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45" zoomScaleNormal="55" zoomScaleSheetLayoutView="14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1200 мм2</t>
        </is>
      </c>
    </row>
    <row r="8" ht="31.7" customHeight="1" s="330">
      <c r="B8" s="328" t="inlineStr">
        <is>
          <t xml:space="preserve">Сопоставимый уровень цен: </t>
        </is>
      </c>
      <c r="C8" s="328" t="n"/>
      <c r="D8" s="329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0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0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0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0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1200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6">
        <f>D18+D19+D20+D21</f>
        <v/>
      </c>
      <c r="E17" s="255" t="n"/>
    </row>
    <row r="18">
      <c r="B18" s="233" t="inlineStr">
        <is>
          <t>6.1</t>
        </is>
      </c>
      <c r="C18" s="320" t="inlineStr">
        <is>
          <t>строительно-монтажные работы</t>
        </is>
      </c>
      <c r="D18" s="326">
        <f>'Прил.2 Расч стоим'!G13</f>
        <v/>
      </c>
    </row>
    <row r="19">
      <c r="B19" s="233" t="inlineStr">
        <is>
          <t>6.2</t>
        </is>
      </c>
      <c r="C19" s="320" t="inlineStr">
        <is>
          <t>оборудование и инвентарь</t>
        </is>
      </c>
      <c r="D19" s="326" t="n">
        <v>0</v>
      </c>
    </row>
    <row r="20">
      <c r="B20" s="233" t="inlineStr">
        <is>
          <t>6.3</t>
        </is>
      </c>
      <c r="C20" s="320" t="inlineStr">
        <is>
          <t>пусконаладочные работы</t>
        </is>
      </c>
      <c r="D20" s="326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6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7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6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6">
        <f>D23/D15</f>
        <v/>
      </c>
      <c r="E24" s="230" t="n"/>
    </row>
    <row r="25">
      <c r="B25" s="361" t="n">
        <v>10</v>
      </c>
      <c r="C25" s="320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28" t="n"/>
    </row>
    <row r="28">
      <c r="B28" s="332" t="inlineStr">
        <is>
          <t>Составил ______________________    А.Р. Маркова</t>
        </is>
      </c>
    </row>
    <row r="29">
      <c r="B29" s="328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2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3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11.28515625" customWidth="1" style="332" min="12" max="12"/>
  </cols>
  <sheetData>
    <row r="3">
      <c r="B3" s="356" t="inlineStr">
        <is>
          <t>Приложение № 2</t>
        </is>
      </c>
      <c r="K3" s="328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32" t="n"/>
      <c r="L11" s="332" t="n"/>
    </row>
    <row r="12" ht="47.25" customHeight="1" s="330">
      <c r="B12" s="317" t="n">
        <v>1</v>
      </c>
      <c r="C12" s="345">
        <f>'Прил.1 Сравнит табл'!D16</f>
        <v/>
      </c>
      <c r="D12" s="319" t="inlineStr">
        <is>
          <t>02-04-01</t>
        </is>
      </c>
      <c r="E12" s="320" t="inlineStr">
        <is>
          <t>Строительно-монтажные работы КЛ-110кВ Шушары</t>
        </is>
      </c>
      <c r="F12" s="321" t="n"/>
      <c r="G12" s="321" t="n">
        <v>3262.6674054</v>
      </c>
      <c r="H12" s="321" t="n"/>
      <c r="I12" s="321" t="n"/>
      <c r="J12" s="322">
        <f>SUM(F12:I12)</f>
        <v/>
      </c>
      <c r="K12" s="323" t="n"/>
      <c r="L12" s="323" t="n"/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5">
        <f>SUM(F12:F12)</f>
        <v/>
      </c>
      <c r="G13" s="325">
        <f>SUM(G12:G12)</f>
        <v/>
      </c>
      <c r="H13" s="325">
        <f>SUM(H12:H12)</f>
        <v/>
      </c>
      <c r="I13" s="325" t="n"/>
      <c r="J13" s="325">
        <f>SUM(F13:I13)</f>
        <v/>
      </c>
      <c r="K13" s="323" t="n"/>
      <c r="L13" s="323" t="n"/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5">
        <f>F13</f>
        <v/>
      </c>
      <c r="G14" s="325">
        <f>G13</f>
        <v/>
      </c>
      <c r="H14" s="325">
        <f>H13</f>
        <v/>
      </c>
      <c r="I14" s="325">
        <f>'Прил.1 Сравнит табл'!D21</f>
        <v/>
      </c>
      <c r="J14" s="325">
        <f>SUM(F14:I14)</f>
        <v/>
      </c>
      <c r="K14" s="332" t="n"/>
      <c r="L14" s="323" t="n"/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23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3" t="n"/>
    </row>
    <row r="5">
      <c r="A5" s="358" t="n"/>
    </row>
    <row r="6">
      <c r="A6" s="362" t="inlineStr">
        <is>
          <t>Наименование разрабатываемого показателя УНЦ -  Муфта концевая 110 кВ сечение жилы до 1200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5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5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4" t="inlineStr">
        <is>
          <t>Затраты труда машинистов</t>
        </is>
      </c>
      <c r="B13" s="448" t="n"/>
      <c r="C13" s="448" t="n"/>
      <c r="D13" s="448" t="n"/>
      <c r="E13" s="449" t="n"/>
      <c r="F13" s="365" t="n"/>
      <c r="G13" s="239" t="n"/>
      <c r="H13" s="452">
        <f>H14</f>
        <v/>
      </c>
    </row>
    <row r="14">
      <c r="A14" s="393" t="n">
        <v>2</v>
      </c>
      <c r="B14" s="366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5" t="inlineStr">
        <is>
          <t>Машины и механизмы</t>
        </is>
      </c>
      <c r="B15" s="448" t="n"/>
      <c r="C15" s="448" t="n"/>
      <c r="D15" s="448" t="n"/>
      <c r="E15" s="449" t="n"/>
      <c r="F15" s="365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 ht="25.5" customHeight="1" s="330">
      <c r="A16" s="393" t="n">
        <v>3</v>
      </c>
      <c r="B16" s="366" t="n"/>
      <c r="C16" s="271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9.640000000000001</v>
      </c>
      <c r="G16" s="377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6" t="n"/>
      <c r="C17" s="271" t="inlineStr">
        <is>
          <t>91.19.12-021</t>
        </is>
      </c>
      <c r="D17" s="374" t="inlineStr">
        <is>
          <t>Насосы вакуумные 3,6 м3/мин</t>
        </is>
      </c>
      <c r="E17" s="375" t="inlineStr">
        <is>
          <t>маш.час</t>
        </is>
      </c>
      <c r="F17" s="375" t="n">
        <v>24.16</v>
      </c>
      <c r="G17" s="377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6" t="n"/>
      <c r="C18" s="271" t="inlineStr">
        <is>
          <t>91.03.02-011</t>
        </is>
      </c>
      <c r="D18" s="374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28.96</v>
      </c>
      <c r="G18" s="377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6" t="n"/>
      <c r="C19" s="271" t="inlineStr">
        <is>
          <t>91.14.02-001</t>
        </is>
      </c>
      <c r="D19" s="374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0.74</v>
      </c>
      <c r="G19" s="377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6" t="n"/>
      <c r="C20" s="271" t="inlineStr">
        <is>
          <t>91.17.04-233</t>
        </is>
      </c>
      <c r="D20" s="374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3.16</v>
      </c>
      <c r="G20" s="377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5" t="inlineStr">
        <is>
          <t>Материалы</t>
        </is>
      </c>
      <c r="B21" s="448" t="n"/>
      <c r="C21" s="448" t="n"/>
      <c r="D21" s="448" t="n"/>
      <c r="E21" s="449" t="n"/>
      <c r="F21" s="365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1200 мм2</t>
        </is>
      </c>
      <c r="E22" s="393" t="inlineStr">
        <is>
          <t>шт</t>
        </is>
      </c>
      <c r="F22" s="393" t="n">
        <v>6</v>
      </c>
      <c r="G22" s="286" t="n">
        <v>101404.5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6" t="n"/>
      <c r="C23" s="271" t="inlineStr">
        <is>
          <t>01.1.02.01-0003</t>
        </is>
      </c>
      <c r="D23" s="374" t="inlineStr">
        <is>
          <t>Асботекстолит, марка Г</t>
        </is>
      </c>
      <c r="E23" s="375" t="inlineStr">
        <is>
          <t>т</t>
        </is>
      </c>
      <c r="F23" s="375" t="n">
        <v>0.012</v>
      </c>
      <c r="G23" s="377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6" t="n"/>
      <c r="C24" s="271" t="inlineStr">
        <is>
          <t>10.3.02.03-0011</t>
        </is>
      </c>
      <c r="D24" s="374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0.01892</v>
      </c>
      <c r="G24" s="377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6" t="n"/>
      <c r="C25" s="271" t="inlineStr">
        <is>
          <t>01.7.03.04-0001</t>
        </is>
      </c>
      <c r="D25" s="374" t="inlineStr">
        <is>
          <t>Электроэнергия</t>
        </is>
      </c>
      <c r="E25" s="375" t="inlineStr">
        <is>
          <t>кВт-ч</t>
        </is>
      </c>
      <c r="F25" s="375" t="n">
        <v>1482.62</v>
      </c>
      <c r="G25" s="377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6" t="n"/>
      <c r="C26" s="271" t="inlineStr">
        <is>
          <t>14.2.06.05-0212</t>
        </is>
      </c>
      <c r="D26" s="374" t="inlineStr">
        <is>
          <t>Компаунд эпоксидный</t>
        </is>
      </c>
      <c r="E26" s="375" t="inlineStr">
        <is>
          <t>кг</t>
        </is>
      </c>
      <c r="F26" s="375" t="n">
        <v>4.8</v>
      </c>
      <c r="G26" s="377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6" t="n"/>
      <c r="C27" s="271" t="inlineStr">
        <is>
          <t>01.7.06.05-0041</t>
        </is>
      </c>
      <c r="D27" s="374" t="inlineStr">
        <is>
          <t>Лента изоляционная прорезиненная односторонняя, ширина 20 мм, толщина 0,25-0,35 мм</t>
        </is>
      </c>
      <c r="E27" s="375" t="inlineStr">
        <is>
          <t>кг</t>
        </is>
      </c>
      <c r="F27" s="375" t="n">
        <v>6.64</v>
      </c>
      <c r="G27" s="377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6" t="n"/>
      <c r="C28" s="271" t="inlineStr">
        <is>
          <t>10.2.02.08-0001</t>
        </is>
      </c>
      <c r="D28" s="374" t="inlineStr">
        <is>
          <t>Проволока медная, круглая, мягкая, электротехническая, диаметр 1,0-3,0 мм и выше</t>
        </is>
      </c>
      <c r="E28" s="375" t="inlineStr">
        <is>
          <t>т</t>
        </is>
      </c>
      <c r="F28" s="375" t="n">
        <v>0.005</v>
      </c>
      <c r="G28" s="377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6" t="n"/>
      <c r="C29" s="271" t="inlineStr">
        <is>
          <t>01.3.02.09-0022</t>
        </is>
      </c>
      <c r="D29" s="374" t="inlineStr">
        <is>
          <t>Пропан-бутан смесь техническая</t>
        </is>
      </c>
      <c r="E29" s="375" t="inlineStr">
        <is>
          <t>кг</t>
        </is>
      </c>
      <c r="F29" s="375" t="n">
        <v>22</v>
      </c>
      <c r="G29" s="377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6" t="n"/>
      <c r="C30" s="271" t="inlineStr">
        <is>
          <t>01.7.11.07-0034</t>
        </is>
      </c>
      <c r="D30" s="374" t="inlineStr">
        <is>
          <t>Электроды сварочные Э42А, диаметр 4 мм</t>
        </is>
      </c>
      <c r="E30" s="375" t="inlineStr">
        <is>
          <t>кг</t>
        </is>
      </c>
      <c r="F30" s="375" t="n">
        <v>6.6</v>
      </c>
      <c r="G30" s="377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6" t="n"/>
      <c r="C31" s="271" t="inlineStr">
        <is>
          <t>14.4.02.09-0001</t>
        </is>
      </c>
      <c r="D31" s="374" t="inlineStr">
        <is>
          <t>Краска</t>
        </is>
      </c>
      <c r="E31" s="375" t="inlineStr">
        <is>
          <t>кг</t>
        </is>
      </c>
      <c r="F31" s="375" t="n">
        <v>2.4</v>
      </c>
      <c r="G31" s="377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6" t="n"/>
      <c r="C32" s="271" t="inlineStr">
        <is>
          <t>01.7.20.08-0031</t>
        </is>
      </c>
      <c r="D32" s="374" t="inlineStr">
        <is>
          <t>Бязь суровая</t>
        </is>
      </c>
      <c r="E32" s="375" t="inlineStr">
        <is>
          <t>10 м2</t>
        </is>
      </c>
      <c r="F32" s="375" t="n">
        <v>0.6</v>
      </c>
      <c r="G32" s="377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6" t="n"/>
      <c r="C33" s="271" t="inlineStr">
        <is>
          <t>01.3.01.05-0009</t>
        </is>
      </c>
      <c r="D33" s="374" t="inlineStr">
        <is>
          <t>Парафин нефтяной твердый Т-1</t>
        </is>
      </c>
      <c r="E33" s="375" t="inlineStr">
        <is>
          <t>т</t>
        </is>
      </c>
      <c r="F33" s="375" t="n">
        <v>0.00378</v>
      </c>
      <c r="G33" s="377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6" t="n"/>
      <c r="C34" s="271" t="inlineStr">
        <is>
          <t>25.1.01.04-0031</t>
        </is>
      </c>
      <c r="D34" s="374" t="inlineStr">
        <is>
          <t>Шпалы непропитанные для железных дорог, тип I</t>
        </is>
      </c>
      <c r="E34" s="375" t="inlineStr">
        <is>
          <t>шт</t>
        </is>
      </c>
      <c r="F34" s="375" t="n">
        <v>0.104</v>
      </c>
      <c r="G34" s="377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6" t="n"/>
      <c r="C35" s="271" t="inlineStr">
        <is>
          <t>20.1.02.06-0001</t>
        </is>
      </c>
      <c r="D35" s="374" t="inlineStr">
        <is>
          <t>Жир паяльный</t>
        </is>
      </c>
      <c r="E35" s="375" t="inlineStr">
        <is>
          <t>кг</t>
        </is>
      </c>
      <c r="F35" s="375" t="n">
        <v>0.18</v>
      </c>
      <c r="G35" s="377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28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2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1200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2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83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Муфта концевая 110 кВ сечение жилы до 1200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9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5" t="inlineStr">
        <is>
          <t>на ед. изм.</t>
        </is>
      </c>
      <c r="G11" s="375" t="inlineStr">
        <is>
          <t>общая</t>
        </is>
      </c>
      <c r="H11" s="451" t="n"/>
      <c r="I11" s="375" t="inlineStr">
        <is>
          <t>на ед. изм.</t>
        </is>
      </c>
      <c r="J11" s="375" t="inlineStr">
        <is>
          <t>общая</t>
        </is>
      </c>
      <c r="K11" s="313" t="n"/>
      <c r="L11" s="313" t="n"/>
      <c r="M11" s="313" t="n"/>
      <c r="N11" s="313" t="n"/>
    </row>
    <row r="12" s="330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0" t="n">
        <v>9</v>
      </c>
      <c r="J12" s="370" t="n">
        <v>10</v>
      </c>
      <c r="K12" s="313" t="n"/>
      <c r="L12" s="313" t="n"/>
      <c r="M12" s="313" t="n"/>
      <c r="N12" s="313" t="n"/>
    </row>
    <row r="13">
      <c r="A13" s="375" t="n"/>
      <c r="B13" s="364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5" t="n">
        <v>1</v>
      </c>
      <c r="B14" s="271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5" t="n"/>
      <c r="B15" s="375" t="n"/>
      <c r="C15" s="364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13">
      <c r="A16" s="375" t="n"/>
      <c r="B16" s="374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5" t="n"/>
      <c r="B18" s="364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5" t="n"/>
      <c r="B19" s="374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5" t="n">
        <v>3</v>
      </c>
      <c r="B20" s="271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457" t="n">
        <v>9.640000000000001</v>
      </c>
      <c r="F20" s="37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5" t="n">
        <v>4</v>
      </c>
      <c r="B21" s="271" t="inlineStr">
        <is>
          <t>91.19.12-021</t>
        </is>
      </c>
      <c r="C21" s="374" t="inlineStr">
        <is>
          <t>Насосы вакуумные 3,6 м3/мин</t>
        </is>
      </c>
      <c r="D21" s="375" t="inlineStr">
        <is>
          <t>маш.час</t>
        </is>
      </c>
      <c r="E21" s="457" t="n">
        <v>24.16</v>
      </c>
      <c r="F21" s="377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56" t="n"/>
      <c r="F22" s="207" t="n"/>
      <c r="G22" s="207">
        <f>SUM(G20:G21)</f>
        <v/>
      </c>
      <c r="H22" s="378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5" t="n">
        <v>5</v>
      </c>
      <c r="B23" s="271" t="inlineStr">
        <is>
          <t>91.03.02-011</t>
        </is>
      </c>
      <c r="C23" s="374" t="inlineStr">
        <is>
          <t>Вентиляторы во взрывобезопасном исполнении</t>
        </is>
      </c>
      <c r="D23" s="375" t="inlineStr">
        <is>
          <t>маш.час</t>
        </is>
      </c>
      <c r="E23" s="457" t="n">
        <v>28.96</v>
      </c>
      <c r="F23" s="377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5" t="n">
        <v>6</v>
      </c>
      <c r="B24" s="271" t="inlineStr">
        <is>
          <t>91.14.02-001</t>
        </is>
      </c>
      <c r="C24" s="374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457" t="n">
        <v>0.74</v>
      </c>
      <c r="F24" s="377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5" t="n">
        <v>7</v>
      </c>
      <c r="B25" s="271" t="inlineStr">
        <is>
          <t>91.17.04-233</t>
        </is>
      </c>
      <c r="C25" s="374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457" t="n">
        <v>3.16</v>
      </c>
      <c r="F25" s="37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5" t="n"/>
      <c r="B26" s="375" t="n"/>
      <c r="C26" s="374" t="inlineStr">
        <is>
          <t>Итого прочие машины и механизмы</t>
        </is>
      </c>
      <c r="D26" s="375" t="n"/>
      <c r="E26" s="376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5" t="n"/>
      <c r="B27" s="375" t="n"/>
      <c r="C27" s="364" t="inlineStr">
        <is>
          <t>Итого по разделу «Машины и механизмы»</t>
        </is>
      </c>
      <c r="D27" s="375" t="n"/>
      <c r="E27" s="376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5" t="n"/>
      <c r="B28" s="364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5" t="n"/>
      <c r="B29" s="374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5" t="n"/>
      <c r="B30" s="375" t="n"/>
      <c r="C30" s="374" t="inlineStr">
        <is>
          <t>Итого основное оборудование</t>
        </is>
      </c>
      <c r="D30" s="375" t="n"/>
      <c r="E30" s="457" t="n"/>
      <c r="F30" s="377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5" t="n"/>
      <c r="B31" s="375" t="n"/>
      <c r="C31" s="374" t="inlineStr">
        <is>
          <t>Итого прочее оборудование</t>
        </is>
      </c>
      <c r="D31" s="375" t="n"/>
      <c r="E31" s="456" t="n"/>
      <c r="F31" s="377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5" t="n"/>
      <c r="B32" s="375" t="n"/>
      <c r="C32" s="364" t="inlineStr">
        <is>
          <t>Итого по разделу «Оборудование»</t>
        </is>
      </c>
      <c r="D32" s="375" t="n"/>
      <c r="E32" s="376" t="n"/>
      <c r="F32" s="377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5" t="n"/>
      <c r="B33" s="375" t="n"/>
      <c r="C33" s="374" t="inlineStr">
        <is>
          <t>в том числе технологическое оборудование</t>
        </is>
      </c>
      <c r="D33" s="375" t="n"/>
      <c r="E33" s="457" t="n"/>
      <c r="F33" s="377" t="n"/>
      <c r="G33" s="207">
        <f>'Прил.6 Расчет ОБ'!G12</f>
        <v/>
      </c>
      <c r="H33" s="378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5" t="n"/>
      <c r="B34" s="364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0" t="n"/>
      <c r="B35" s="369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5" t="n">
        <v>8</v>
      </c>
      <c r="B36" s="375" t="inlineStr">
        <is>
          <t>БЦ.91.85</t>
        </is>
      </c>
      <c r="C36" s="274" t="inlineStr">
        <is>
          <t>Муфта концевая 110 кВ сечение до 1200 мм2</t>
        </is>
      </c>
      <c r="D36" s="375" t="inlineStr">
        <is>
          <t>шт</t>
        </is>
      </c>
      <c r="E36" s="457" t="n">
        <v>6</v>
      </c>
      <c r="F36" s="377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86" t="n"/>
      <c r="B37" s="217" t="n"/>
      <c r="C37" s="282" t="inlineStr">
        <is>
          <t>Итого основные материалы</t>
        </is>
      </c>
      <c r="D37" s="386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5" t="n">
        <v>9</v>
      </c>
      <c r="B38" s="271" t="inlineStr">
        <is>
          <t>01.1.02.01-0003</t>
        </is>
      </c>
      <c r="C38" s="374" t="inlineStr">
        <is>
          <t>Асботекстолит, марка Г</t>
        </is>
      </c>
      <c r="D38" s="375" t="inlineStr">
        <is>
          <t>т</t>
        </is>
      </c>
      <c r="E38" s="457" t="n">
        <v>0.012</v>
      </c>
      <c r="F38" s="377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5" t="n">
        <v>10</v>
      </c>
      <c r="B39" s="271" t="inlineStr">
        <is>
          <t>10.3.02.03-0011</t>
        </is>
      </c>
      <c r="C39" s="374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57" t="n">
        <v>0.01892</v>
      </c>
      <c r="F39" s="377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5" t="n">
        <v>11</v>
      </c>
      <c r="B40" s="271" t="inlineStr">
        <is>
          <t>01.7.03.04-0001</t>
        </is>
      </c>
      <c r="C40" s="374" t="inlineStr">
        <is>
          <t>Электроэнергия</t>
        </is>
      </c>
      <c r="D40" s="375" t="inlineStr">
        <is>
          <t>кВт-ч</t>
        </is>
      </c>
      <c r="E40" s="457" t="n">
        <v>1482.62</v>
      </c>
      <c r="F40" s="377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5" t="n">
        <v>12</v>
      </c>
      <c r="B41" s="271" t="inlineStr">
        <is>
          <t>14.2.06.05-0212</t>
        </is>
      </c>
      <c r="C41" s="374" t="inlineStr">
        <is>
          <t>Компаунд эпоксидный</t>
        </is>
      </c>
      <c r="D41" s="375" t="inlineStr">
        <is>
          <t>кг</t>
        </is>
      </c>
      <c r="E41" s="457" t="n">
        <v>4.8</v>
      </c>
      <c r="F41" s="377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5" t="n">
        <v>13</v>
      </c>
      <c r="B42" s="271" t="inlineStr">
        <is>
          <t>01.7.06.05-0041</t>
        </is>
      </c>
      <c r="C42" s="374" t="inlineStr">
        <is>
          <t>Лента изоляционная прорезиненная односторонняя, ширина 20 мм, толщина 0,25-0,35 мм</t>
        </is>
      </c>
      <c r="D42" s="375" t="inlineStr">
        <is>
          <t>кг</t>
        </is>
      </c>
      <c r="E42" s="457" t="n">
        <v>6.64</v>
      </c>
      <c r="F42" s="377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5" t="n">
        <v>14</v>
      </c>
      <c r="B43" s="271" t="inlineStr">
        <is>
          <t>10.2.02.08-0001</t>
        </is>
      </c>
      <c r="C43" s="374" t="inlineStr">
        <is>
          <t>Проволока медная, круглая, мягкая, электротехническая, диаметр 1,0-3,0 мм и выше</t>
        </is>
      </c>
      <c r="D43" s="375" t="inlineStr">
        <is>
          <t>т</t>
        </is>
      </c>
      <c r="E43" s="457" t="n">
        <v>0.005</v>
      </c>
      <c r="F43" s="377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5" t="n">
        <v>15</v>
      </c>
      <c r="B44" s="271" t="inlineStr">
        <is>
          <t>01.3.02.09-0022</t>
        </is>
      </c>
      <c r="C44" s="374" t="inlineStr">
        <is>
          <t>Пропан-бутан смесь техническая</t>
        </is>
      </c>
      <c r="D44" s="375" t="inlineStr">
        <is>
          <t>кг</t>
        </is>
      </c>
      <c r="E44" s="457" t="n">
        <v>22</v>
      </c>
      <c r="F44" s="377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5" t="n">
        <v>16</v>
      </c>
      <c r="B45" s="271" t="inlineStr">
        <is>
          <t>01.7.11.07-0034</t>
        </is>
      </c>
      <c r="C45" s="374" t="inlineStr">
        <is>
          <t>Электроды сварочные Э42А, диаметр 4 мм</t>
        </is>
      </c>
      <c r="D45" s="375" t="inlineStr">
        <is>
          <t>кг</t>
        </is>
      </c>
      <c r="E45" s="457" t="n">
        <v>6.6</v>
      </c>
      <c r="F45" s="377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5" t="n">
        <v>17</v>
      </c>
      <c r="B46" s="271" t="inlineStr">
        <is>
          <t>14.4.02.09-0001</t>
        </is>
      </c>
      <c r="C46" s="374" t="inlineStr">
        <is>
          <t>Краска</t>
        </is>
      </c>
      <c r="D46" s="375" t="inlineStr">
        <is>
          <t>кг</t>
        </is>
      </c>
      <c r="E46" s="457" t="n">
        <v>2.4</v>
      </c>
      <c r="F46" s="377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5" t="n">
        <v>18</v>
      </c>
      <c r="B47" s="271" t="inlineStr">
        <is>
          <t>01.7.20.08-0031</t>
        </is>
      </c>
      <c r="C47" s="374" t="inlineStr">
        <is>
          <t>Бязь суровая</t>
        </is>
      </c>
      <c r="D47" s="375" t="inlineStr">
        <is>
          <t>10 м2</t>
        </is>
      </c>
      <c r="E47" s="457" t="n">
        <v>0.6</v>
      </c>
      <c r="F47" s="377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5" t="n">
        <v>19</v>
      </c>
      <c r="B48" s="271" t="inlineStr">
        <is>
          <t>01.3.01.05-0009</t>
        </is>
      </c>
      <c r="C48" s="374" t="inlineStr">
        <is>
          <t>Парафин нефтяной твердый Т-1</t>
        </is>
      </c>
      <c r="D48" s="375" t="inlineStr">
        <is>
          <t>т</t>
        </is>
      </c>
      <c r="E48" s="457" t="n">
        <v>0.00378</v>
      </c>
      <c r="F48" s="377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5" t="n">
        <v>20</v>
      </c>
      <c r="B49" s="271" t="inlineStr">
        <is>
          <t>25.1.01.04-0031</t>
        </is>
      </c>
      <c r="C49" s="374" t="inlineStr">
        <is>
          <t>Шпалы непропитанные для железных дорог, тип I</t>
        </is>
      </c>
      <c r="D49" s="375" t="inlineStr">
        <is>
          <t>шт</t>
        </is>
      </c>
      <c r="E49" s="457" t="n">
        <v>0.104</v>
      </c>
      <c r="F49" s="377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5" t="n">
        <v>21</v>
      </c>
      <c r="B50" s="271" t="inlineStr">
        <is>
          <t>20.1.02.06-0001</t>
        </is>
      </c>
      <c r="C50" s="374" t="inlineStr">
        <is>
          <t>Жир паяльный</t>
        </is>
      </c>
      <c r="D50" s="375" t="inlineStr">
        <is>
          <t>кг</t>
        </is>
      </c>
      <c r="E50" s="457" t="n">
        <v>0.18</v>
      </c>
      <c r="F50" s="377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86" t="n"/>
      <c r="B51" s="386" t="n"/>
      <c r="C51" s="282" t="inlineStr">
        <is>
          <t>Итого прочие материалы</t>
        </is>
      </c>
      <c r="D51" s="386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5" t="n"/>
      <c r="B52" s="375" t="n"/>
      <c r="C52" s="364" t="inlineStr">
        <is>
          <t>Итого по разделу «Материалы»</t>
        </is>
      </c>
      <c r="D52" s="375" t="n"/>
      <c r="E52" s="376" t="n"/>
      <c r="F52" s="377" t="n"/>
      <c r="G52" s="207">
        <f>G37+G51</f>
        <v/>
      </c>
      <c r="H52" s="378">
        <f>G52/$G$52</f>
        <v/>
      </c>
      <c r="I52" s="207" t="n"/>
      <c r="J52" s="207">
        <f>J37+J51</f>
        <v/>
      </c>
    </row>
    <row r="53" ht="14.25" customFormat="1" customHeight="1" s="313">
      <c r="A53" s="375" t="n"/>
      <c r="B53" s="375" t="n"/>
      <c r="C53" s="374" t="inlineStr">
        <is>
          <t>ИТОГО ПО РМ</t>
        </is>
      </c>
      <c r="D53" s="375" t="n"/>
      <c r="E53" s="376" t="n"/>
      <c r="F53" s="377" t="n"/>
      <c r="G53" s="207">
        <f>G15+G27+G52</f>
        <v/>
      </c>
      <c r="H53" s="378" t="n"/>
      <c r="I53" s="207" t="n"/>
      <c r="J53" s="207">
        <f>J15+J27+J52</f>
        <v/>
      </c>
    </row>
    <row r="54" ht="14.25" customFormat="1" customHeight="1" s="313">
      <c r="A54" s="375" t="n"/>
      <c r="B54" s="375" t="n"/>
      <c r="C54" s="374" t="inlineStr">
        <is>
          <t>Накладные расходы</t>
        </is>
      </c>
      <c r="D54" s="203">
        <f>ROUND(G54/(G$17+$G$15),2)</f>
        <v/>
      </c>
      <c r="E54" s="376" t="n"/>
      <c r="F54" s="377" t="n"/>
      <c r="G54" s="207" t="n">
        <v>3583.45</v>
      </c>
      <c r="H54" s="378" t="n"/>
      <c r="I54" s="207" t="n"/>
      <c r="J54" s="207">
        <f>ROUND(D54*(J15+J17),2)</f>
        <v/>
      </c>
    </row>
    <row r="55" ht="14.25" customFormat="1" customHeight="1" s="313">
      <c r="A55" s="375" t="n"/>
      <c r="B55" s="375" t="n"/>
      <c r="C55" s="374" t="inlineStr">
        <is>
          <t>Сметная прибыль</t>
        </is>
      </c>
      <c r="D55" s="203">
        <f>ROUND(G55/(G$15+G$17),2)</f>
        <v/>
      </c>
      <c r="E55" s="376" t="n"/>
      <c r="F55" s="377" t="n"/>
      <c r="G55" s="207" t="n">
        <v>1884.08</v>
      </c>
      <c r="H55" s="378" t="n"/>
      <c r="I55" s="207" t="n"/>
      <c r="J55" s="207">
        <f>ROUND(D55*(J15+J17),2)</f>
        <v/>
      </c>
    </row>
    <row r="56" ht="14.25" customFormat="1" customHeight="1" s="313">
      <c r="A56" s="375" t="n"/>
      <c r="B56" s="375" t="n"/>
      <c r="C56" s="374" t="inlineStr">
        <is>
          <t>Итого СМР (с НР и СП)</t>
        </is>
      </c>
      <c r="D56" s="375" t="n"/>
      <c r="E56" s="376" t="n"/>
      <c r="F56" s="377" t="n"/>
      <c r="G56" s="207">
        <f>G15+G27+G52+G54+G55</f>
        <v/>
      </c>
      <c r="H56" s="378" t="n"/>
      <c r="I56" s="207" t="n"/>
      <c r="J56" s="207">
        <f>J15+J27+J52+J54+J55</f>
        <v/>
      </c>
    </row>
    <row r="57" ht="14.25" customFormat="1" customHeight="1" s="313">
      <c r="A57" s="375" t="n"/>
      <c r="B57" s="375" t="n"/>
      <c r="C57" s="374" t="inlineStr">
        <is>
          <t>ВСЕГО СМР + ОБОРУДОВАНИЕ</t>
        </is>
      </c>
      <c r="D57" s="375" t="n"/>
      <c r="E57" s="376" t="n"/>
      <c r="F57" s="377" t="n"/>
      <c r="G57" s="207">
        <f>G56+G32</f>
        <v/>
      </c>
      <c r="H57" s="378" t="n"/>
      <c r="I57" s="207" t="n"/>
      <c r="J57" s="207">
        <f>J56+J32</f>
        <v/>
      </c>
    </row>
    <row r="58" ht="14.25" customFormat="1" customHeight="1" s="313">
      <c r="A58" s="375" t="n"/>
      <c r="B58" s="375" t="n"/>
      <c r="C58" s="374" t="inlineStr">
        <is>
          <t>ИТОГО ПОКАЗАТЕЛЬ НА ЕД. ИЗМ.</t>
        </is>
      </c>
      <c r="D58" s="375" t="inlineStr">
        <is>
          <t>1 ед</t>
        </is>
      </c>
      <c r="E58" s="457" t="n">
        <v>1</v>
      </c>
      <c r="F58" s="377" t="n"/>
      <c r="G58" s="207">
        <f>G57/E58</f>
        <v/>
      </c>
      <c r="H58" s="378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1200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0">
      <c r="A9" s="245" t="n"/>
      <c r="B9" s="374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07" t="n">
        <v>0</v>
      </c>
    </row>
    <row r="13" ht="19.5" customHeight="1" s="330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К4-12-1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AE11" sqref="AE11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2025-01-24T12:08:45Z</dcterms:modified>
  <cp:lastModifiedBy>User4</cp:lastModifiedBy>
  <cp:lastPrinted>2023-11-29T06:52:31Z</cp:lastPrinted>
</cp:coreProperties>
</file>