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pivotButton="0" quotePrefix="0" xfId="0"/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8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8" t="n"/>
      <c r="C6" s="258" t="n"/>
      <c r="D6" s="258" t="n"/>
    </row>
    <row r="7" ht="64.5" customHeight="1" s="328">
      <c r="B7" s="356" t="inlineStr">
        <is>
          <t>Наименование разрабатываемого показателя УНЦ -  Муфта концевая 220 кВ сечение жилы до 1400 мм2</t>
        </is>
      </c>
    </row>
    <row r="8" ht="31.5" customHeight="1" s="328">
      <c r="B8" s="323" t="inlineStr">
        <is>
          <t xml:space="preserve">Сопоставимый уровень цен: </t>
        </is>
      </c>
      <c r="C8" s="323" t="n"/>
      <c r="D8" s="324">
        <f>D22</f>
        <v/>
      </c>
    </row>
    <row r="9" ht="15.75" customHeight="1" s="328">
      <c r="B9" s="356" t="inlineStr">
        <is>
          <t>Единица измерения  — 1 ед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63" customHeight="1" s="328">
      <c r="B12" s="359" t="n">
        <v>1</v>
      </c>
      <c r="C12" s="316" t="inlineStr">
        <is>
          <t>Наименование объекта-представителя</t>
        </is>
      </c>
      <c r="D12" s="35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9" t="n">
        <v>2</v>
      </c>
      <c r="C13" s="316" t="inlineStr">
        <is>
          <t>Наименование субъекта Российской Федерации</t>
        </is>
      </c>
      <c r="D13" s="359" t="inlineStr">
        <is>
          <t>г. Санкт-Петербург</t>
        </is>
      </c>
    </row>
    <row r="14">
      <c r="B14" s="359" t="n">
        <v>3</v>
      </c>
      <c r="C14" s="316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16" t="inlineStr">
        <is>
          <t>Мощность объекта</t>
        </is>
      </c>
      <c r="D15" s="359" t="n">
        <v>1</v>
      </c>
    </row>
    <row r="16" ht="63" customHeight="1" s="328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Муфта концевая 220 кВ сечение жилы до 1400 мм2</t>
        </is>
      </c>
    </row>
    <row r="17" ht="63" customHeight="1" s="328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>
        <f>D18+D19+D20+D21</f>
        <v/>
      </c>
      <c r="E17" s="257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6">
        <f>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6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6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6">
        <f>D18*0.039+(D18*0.039+D18)*0.021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7" t="inlineStr">
        <is>
          <t>2 кв. 2018 г.</t>
        </is>
      </c>
      <c r="E22" s="230" t="n"/>
    </row>
    <row r="23" ht="78.75" customHeight="1" s="328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>
        <f>D17</f>
        <v/>
      </c>
      <c r="E23" s="257" t="n"/>
    </row>
    <row r="24" ht="31.5" customHeight="1" s="328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6">
        <f>D23/D15</f>
        <v/>
      </c>
      <c r="E24" s="230" t="n"/>
    </row>
    <row r="25">
      <c r="B25" s="359" t="n">
        <v>10</v>
      </c>
      <c r="C25" s="316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8">
      <c r="B27" s="323" t="n"/>
    </row>
    <row r="28">
      <c r="B28" s="330" t="inlineStr">
        <is>
          <t>Составил ______________________    А.Р. Маркова</t>
        </is>
      </c>
    </row>
    <row r="29">
      <c r="B29" s="32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2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13.140625" customWidth="1" style="330" min="12" max="12"/>
  </cols>
  <sheetData>
    <row r="3">
      <c r="B3" s="354" t="inlineStr">
        <is>
          <t>Приложение № 2</t>
        </is>
      </c>
      <c r="K3" s="323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8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8">
      <c r="B8" s="259" t="n"/>
    </row>
    <row r="9" ht="15.75" customHeight="1" s="328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0" t="n"/>
      <c r="L9" s="330" t="n"/>
    </row>
    <row r="10" ht="15.75" customHeight="1" s="328">
      <c r="B10" s="448" t="n"/>
      <c r="C10" s="448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 г., тыс. руб.</t>
        </is>
      </c>
      <c r="G10" s="446" t="n"/>
      <c r="H10" s="446" t="n"/>
      <c r="I10" s="446" t="n"/>
      <c r="J10" s="447" t="n"/>
      <c r="K10" s="330" t="n"/>
      <c r="L10" s="330" t="n"/>
    </row>
    <row r="11" ht="31.5" customHeight="1" s="328">
      <c r="B11" s="449" t="n"/>
      <c r="C11" s="449" t="n"/>
      <c r="D11" s="449" t="n"/>
      <c r="E11" s="449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30" t="n"/>
      <c r="L11" s="330" t="n"/>
    </row>
    <row r="12" ht="31.5" customHeight="1" s="328">
      <c r="B12" s="313" t="n">
        <v>1</v>
      </c>
      <c r="C12" s="343" t="inlineStr">
        <is>
          <t>Муфта концевая 220 кВ сечение жилы до 1400 мм2</t>
        </is>
      </c>
      <c r="D12" s="315" t="inlineStr">
        <is>
          <t>02-08-01</t>
        </is>
      </c>
      <c r="E12" s="316" t="inlineStr">
        <is>
          <t>Заходы КЛ 220 кВ</t>
        </is>
      </c>
      <c r="F12" s="317" t="n"/>
      <c r="G12" s="317" t="n">
        <v>7883.361553</v>
      </c>
      <c r="H12" s="317" t="n"/>
      <c r="I12" s="317" t="n"/>
      <c r="J12" s="318">
        <f>SUM(F12:I12)</f>
        <v/>
      </c>
      <c r="K12" s="322" t="n"/>
      <c r="L12" s="322" t="n"/>
    </row>
    <row r="13" ht="15" customHeight="1" s="328">
      <c r="B13" s="358" t="inlineStr">
        <is>
          <t>Всего по объекту:</t>
        </is>
      </c>
      <c r="C13" s="446" t="n"/>
      <c r="D13" s="446" t="n"/>
      <c r="E13" s="447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22" t="n"/>
      <c r="L13" s="322" t="n"/>
    </row>
    <row r="14" ht="15.75" customHeight="1" s="328">
      <c r="B14" s="358" t="inlineStr">
        <is>
          <t>Всего по объекту в сопоставимом уровне цен 2 кв. 2018 г. :</t>
        </is>
      </c>
      <c r="C14" s="446" t="n"/>
      <c r="D14" s="446" t="n"/>
      <c r="E14" s="447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30" t="n"/>
      <c r="L14" s="322" t="n"/>
    </row>
    <row r="15" ht="15" customHeight="1" s="328"/>
    <row r="16" ht="15" customHeight="1" s="328"/>
    <row r="17" ht="15" customHeight="1" s="328"/>
    <row r="18" ht="15" customHeight="1" s="328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8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8">
      <c r="C20" s="307" t="n"/>
      <c r="D20" s="308" t="n"/>
      <c r="E20" s="308" t="n"/>
    </row>
    <row r="21" ht="15" customHeight="1" s="328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8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19" zoomScale="85" workbookViewId="0">
      <selection activeCell="F43" sqref="F43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8">
      <c r="A4" s="270" t="n"/>
      <c r="B4" s="270" t="n"/>
      <c r="C4" s="361" t="n"/>
    </row>
    <row r="5">
      <c r="A5" s="356" t="n"/>
    </row>
    <row r="6">
      <c r="A6" s="360" t="inlineStr">
        <is>
          <t>Наименование разрабатываемого показателя УНЦ -  Муфта концевая 220 кВ сечение жилы до 1400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8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47" t="n"/>
    </row>
    <row r="9" ht="40.5" customHeight="1" s="328">
      <c r="A9" s="449" t="n"/>
      <c r="B9" s="449" t="n"/>
      <c r="C9" s="449" t="n"/>
      <c r="D9" s="449" t="n"/>
      <c r="E9" s="449" t="n"/>
      <c r="F9" s="449" t="n"/>
      <c r="G9" s="359" t="inlineStr">
        <is>
          <t>на ед.изм.</t>
        </is>
      </c>
      <c r="H9" s="359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301">
      <c r="A11" s="363" t="inlineStr">
        <is>
          <t>Затраты труда рабочих</t>
        </is>
      </c>
      <c r="B11" s="446" t="n"/>
      <c r="C11" s="446" t="n"/>
      <c r="D11" s="446" t="n"/>
      <c r="E11" s="447" t="n"/>
      <c r="F11" s="450">
        <f>SUM(F12:F12)</f>
        <v/>
      </c>
      <c r="G11" s="267" t="n"/>
      <c r="H11" s="450">
        <f>SUM(H12:H12)</f>
        <v/>
      </c>
    </row>
    <row r="12">
      <c r="A12" s="391" t="n">
        <v>1</v>
      </c>
      <c r="B12" s="241" t="n"/>
      <c r="C12" s="275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3" t="n">
        <v>1088</v>
      </c>
      <c r="G12" s="451" t="n">
        <v>9.619999999999999</v>
      </c>
      <c r="H12" s="260">
        <f>ROUND(F12*G12,2)</f>
        <v/>
      </c>
      <c r="N12" s="452" t="n"/>
    </row>
    <row r="13">
      <c r="A13" s="362" t="inlineStr">
        <is>
          <t>Затраты труда машинистов</t>
        </is>
      </c>
      <c r="B13" s="446" t="n"/>
      <c r="C13" s="446" t="n"/>
      <c r="D13" s="446" t="n"/>
      <c r="E13" s="447" t="n"/>
      <c r="F13" s="363" t="n"/>
      <c r="G13" s="239" t="n"/>
      <c r="H13" s="450">
        <f>H14</f>
        <v/>
      </c>
    </row>
    <row r="14">
      <c r="A14" s="391" t="n">
        <v>2</v>
      </c>
      <c r="B14" s="364" t="n"/>
      <c r="C14" s="277" t="n">
        <v>2</v>
      </c>
      <c r="D14" s="262" t="inlineStr">
        <is>
          <t>Затраты труда машинистов</t>
        </is>
      </c>
      <c r="E14" s="391" t="inlineStr">
        <is>
          <t>чел.-ч</t>
        </is>
      </c>
      <c r="F14" s="391" t="n">
        <v>3.76</v>
      </c>
      <c r="G14" s="260" t="n"/>
      <c r="H14" s="280" t="n">
        <v>47.18</v>
      </c>
    </row>
    <row r="15" customFormat="1" s="301">
      <c r="A15" s="363" t="inlineStr">
        <is>
          <t>Машины и механизмы</t>
        </is>
      </c>
      <c r="B15" s="446" t="n"/>
      <c r="C15" s="446" t="n"/>
      <c r="D15" s="446" t="n"/>
      <c r="E15" s="447" t="n"/>
      <c r="F15" s="363" t="n"/>
      <c r="G15" s="239" t="n"/>
      <c r="H15" s="450">
        <f>SUM(H16:H20)</f>
        <v/>
      </c>
    </row>
    <row r="16" ht="25.5" customHeight="1" s="328">
      <c r="A16" s="391" t="n">
        <v>3</v>
      </c>
      <c r="B16" s="364" t="n"/>
      <c r="C16" s="275" t="inlineStr">
        <is>
          <t>91.05.05-015</t>
        </is>
      </c>
      <c r="D16" s="372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373" t="n">
        <v>1.88</v>
      </c>
      <c r="G16" s="375" t="n">
        <v>115.4</v>
      </c>
      <c r="H16" s="260">
        <f>ROUND(F16*G16,2)</f>
        <v/>
      </c>
      <c r="J16" s="293" t="n"/>
      <c r="K16" s="293" t="n"/>
      <c r="M16" s="293" t="n"/>
    </row>
    <row r="17" customFormat="1" s="301">
      <c r="A17" s="391" t="n">
        <v>4</v>
      </c>
      <c r="B17" s="364" t="n"/>
      <c r="C17" s="275" t="inlineStr">
        <is>
          <t>91.14.02-001</t>
        </is>
      </c>
      <c r="D17" s="372" t="inlineStr">
        <is>
          <t>Автомобили бортовые, грузоподъемность до 5 т</t>
        </is>
      </c>
      <c r="E17" s="373" t="inlineStr">
        <is>
          <t>маш.час</t>
        </is>
      </c>
      <c r="F17" s="373" t="n">
        <v>1.88</v>
      </c>
      <c r="G17" s="375" t="n">
        <v>65.70999999999999</v>
      </c>
      <c r="H17" s="260">
        <f>ROUND(F17*G17,2)</f>
        <v/>
      </c>
      <c r="J17" s="293" t="n"/>
      <c r="K17" s="293" t="n"/>
      <c r="L17" s="294" t="n"/>
      <c r="M17" s="293" t="n"/>
    </row>
    <row r="18">
      <c r="A18" s="391" t="n">
        <v>5</v>
      </c>
      <c r="B18" s="364" t="n"/>
      <c r="C18" s="275" t="inlineStr">
        <is>
          <t>91.19.12-021</t>
        </is>
      </c>
      <c r="D18" s="372" t="inlineStr">
        <is>
          <t>Насосы вакуумные 3,6 м3/мин</t>
        </is>
      </c>
      <c r="E18" s="373" t="inlineStr">
        <is>
          <t>маш.час</t>
        </is>
      </c>
      <c r="F18" s="373" t="n">
        <v>16.64</v>
      </c>
      <c r="G18" s="375" t="n">
        <v>6.28</v>
      </c>
      <c r="H18" s="260">
        <f>ROUND(F18*G18,2)</f>
        <v/>
      </c>
      <c r="J18" s="293" t="n"/>
      <c r="K18" s="293" t="n"/>
      <c r="M18" s="293" t="n"/>
    </row>
    <row r="19">
      <c r="A19" s="391" t="n">
        <v>6</v>
      </c>
      <c r="B19" s="364" t="n"/>
      <c r="C19" s="275" t="inlineStr">
        <is>
          <t>91.21.16-012</t>
        </is>
      </c>
      <c r="D19" s="372" t="inlineStr">
        <is>
          <t>Прессы гидравлические с электроприводом</t>
        </is>
      </c>
      <c r="E19" s="373" t="inlineStr">
        <is>
          <t>маш.час</t>
        </is>
      </c>
      <c r="F19" s="373" t="n">
        <v>63.04</v>
      </c>
      <c r="G19" s="375" t="n">
        <v>1.11</v>
      </c>
      <c r="H19" s="260">
        <f>ROUND(F19*G19,2)</f>
        <v/>
      </c>
      <c r="J19" s="293" t="n"/>
      <c r="K19" s="293" t="n"/>
      <c r="M19" s="293" t="n"/>
    </row>
    <row r="20" ht="25.5" customHeight="1" s="328">
      <c r="A20" s="391" t="n">
        <v>7</v>
      </c>
      <c r="B20" s="364" t="n"/>
      <c r="C20" s="275" t="inlineStr">
        <is>
          <t>91.17.04-233</t>
        </is>
      </c>
      <c r="D20" s="372" t="inlineStr">
        <is>
          <t>Установки для сварки ручной дуговой (постоянного тока)</t>
        </is>
      </c>
      <c r="E20" s="373" t="inlineStr">
        <is>
          <t>маш.час</t>
        </is>
      </c>
      <c r="F20" s="373" t="n">
        <v>5.94</v>
      </c>
      <c r="G20" s="375" t="n">
        <v>8.1</v>
      </c>
      <c r="H20" s="260">
        <f>ROUND(F20*G20,2)</f>
        <v/>
      </c>
      <c r="J20" s="293" t="n"/>
      <c r="K20" s="293" t="n"/>
      <c r="M20" s="293" t="n"/>
    </row>
    <row r="21">
      <c r="A21" s="363" t="inlineStr">
        <is>
          <t>Материалы</t>
        </is>
      </c>
      <c r="B21" s="446" t="n"/>
      <c r="C21" s="446" t="n"/>
      <c r="D21" s="446" t="n"/>
      <c r="E21" s="447" t="n"/>
      <c r="F21" s="363" t="n"/>
      <c r="G21" s="239" t="n"/>
      <c r="H21" s="450">
        <f>SUM(H22:H39)</f>
        <v/>
      </c>
    </row>
    <row r="22">
      <c r="A22" s="289" t="n">
        <v>8</v>
      </c>
      <c r="B22" s="289" t="n"/>
      <c r="C22" s="391" t="inlineStr">
        <is>
          <t>Прайс из СД ОП</t>
        </is>
      </c>
      <c r="D22" s="286" t="inlineStr">
        <is>
          <t>Муфта концевая 220 кВ сечение жилы до 1400 мм2</t>
        </is>
      </c>
      <c r="E22" s="391" t="inlineStr">
        <is>
          <t>шт</t>
        </is>
      </c>
      <c r="F22" s="391" t="n">
        <v>6</v>
      </c>
      <c r="G22" s="286" t="n">
        <v>232145.91</v>
      </c>
      <c r="H22" s="260">
        <f>ROUND(F22*G22,2)</f>
        <v/>
      </c>
    </row>
    <row r="23">
      <c r="A23" s="263" t="n">
        <v>9</v>
      </c>
      <c r="B23" s="364" t="n"/>
      <c r="C23" s="275" t="inlineStr">
        <is>
          <t>01.7.03.04-0001</t>
        </is>
      </c>
      <c r="D23" s="372" t="inlineStr">
        <is>
          <t>Электроэнергия</t>
        </is>
      </c>
      <c r="E23" s="373" t="inlineStr">
        <is>
          <t>кВт-ч</t>
        </is>
      </c>
      <c r="F23" s="373" t="n">
        <v>2780.54</v>
      </c>
      <c r="G23" s="375" t="n">
        <v>0.4</v>
      </c>
      <c r="H23" s="260" t="n">
        <v>1112.22</v>
      </c>
      <c r="J23" s="265" t="n"/>
      <c r="K23" s="293" t="n"/>
      <c r="L23" s="293" t="n"/>
    </row>
    <row r="24">
      <c r="A24" s="289" t="n">
        <v>10</v>
      </c>
      <c r="B24" s="364" t="n"/>
      <c r="C24" s="275" t="inlineStr">
        <is>
          <t>01.3.02.01-0002</t>
        </is>
      </c>
      <c r="D24" s="372" t="inlineStr">
        <is>
          <t>Азот газообразный технический</t>
        </is>
      </c>
      <c r="E24" s="373" t="inlineStr">
        <is>
          <t>м3</t>
        </is>
      </c>
      <c r="F24" s="373" t="n">
        <v>90</v>
      </c>
      <c r="G24" s="375" t="n">
        <v>6.21</v>
      </c>
      <c r="H24" s="260" t="n">
        <v>558.9</v>
      </c>
      <c r="J24" s="265" t="n"/>
      <c r="K24" s="293" t="n"/>
      <c r="L24" s="293" t="n"/>
    </row>
    <row r="25">
      <c r="A25" s="263" t="n">
        <v>11</v>
      </c>
      <c r="B25" s="364" t="n"/>
      <c r="C25" s="275" t="inlineStr">
        <is>
          <t>01.3.04.08-0025</t>
        </is>
      </c>
      <c r="D25" s="372" t="inlineStr">
        <is>
          <t>Масло кабельное</t>
        </is>
      </c>
      <c r="E25" s="373" t="inlineStr">
        <is>
          <t>кг</t>
        </is>
      </c>
      <c r="F25" s="373" t="n">
        <v>58</v>
      </c>
      <c r="G25" s="375" t="n">
        <v>8.85</v>
      </c>
      <c r="H25" s="260" t="n">
        <v>513.3</v>
      </c>
      <c r="J25" s="265" t="n"/>
      <c r="K25" s="293" t="n"/>
      <c r="L25" s="293" t="n"/>
    </row>
    <row r="26">
      <c r="A26" s="289" t="n">
        <v>12</v>
      </c>
      <c r="B26" s="364" t="n"/>
      <c r="C26" s="275" t="inlineStr">
        <is>
          <t>01.7.20.08-0102</t>
        </is>
      </c>
      <c r="D26" s="372" t="inlineStr">
        <is>
          <t>Миткаль суровый</t>
        </is>
      </c>
      <c r="E26" s="373" t="inlineStr">
        <is>
          <t>10 м</t>
        </is>
      </c>
      <c r="F26" s="373" t="n">
        <v>6</v>
      </c>
      <c r="G26" s="375" t="n">
        <v>73.65000000000001</v>
      </c>
      <c r="H26" s="260" t="n">
        <v>441.9</v>
      </c>
      <c r="J26" s="265" t="n"/>
      <c r="K26" s="293" t="n"/>
      <c r="L26" s="293" t="n"/>
    </row>
    <row r="27" ht="25.5" customHeight="1" s="328">
      <c r="A27" s="263" t="n">
        <v>13</v>
      </c>
      <c r="B27" s="364" t="n"/>
      <c r="C27" s="275" t="inlineStr">
        <is>
          <t>11.1.03.05-0085</t>
        </is>
      </c>
      <c r="D27" s="372" t="inlineStr">
        <is>
          <t>Доска необрезная, хвойных пород, длина 4-6,5 м, все ширины, толщина 44 мм и более, сорт III</t>
        </is>
      </c>
      <c r="E27" s="373" t="inlineStr">
        <is>
          <t>м3</t>
        </is>
      </c>
      <c r="F27" s="373" t="n">
        <v>0.28</v>
      </c>
      <c r="G27" s="375" t="n">
        <v>684</v>
      </c>
      <c r="H27" s="260" t="n">
        <v>191.52</v>
      </c>
      <c r="J27" s="265" t="n"/>
      <c r="K27" s="293" t="n"/>
      <c r="L27" s="293" t="n"/>
    </row>
    <row r="28">
      <c r="A28" s="289" t="n">
        <v>14</v>
      </c>
      <c r="B28" s="364" t="n"/>
      <c r="C28" s="275" t="inlineStr">
        <is>
          <t>01.3.02.08-0001</t>
        </is>
      </c>
      <c r="D28" s="372" t="inlineStr">
        <is>
          <t>Кислород газообразный технический</t>
        </is>
      </c>
      <c r="E28" s="373" t="inlineStr">
        <is>
          <t>м3</t>
        </is>
      </c>
      <c r="F28" s="373" t="n">
        <v>24</v>
      </c>
      <c r="G28" s="375" t="n">
        <v>6.22</v>
      </c>
      <c r="H28" s="260" t="n">
        <v>149.28</v>
      </c>
      <c r="J28" s="265" t="n"/>
      <c r="K28" s="293" t="n"/>
      <c r="L28" s="293" t="n"/>
    </row>
    <row r="29">
      <c r="A29" s="263" t="n">
        <v>15</v>
      </c>
      <c r="B29" s="364" t="n"/>
      <c r="C29" s="275" t="inlineStr">
        <is>
          <t>01.3.04.08-0024</t>
        </is>
      </c>
      <c r="D29" s="372" t="inlineStr">
        <is>
          <t>Масло изоляционное</t>
        </is>
      </c>
      <c r="E29" s="373" t="inlineStr">
        <is>
          <t>кг</t>
        </is>
      </c>
      <c r="F29" s="373" t="n">
        <v>40</v>
      </c>
      <c r="G29" s="375" t="n">
        <v>3.27</v>
      </c>
      <c r="H29" s="260" t="n">
        <v>130.8</v>
      </c>
      <c r="J29" s="265" t="n"/>
      <c r="K29" s="293" t="n"/>
      <c r="L29" s="293" t="n"/>
    </row>
    <row r="30">
      <c r="A30" s="289" t="n">
        <v>16</v>
      </c>
      <c r="B30" s="364" t="n"/>
      <c r="C30" s="275" t="inlineStr">
        <is>
          <t>25.1.01.04-0031</t>
        </is>
      </c>
      <c r="D30" s="372" t="inlineStr">
        <is>
          <t>Шпалы непропитанные для железных дорог, тип I</t>
        </is>
      </c>
      <c r="E30" s="373" t="inlineStr">
        <is>
          <t>шт</t>
        </is>
      </c>
      <c r="F30" s="373" t="n">
        <v>0.28</v>
      </c>
      <c r="G30" s="375" t="n">
        <v>266.67</v>
      </c>
      <c r="H30" s="260" t="n">
        <v>74.67</v>
      </c>
      <c r="J30" s="265" t="n"/>
      <c r="K30" s="293" t="n"/>
      <c r="L30" s="293" t="n"/>
    </row>
    <row r="31" ht="25.5" customHeight="1" s="328">
      <c r="A31" s="263" t="n">
        <v>17</v>
      </c>
      <c r="B31" s="364" t="n"/>
      <c r="C31" s="275" t="inlineStr">
        <is>
          <t>10.3.02.03-0011</t>
        </is>
      </c>
      <c r="D31" s="372" t="inlineStr">
        <is>
          <t>Припои оловянно-свинцовые бессурьмянистые, марка ПОС30</t>
        </is>
      </c>
      <c r="E31" s="373" t="inlineStr">
        <is>
          <t>т</t>
        </is>
      </c>
      <c r="F31" s="373" t="n">
        <v>0.001</v>
      </c>
      <c r="G31" s="375" t="n">
        <v>68050</v>
      </c>
      <c r="H31" s="260" t="n">
        <v>68.05</v>
      </c>
      <c r="J31" s="265" t="n"/>
      <c r="K31" s="293" t="n"/>
      <c r="L31" s="293" t="n"/>
    </row>
    <row r="32">
      <c r="A32" s="289" t="n">
        <v>18</v>
      </c>
      <c r="B32" s="364" t="n"/>
      <c r="C32" s="275" t="inlineStr">
        <is>
          <t>01.7.11.07-0034</t>
        </is>
      </c>
      <c r="D32" s="372" t="inlineStr">
        <is>
          <t>Электроды сварочные Э42А, диаметр 4 мм</t>
        </is>
      </c>
      <c r="E32" s="373" t="inlineStr">
        <is>
          <t>кг</t>
        </is>
      </c>
      <c r="F32" s="373" t="n">
        <v>6.4</v>
      </c>
      <c r="G32" s="375" t="n">
        <v>10.57</v>
      </c>
      <c r="H32" s="260" t="n">
        <v>67.65000000000001</v>
      </c>
      <c r="J32" s="265" t="n"/>
      <c r="K32" s="293" t="n"/>
      <c r="L32" s="293" t="n"/>
    </row>
    <row r="33">
      <c r="A33" s="263" t="n">
        <v>19</v>
      </c>
      <c r="B33" s="364" t="n"/>
      <c r="C33" s="275" t="inlineStr">
        <is>
          <t>01.3.02.09-0022</t>
        </is>
      </c>
      <c r="D33" s="372" t="inlineStr">
        <is>
          <t>Пропан-бутан смесь техническая</t>
        </is>
      </c>
      <c r="E33" s="373" t="inlineStr">
        <is>
          <t>кг</t>
        </is>
      </c>
      <c r="F33" s="373" t="n">
        <v>8</v>
      </c>
      <c r="G33" s="375" t="n">
        <v>6.09</v>
      </c>
      <c r="H33" s="260" t="n">
        <v>48.72</v>
      </c>
      <c r="J33" s="265" t="n"/>
      <c r="K33" s="293" t="n"/>
      <c r="L33" s="293" t="n"/>
    </row>
    <row r="34" ht="25.5" customHeight="1" s="328">
      <c r="A34" s="289" t="n">
        <v>20</v>
      </c>
      <c r="B34" s="364" t="n"/>
      <c r="C34" s="275" t="inlineStr">
        <is>
          <t>01.1.02.02-0022</t>
        </is>
      </c>
      <c r="D34" s="372" t="inlineStr">
        <is>
          <t>Бумага асбестовая электроизоляционная БЭ, толщина 0,2 мм</t>
        </is>
      </c>
      <c r="E34" s="373" t="inlineStr">
        <is>
          <t>т</t>
        </is>
      </c>
      <c r="F34" s="373" t="n">
        <v>0.004</v>
      </c>
      <c r="G34" s="375" t="n">
        <v>11549</v>
      </c>
      <c r="H34" s="260" t="n">
        <v>46.2</v>
      </c>
      <c r="J34" s="265" t="n"/>
      <c r="K34" s="293" t="n"/>
      <c r="L34" s="293" t="n"/>
    </row>
    <row r="35">
      <c r="A35" s="263" t="n">
        <v>21</v>
      </c>
      <c r="B35" s="364" t="n"/>
      <c r="C35" s="275" t="inlineStr">
        <is>
          <t>01.7.07.12-0022</t>
        </is>
      </c>
      <c r="D35" s="372" t="inlineStr">
        <is>
          <t>Пленка полиэтиленовая, толщина 0,2-0,5 мм</t>
        </is>
      </c>
      <c r="E35" s="373" t="inlineStr">
        <is>
          <t>м2</t>
        </is>
      </c>
      <c r="F35" s="373" t="n">
        <v>3.066</v>
      </c>
      <c r="G35" s="375" t="n">
        <v>12.19</v>
      </c>
      <c r="H35" s="260" t="n">
        <v>37.37</v>
      </c>
      <c r="J35" s="265" t="n"/>
      <c r="K35" s="293" t="n"/>
      <c r="L35" s="293" t="n"/>
    </row>
    <row r="36" ht="25.5" customHeight="1" s="328">
      <c r="A36" s="289" t="n">
        <v>22</v>
      </c>
      <c r="B36" s="364" t="n"/>
      <c r="C36" s="275" t="inlineStr">
        <is>
          <t>01.7.06.05-0041</t>
        </is>
      </c>
      <c r="D36" s="372" t="inlineStr">
        <is>
          <t>Лента изоляционная прорезиненная односторонняя, ширина 20 мм, толщина 0,25-0,35 мм</t>
        </is>
      </c>
      <c r="E36" s="373" t="inlineStr">
        <is>
          <t>кг</t>
        </is>
      </c>
      <c r="F36" s="373" t="n">
        <v>0.8</v>
      </c>
      <c r="G36" s="375" t="n">
        <v>30.4</v>
      </c>
      <c r="H36" s="260" t="n">
        <v>24.32</v>
      </c>
      <c r="J36" s="265" t="n"/>
      <c r="K36" s="293" t="n"/>
      <c r="L36" s="293" t="n"/>
    </row>
    <row r="37" ht="25.5" customHeight="1" s="328">
      <c r="A37" s="263" t="n">
        <v>23</v>
      </c>
      <c r="B37" s="364" t="n"/>
      <c r="C37" s="275" t="inlineStr">
        <is>
          <t>10.2.02.08-0001</t>
        </is>
      </c>
      <c r="D37" s="372" t="inlineStr">
        <is>
          <t>Проволока медная, круглая, мягкая, электротехническая, диаметр 1,0-3,0 мм и выше</t>
        </is>
      </c>
      <c r="E37" s="373" t="inlineStr">
        <is>
          <t>т</t>
        </is>
      </c>
      <c r="F37" s="373" t="n">
        <v>0.0005999999999999999</v>
      </c>
      <c r="G37" s="375" t="n">
        <v>37517</v>
      </c>
      <c r="H37" s="260" t="n">
        <v>22.51</v>
      </c>
      <c r="J37" s="265" t="n"/>
      <c r="K37" s="293" t="n"/>
      <c r="L37" s="293" t="n"/>
    </row>
    <row r="38">
      <c r="A38" s="289" t="n">
        <v>24</v>
      </c>
      <c r="B38" s="364" t="n"/>
      <c r="C38" s="275" t="inlineStr">
        <is>
          <t>01.3.01.07-0009</t>
        </is>
      </c>
      <c r="D38" s="372" t="inlineStr">
        <is>
          <t>Спирт этиловый ректификованный технический, сорт I</t>
        </is>
      </c>
      <c r="E38" s="373" t="inlineStr">
        <is>
          <t>кг</t>
        </is>
      </c>
      <c r="F38" s="373" t="n">
        <v>0.48</v>
      </c>
      <c r="G38" s="375" t="n">
        <v>38.89</v>
      </c>
      <c r="H38" s="260" t="n">
        <v>18.67</v>
      </c>
      <c r="I38" s="265" t="n"/>
      <c r="J38" s="293" t="n"/>
      <c r="K38" s="293" t="n"/>
    </row>
    <row r="39">
      <c r="A39" s="263" t="n">
        <v>25</v>
      </c>
      <c r="B39" s="364" t="n"/>
      <c r="C39" s="275" t="inlineStr">
        <is>
          <t>01.3.01.01-0001</t>
        </is>
      </c>
      <c r="D39" s="372" t="inlineStr">
        <is>
          <t>Бензин авиационный Б-70</t>
        </is>
      </c>
      <c r="E39" s="373" t="inlineStr">
        <is>
          <t>т</t>
        </is>
      </c>
      <c r="F39" s="373" t="n">
        <v>0.004</v>
      </c>
      <c r="G39" s="375" t="n">
        <v>4488.4</v>
      </c>
      <c r="H39" s="260" t="n">
        <v>17.95</v>
      </c>
      <c r="I39" s="265" t="n"/>
      <c r="J39" s="293" t="n"/>
      <c r="K39" s="293" t="n"/>
    </row>
    <row r="41">
      <c r="B41" s="330" t="inlineStr">
        <is>
          <t>Составил ______________________     А.Р. Маркова</t>
        </is>
      </c>
    </row>
    <row r="42">
      <c r="B42" s="323" t="inlineStr">
        <is>
          <t xml:space="preserve">                         (подпись, инициалы, фамилия)</t>
        </is>
      </c>
    </row>
    <row r="44">
      <c r="B44" s="330" t="inlineStr">
        <is>
          <t>Проверил ______________________        А.В. Костянецкая</t>
        </is>
      </c>
    </row>
    <row r="45">
      <c r="B45" s="32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6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4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8">
      <c r="B7" s="353" t="inlineStr">
        <is>
          <t>Наименование разрабатываемого показателя УНЦ — Муфта концевая 220 кВ сечение жилы до 1400 мм2</t>
        </is>
      </c>
    </row>
    <row r="8">
      <c r="B8" s="366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8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8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8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8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6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G64" sqref="G64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0.7109375" customWidth="1" style="308" min="4" max="4"/>
    <col width="12.7109375" customWidth="1" style="308" min="5" max="5"/>
    <col width="1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9.140625" customWidth="1" style="308" min="12" max="12"/>
    <col width="9.140625" customWidth="1" style="328" min="13" max="13"/>
  </cols>
  <sheetData>
    <row r="1" s="32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8">
      <c r="A2" s="308" t="n"/>
      <c r="B2" s="308" t="n"/>
      <c r="C2" s="308" t="n"/>
      <c r="D2" s="308" t="n"/>
      <c r="E2" s="308" t="n"/>
      <c r="F2" s="308" t="n"/>
      <c r="G2" s="308" t="n"/>
      <c r="H2" s="381" t="inlineStr">
        <is>
          <t>Приложение №5</t>
        </is>
      </c>
      <c r="K2" s="308" t="n"/>
      <c r="L2" s="308" t="n"/>
      <c r="M2" s="308" t="n"/>
      <c r="N2" s="308" t="n"/>
    </row>
    <row r="3" s="32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4" t="inlineStr">
        <is>
          <t>Расчет стоимости СМР и оборудования</t>
        </is>
      </c>
    </row>
    <row r="5" ht="12.75" customFormat="1" customHeight="1" s="307">
      <c r="A5" s="344" t="n"/>
      <c r="B5" s="344" t="n"/>
      <c r="C5" s="394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85" t="inlineStr">
        <is>
          <t>Муфта концевая 220 кВ сечение жилы до 1400 мм2</t>
        </is>
      </c>
    </row>
    <row r="7" ht="12.75" customFormat="1" customHeight="1" s="307">
      <c r="A7" s="347" t="inlineStr">
        <is>
          <t>Единица измерения  — 1 ед</t>
        </is>
      </c>
      <c r="I7" s="353" t="n"/>
      <c r="J7" s="353" t="n"/>
    </row>
    <row r="8" ht="13.5" customFormat="1" customHeight="1" s="307">
      <c r="A8" s="347" t="n"/>
    </row>
    <row r="9" ht="13.15" customFormat="1" customHeight="1" s="307"/>
    <row r="10" ht="27" customHeight="1" s="328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47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47" t="n"/>
      <c r="K10" s="308" t="n"/>
      <c r="L10" s="308" t="n"/>
      <c r="M10" s="308" t="n"/>
      <c r="N10" s="308" t="n"/>
    </row>
    <row r="11" ht="28.5" customHeight="1" s="328">
      <c r="A11" s="449" t="n"/>
      <c r="B11" s="449" t="n"/>
      <c r="C11" s="449" t="n"/>
      <c r="D11" s="449" t="n"/>
      <c r="E11" s="449" t="n"/>
      <c r="F11" s="373" t="inlineStr">
        <is>
          <t>на ед. изм.</t>
        </is>
      </c>
      <c r="G11" s="373" t="inlineStr">
        <is>
          <t>общая</t>
        </is>
      </c>
      <c r="H11" s="449" t="n"/>
      <c r="I11" s="373" t="inlineStr">
        <is>
          <t>на ед. изм.</t>
        </is>
      </c>
      <c r="J11" s="373" t="inlineStr">
        <is>
          <t>общая</t>
        </is>
      </c>
      <c r="K11" s="308" t="n"/>
      <c r="L11" s="308" t="n"/>
      <c r="M11" s="308" t="n"/>
      <c r="N11" s="308" t="n"/>
    </row>
    <row r="12" s="328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08" t="n"/>
      <c r="L12" s="308" t="n"/>
      <c r="M12" s="308" t="n"/>
      <c r="N12" s="308" t="n"/>
    </row>
    <row r="13">
      <c r="A13" s="373" t="n"/>
      <c r="B13" s="362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00" t="n"/>
      <c r="J13" s="200" t="n"/>
    </row>
    <row r="14" ht="25.5" customHeight="1" s="328">
      <c r="A14" s="373" t="n">
        <v>1</v>
      </c>
      <c r="B14" s="275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54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3" t="n"/>
      <c r="B15" s="373" t="n"/>
      <c r="C15" s="362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8">
      <c r="A16" s="373" t="n"/>
      <c r="B16" s="372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00" t="n"/>
      <c r="J16" s="200" t="n"/>
    </row>
    <row r="17" ht="14.25" customFormat="1" customHeight="1" s="308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54" t="n">
        <v>3.76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3" t="n"/>
      <c r="B18" s="362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0" t="n"/>
      <c r="J18" s="200" t="n"/>
    </row>
    <row r="19" ht="14.25" customFormat="1" customHeight="1" s="308">
      <c r="A19" s="373" t="n"/>
      <c r="B19" s="372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00" t="n"/>
      <c r="J19" s="200" t="n"/>
    </row>
    <row r="20" ht="25.5" customFormat="1" customHeight="1" s="308">
      <c r="A20" s="373" t="n">
        <v>3</v>
      </c>
      <c r="B20" s="275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55" t="n">
        <v>1.88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3" t="n">
        <v>4</v>
      </c>
      <c r="B21" s="275" t="inlineStr">
        <is>
          <t>91.14.02-001</t>
        </is>
      </c>
      <c r="C21" s="372" t="inlineStr">
        <is>
          <t>Автомобили бортовые, грузоподъемность до 5 т</t>
        </is>
      </c>
      <c r="D21" s="373" t="inlineStr">
        <is>
          <t>маш.час</t>
        </is>
      </c>
      <c r="E21" s="455" t="n">
        <v>1.88</v>
      </c>
      <c r="F21" s="37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3" t="n">
        <v>5</v>
      </c>
      <c r="B22" s="275" t="inlineStr">
        <is>
          <t>91.19.12-021</t>
        </is>
      </c>
      <c r="C22" s="372" t="inlineStr">
        <is>
          <t>Насосы вакуумные 3,6 м3/мин</t>
        </is>
      </c>
      <c r="D22" s="373" t="inlineStr">
        <is>
          <t>маш.час</t>
        </is>
      </c>
      <c r="E22" s="455" t="n">
        <v>16.64</v>
      </c>
      <c r="F22" s="37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73" t="n">
        <v>6</v>
      </c>
      <c r="B23" s="275" t="inlineStr">
        <is>
          <t>91.21.16-012</t>
        </is>
      </c>
      <c r="C23" s="372" t="inlineStr">
        <is>
          <t>Прессы гидравлические с электроприводом</t>
        </is>
      </c>
      <c r="D23" s="373" t="inlineStr">
        <is>
          <t>маш.час</t>
        </is>
      </c>
      <c r="E23" s="455" t="n">
        <v>63.04</v>
      </c>
      <c r="F23" s="375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73" t="n"/>
      <c r="B24" s="373" t="n"/>
      <c r="C24" s="372" t="inlineStr">
        <is>
          <t>Итого основные машины и механизмы</t>
        </is>
      </c>
      <c r="D24" s="373" t="n"/>
      <c r="E24" s="454" t="n"/>
      <c r="F24" s="207" t="n"/>
      <c r="G24" s="207">
        <f>SUM(G20:G23)</f>
        <v/>
      </c>
      <c r="H24" s="376">
        <f>G24/G27</f>
        <v/>
      </c>
      <c r="I24" s="201" t="n"/>
      <c r="J24" s="207">
        <f>SUM(J20:J23)</f>
        <v/>
      </c>
    </row>
    <row r="25" hidden="1" outlineLevel="1" ht="25.5" customFormat="1" customHeight="1" s="308">
      <c r="A25" s="373" t="n">
        <v>7</v>
      </c>
      <c r="B25" s="275" t="inlineStr">
        <is>
          <t>91.17.04-233</t>
        </is>
      </c>
      <c r="C25" s="372" t="inlineStr">
        <is>
          <t>Установки для сварки ручной дуговой (постоянного тока)</t>
        </is>
      </c>
      <c r="D25" s="373" t="inlineStr">
        <is>
          <t>маш.час</t>
        </is>
      </c>
      <c r="E25" s="455" t="n">
        <v>5.94</v>
      </c>
      <c r="F25" s="37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8">
      <c r="A26" s="373" t="n"/>
      <c r="B26" s="373" t="n"/>
      <c r="C26" s="372" t="inlineStr">
        <is>
          <t>Итого прочие машины и механизмы</t>
        </is>
      </c>
      <c r="D26" s="373" t="n"/>
      <c r="E26" s="37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8">
      <c r="A27" s="373" t="n"/>
      <c r="B27" s="373" t="n"/>
      <c r="C27" s="362" t="inlineStr">
        <is>
          <t>Итого по разделу «Машины и механизмы»</t>
        </is>
      </c>
      <c r="D27" s="373" t="n"/>
      <c r="E27" s="37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8">
      <c r="A28" s="373" t="n"/>
      <c r="B28" s="362" t="inlineStr">
        <is>
          <t>Оборудование</t>
        </is>
      </c>
      <c r="C28" s="446" t="n"/>
      <c r="D28" s="446" t="n"/>
      <c r="E28" s="446" t="n"/>
      <c r="F28" s="446" t="n"/>
      <c r="G28" s="446" t="n"/>
      <c r="H28" s="447" t="n"/>
      <c r="I28" s="200" t="n"/>
      <c r="J28" s="200" t="n"/>
    </row>
    <row r="29">
      <c r="A29" s="373" t="n"/>
      <c r="B29" s="372" t="inlineStr">
        <is>
          <t>Основное оборудование</t>
        </is>
      </c>
      <c r="C29" s="446" t="n"/>
      <c r="D29" s="446" t="n"/>
      <c r="E29" s="446" t="n"/>
      <c r="F29" s="446" t="n"/>
      <c r="G29" s="446" t="n"/>
      <c r="H29" s="447" t="n"/>
      <c r="I29" s="200" t="n"/>
      <c r="J29" s="200" t="n"/>
      <c r="K29" s="308" t="n"/>
      <c r="L29" s="308" t="n"/>
    </row>
    <row r="30">
      <c r="A30" s="373" t="n"/>
      <c r="B30" s="373" t="n"/>
      <c r="C30" s="372" t="inlineStr">
        <is>
          <t>Итого основное оборудование</t>
        </is>
      </c>
      <c r="D30" s="373" t="n"/>
      <c r="E30" s="455" t="n"/>
      <c r="F30" s="375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73" t="n"/>
      <c r="B31" s="373" t="n"/>
      <c r="C31" s="372" t="inlineStr">
        <is>
          <t>Итого прочее оборудование</t>
        </is>
      </c>
      <c r="D31" s="373" t="n"/>
      <c r="E31" s="454" t="n"/>
      <c r="F31" s="375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73" t="n"/>
      <c r="B32" s="373" t="n"/>
      <c r="C32" s="362" t="inlineStr">
        <is>
          <t>Итого по разделу «Оборудование»</t>
        </is>
      </c>
      <c r="D32" s="373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8">
      <c r="A33" s="373" t="n"/>
      <c r="B33" s="373" t="n"/>
      <c r="C33" s="372" t="inlineStr">
        <is>
          <t>в том числе технологическое оборудование</t>
        </is>
      </c>
      <c r="D33" s="373" t="n"/>
      <c r="E33" s="455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73" t="n"/>
      <c r="B34" s="362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200" t="n"/>
      <c r="J34" s="200" t="n"/>
    </row>
    <row r="35" ht="14.25" customFormat="1" customHeight="1" s="308">
      <c r="A35" s="368" t="n"/>
      <c r="B35" s="367" t="inlineStr">
        <is>
          <t>Основные материалы</t>
        </is>
      </c>
      <c r="C35" s="456" t="n"/>
      <c r="D35" s="456" t="n"/>
      <c r="E35" s="456" t="n"/>
      <c r="F35" s="456" t="n"/>
      <c r="G35" s="456" t="n"/>
      <c r="H35" s="457" t="n"/>
      <c r="I35" s="215" t="n"/>
      <c r="J35" s="215" t="n"/>
    </row>
    <row r="36" ht="25.5" customFormat="1" customHeight="1" s="308">
      <c r="A36" s="373" t="n">
        <v>8</v>
      </c>
      <c r="B36" s="373" t="inlineStr">
        <is>
          <t>БЦ.91.96</t>
        </is>
      </c>
      <c r="C36" s="262" t="inlineStr">
        <is>
          <t>Муфта концевая 220 кВ сечение жилы до 1400 мм2</t>
        </is>
      </c>
      <c r="D36" s="373" t="inlineStr">
        <is>
          <t>шт</t>
        </is>
      </c>
      <c r="E36" s="455" t="n">
        <v>6</v>
      </c>
      <c r="F36" s="375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8">
      <c r="A37" s="384" t="n"/>
      <c r="B37" s="217" t="n"/>
      <c r="C37" s="284" t="inlineStr">
        <is>
          <t>Итого основные материалы</t>
        </is>
      </c>
      <c r="D37" s="384" t="n"/>
      <c r="E37" s="458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8">
      <c r="A38" s="373" t="n">
        <v>9</v>
      </c>
      <c r="B38" s="275" t="inlineStr">
        <is>
          <t>01.7.03.04-0001</t>
        </is>
      </c>
      <c r="C38" s="372" t="inlineStr">
        <is>
          <t>Электроэнергия</t>
        </is>
      </c>
      <c r="D38" s="373" t="inlineStr">
        <is>
          <t>кВт-ч</t>
        </is>
      </c>
      <c r="E38" s="455" t="n">
        <v>2780.54</v>
      </c>
      <c r="F38" s="375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8">
      <c r="A39" s="373" t="n">
        <v>10</v>
      </c>
      <c r="B39" s="275" t="inlineStr">
        <is>
          <t>01.3.02.01-0002</t>
        </is>
      </c>
      <c r="C39" s="372" t="inlineStr">
        <is>
          <t>Азот газообразный технический</t>
        </is>
      </c>
      <c r="D39" s="373" t="inlineStr">
        <is>
          <t>м3</t>
        </is>
      </c>
      <c r="E39" s="455" t="n">
        <v>90</v>
      </c>
      <c r="F39" s="375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8">
      <c r="A40" s="373" t="n">
        <v>11</v>
      </c>
      <c r="B40" s="275" t="inlineStr">
        <is>
          <t>01.3.04.08-0025</t>
        </is>
      </c>
      <c r="C40" s="372" t="inlineStr">
        <is>
          <t>Масло кабельное</t>
        </is>
      </c>
      <c r="D40" s="373" t="inlineStr">
        <is>
          <t>кг</t>
        </is>
      </c>
      <c r="E40" s="455" t="n">
        <v>58</v>
      </c>
      <c r="F40" s="375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8">
      <c r="A41" s="373" t="n">
        <v>12</v>
      </c>
      <c r="B41" s="275" t="inlineStr">
        <is>
          <t>01.7.20.08-0102</t>
        </is>
      </c>
      <c r="C41" s="372" t="inlineStr">
        <is>
          <t>Миткаль суровый</t>
        </is>
      </c>
      <c r="D41" s="373" t="inlineStr">
        <is>
          <t>10 м</t>
        </is>
      </c>
      <c r="E41" s="455" t="n">
        <v>6</v>
      </c>
      <c r="F41" s="375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8">
      <c r="A42" s="373" t="n">
        <v>13</v>
      </c>
      <c r="B42" s="275" t="inlineStr">
        <is>
          <t>11.1.03.05-0085</t>
        </is>
      </c>
      <c r="C42" s="372" t="inlineStr">
        <is>
          <t>Доска необрезная, хвойных пород, длина 4-6,5 м, все ширины, толщина 44 мм и более, сорт III</t>
        </is>
      </c>
      <c r="D42" s="373" t="inlineStr">
        <is>
          <t>м3</t>
        </is>
      </c>
      <c r="E42" s="455" t="n">
        <v>0.28</v>
      </c>
      <c r="F42" s="375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8">
      <c r="A43" s="373" t="n">
        <v>14</v>
      </c>
      <c r="B43" s="275" t="inlineStr">
        <is>
          <t>01.3.02.08-0001</t>
        </is>
      </c>
      <c r="C43" s="372" t="inlineStr">
        <is>
          <t>Кислород газообразный технический</t>
        </is>
      </c>
      <c r="D43" s="373" t="inlineStr">
        <is>
          <t>м3</t>
        </is>
      </c>
      <c r="E43" s="455" t="n">
        <v>24</v>
      </c>
      <c r="F43" s="375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8">
      <c r="A44" s="373" t="n">
        <v>15</v>
      </c>
      <c r="B44" s="275" t="inlineStr">
        <is>
          <t>01.3.04.08-0024</t>
        </is>
      </c>
      <c r="C44" s="372" t="inlineStr">
        <is>
          <t>Масло изоляционное</t>
        </is>
      </c>
      <c r="D44" s="373" t="inlineStr">
        <is>
          <t>кг</t>
        </is>
      </c>
      <c r="E44" s="455" t="n">
        <v>40</v>
      </c>
      <c r="F44" s="375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8">
      <c r="A45" s="373" t="n">
        <v>16</v>
      </c>
      <c r="B45" s="275" t="inlineStr">
        <is>
          <t>25.1.01.04-0031</t>
        </is>
      </c>
      <c r="C45" s="372" t="inlineStr">
        <is>
          <t>Шпалы непропитанные для железных дорог, тип I</t>
        </is>
      </c>
      <c r="D45" s="373" t="inlineStr">
        <is>
          <t>шт</t>
        </is>
      </c>
      <c r="E45" s="455" t="n">
        <v>0.28</v>
      </c>
      <c r="F45" s="375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8">
      <c r="A46" s="373" t="n">
        <v>17</v>
      </c>
      <c r="B46" s="275" t="inlineStr">
        <is>
          <t>10.3.02.03-0011</t>
        </is>
      </c>
      <c r="C46" s="372" t="inlineStr">
        <is>
          <t>Припои оловянно-свинцовые бессурьмянистые, марка ПОС30</t>
        </is>
      </c>
      <c r="D46" s="373" t="inlineStr">
        <is>
          <t>т</t>
        </is>
      </c>
      <c r="E46" s="455" t="n">
        <v>0.001</v>
      </c>
      <c r="F46" s="375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8">
      <c r="A47" s="373" t="n">
        <v>18</v>
      </c>
      <c r="B47" s="275" t="inlineStr">
        <is>
          <t>01.7.11.07-0034</t>
        </is>
      </c>
      <c r="C47" s="372" t="inlineStr">
        <is>
          <t>Электроды сварочные Э42А, диаметр 4 мм</t>
        </is>
      </c>
      <c r="D47" s="373" t="inlineStr">
        <is>
          <t>кг</t>
        </is>
      </c>
      <c r="E47" s="455" t="n">
        <v>6.4</v>
      </c>
      <c r="F47" s="375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8">
      <c r="A48" s="373" t="n">
        <v>19</v>
      </c>
      <c r="B48" s="275" t="inlineStr">
        <is>
          <t>01.3.02.09-0022</t>
        </is>
      </c>
      <c r="C48" s="372" t="inlineStr">
        <is>
          <t>Пропан-бутан смесь техническая</t>
        </is>
      </c>
      <c r="D48" s="373" t="inlineStr">
        <is>
          <t>кг</t>
        </is>
      </c>
      <c r="E48" s="455" t="n">
        <v>8</v>
      </c>
      <c r="F48" s="37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8">
      <c r="A49" s="373" t="n">
        <v>20</v>
      </c>
      <c r="B49" s="275" t="inlineStr">
        <is>
          <t>01.1.02.02-0022</t>
        </is>
      </c>
      <c r="C49" s="372" t="inlineStr">
        <is>
          <t>Бумага асбестовая электроизоляционная БЭ, толщина 0,2 мм</t>
        </is>
      </c>
      <c r="D49" s="373" t="inlineStr">
        <is>
          <t>т</t>
        </is>
      </c>
      <c r="E49" s="455" t="n">
        <v>0.004</v>
      </c>
      <c r="F49" s="375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8">
      <c r="A50" s="373" t="n">
        <v>21</v>
      </c>
      <c r="B50" s="275" t="inlineStr">
        <is>
          <t>01.7.07.12-0022</t>
        </is>
      </c>
      <c r="C50" s="372" t="inlineStr">
        <is>
          <t>Пленка полиэтиленовая, толщина 0,2-0,5 мм</t>
        </is>
      </c>
      <c r="D50" s="373" t="inlineStr">
        <is>
          <t>м2</t>
        </is>
      </c>
      <c r="E50" s="455" t="n">
        <v>3.066</v>
      </c>
      <c r="F50" s="375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8">
      <c r="A51" s="373" t="n">
        <v>22</v>
      </c>
      <c r="B51" s="275" t="inlineStr">
        <is>
          <t>01.7.06.05-0041</t>
        </is>
      </c>
      <c r="C51" s="372" t="inlineStr">
        <is>
          <t>Лента изоляционная прорезиненная односторонняя, ширина 20 мм, толщина 0,25-0,35 мм</t>
        </is>
      </c>
      <c r="D51" s="373" t="inlineStr">
        <is>
          <t>кг</t>
        </is>
      </c>
      <c r="E51" s="455" t="n">
        <v>0.8</v>
      </c>
      <c r="F51" s="375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8">
      <c r="A52" s="373" t="n">
        <v>23</v>
      </c>
      <c r="B52" s="275" t="inlineStr">
        <is>
          <t>10.2.02.08-0001</t>
        </is>
      </c>
      <c r="C52" s="372" t="inlineStr">
        <is>
          <t>Проволока медная, круглая, мягкая, электротехническая, диаметр 1,0-3,0 мм и выше</t>
        </is>
      </c>
      <c r="D52" s="373" t="inlineStr">
        <is>
          <t>т</t>
        </is>
      </c>
      <c r="E52" s="455" t="n">
        <v>0.0005999999999999999</v>
      </c>
      <c r="F52" s="375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8">
      <c r="A53" s="373" t="n">
        <v>24</v>
      </c>
      <c r="B53" s="275" t="inlineStr">
        <is>
          <t>01.3.01.07-0009</t>
        </is>
      </c>
      <c r="C53" s="372" t="inlineStr">
        <is>
          <t>Спирт этиловый ректификованный технический, сорт I</t>
        </is>
      </c>
      <c r="D53" s="373" t="inlineStr">
        <is>
          <t>кг</t>
        </is>
      </c>
      <c r="E53" s="455" t="n">
        <v>0.48</v>
      </c>
      <c r="F53" s="375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8">
      <c r="A54" s="373" t="n">
        <v>25</v>
      </c>
      <c r="B54" s="275" t="inlineStr">
        <is>
          <t>01.3.01.01-0001</t>
        </is>
      </c>
      <c r="C54" s="372" t="inlineStr">
        <is>
          <t>Бензин авиационный Б-70</t>
        </is>
      </c>
      <c r="D54" s="373" t="inlineStr">
        <is>
          <t>т</t>
        </is>
      </c>
      <c r="E54" s="455" t="n">
        <v>0.004</v>
      </c>
      <c r="F54" s="375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8">
      <c r="A55" s="384" t="n"/>
      <c r="B55" s="384" t="n"/>
      <c r="C55" s="284" t="inlineStr">
        <is>
          <t>Итого прочие материалы</t>
        </is>
      </c>
      <c r="D55" s="384" t="n"/>
      <c r="E55" s="458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73" t="n"/>
      <c r="B56" s="373" t="n"/>
      <c r="C56" s="362" t="inlineStr">
        <is>
          <t>Итого по разделу «Материалы»</t>
        </is>
      </c>
      <c r="D56" s="373" t="n"/>
      <c r="E56" s="374" t="n"/>
      <c r="F56" s="375" t="n"/>
      <c r="G56" s="207">
        <f>G37+G55</f>
        <v/>
      </c>
      <c r="H56" s="376">
        <f>G56/$G$56</f>
        <v/>
      </c>
      <c r="I56" s="207" t="n"/>
      <c r="J56" s="207">
        <f>J37+J55</f>
        <v/>
      </c>
    </row>
    <row r="57" ht="14.25" customFormat="1" customHeight="1" s="308">
      <c r="A57" s="373" t="n"/>
      <c r="B57" s="373" t="n"/>
      <c r="C57" s="372" t="inlineStr">
        <is>
          <t>ИТОГО ПО РМ</t>
        </is>
      </c>
      <c r="D57" s="373" t="n"/>
      <c r="E57" s="374" t="n"/>
      <c r="F57" s="375" t="n"/>
      <c r="G57" s="207">
        <f>G15+G27+G56</f>
        <v/>
      </c>
      <c r="H57" s="376" t="n"/>
      <c r="I57" s="207" t="n"/>
      <c r="J57" s="207">
        <f>J15+J27+J56</f>
        <v/>
      </c>
    </row>
    <row r="58" ht="14.25" customFormat="1" customHeight="1" s="308">
      <c r="A58" s="373" t="n"/>
      <c r="B58" s="373" t="n"/>
      <c r="C58" s="372" t="inlineStr">
        <is>
          <t>Накладные расходы</t>
        </is>
      </c>
      <c r="D58" s="203">
        <f>ROUND(G58/(G$17+$G$15),2)</f>
        <v/>
      </c>
      <c r="E58" s="374" t="n"/>
      <c r="F58" s="375" t="n"/>
      <c r="G58" s="207" t="n">
        <v>10198.33</v>
      </c>
      <c r="H58" s="376" t="n"/>
      <c r="I58" s="207" t="n"/>
      <c r="J58" s="207">
        <f>ROUND(D58*(J15+J17),2)</f>
        <v/>
      </c>
    </row>
    <row r="59" ht="14.25" customFormat="1" customHeight="1" s="308">
      <c r="A59" s="373" t="n"/>
      <c r="B59" s="373" t="n"/>
      <c r="C59" s="372" t="inlineStr">
        <is>
          <t>Сметная прибыль</t>
        </is>
      </c>
      <c r="D59" s="203">
        <f>ROUND(G59/(G$15+G$17),2)</f>
        <v/>
      </c>
      <c r="E59" s="374" t="n"/>
      <c r="F59" s="375" t="n"/>
      <c r="G59" s="207" t="n">
        <v>5362.01</v>
      </c>
      <c r="H59" s="376" t="n"/>
      <c r="I59" s="207" t="n"/>
      <c r="J59" s="207">
        <f>ROUND(D59*(J15+J17),2)</f>
        <v/>
      </c>
    </row>
    <row r="60" ht="14.25" customFormat="1" customHeight="1" s="308">
      <c r="A60" s="373" t="n"/>
      <c r="B60" s="373" t="n"/>
      <c r="C60" s="372" t="inlineStr">
        <is>
          <t>Итого СМР (с НР и СП)</t>
        </is>
      </c>
      <c r="D60" s="373" t="n"/>
      <c r="E60" s="374" t="n"/>
      <c r="F60" s="375" t="n"/>
      <c r="G60" s="207">
        <f>G15+G27+G56+G58+G59</f>
        <v/>
      </c>
      <c r="H60" s="376" t="n"/>
      <c r="I60" s="207" t="n"/>
      <c r="J60" s="207">
        <f>J15+J27+J56+J58+J59</f>
        <v/>
      </c>
    </row>
    <row r="61" ht="14.25" customFormat="1" customHeight="1" s="308">
      <c r="A61" s="373" t="n"/>
      <c r="B61" s="373" t="n"/>
      <c r="C61" s="372" t="inlineStr">
        <is>
          <t>ВСЕГО СМР + ОБОРУДОВАНИЕ</t>
        </is>
      </c>
      <c r="D61" s="373" t="n"/>
      <c r="E61" s="374" t="n"/>
      <c r="F61" s="375" t="n"/>
      <c r="G61" s="207">
        <f>G60+G32</f>
        <v/>
      </c>
      <c r="H61" s="376" t="n"/>
      <c r="I61" s="207" t="n"/>
      <c r="J61" s="207">
        <f>J60+J32</f>
        <v/>
      </c>
    </row>
    <row r="62" ht="34.5" customFormat="1" customHeight="1" s="308">
      <c r="A62" s="373" t="n"/>
      <c r="B62" s="373" t="n"/>
      <c r="C62" s="372" t="inlineStr">
        <is>
          <t>ИТОГО ПОКАЗАТЕЛЬ НА ЕД. ИЗМ.</t>
        </is>
      </c>
      <c r="D62" s="373" t="inlineStr">
        <is>
          <t>1 ед</t>
        </is>
      </c>
      <c r="E62" s="455" t="n">
        <v>1</v>
      </c>
      <c r="F62" s="375" t="n"/>
      <c r="G62" s="207">
        <f>G61/E62</f>
        <v/>
      </c>
      <c r="H62" s="376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86" t="inlineStr">
        <is>
          <t>Приложение №6</t>
        </is>
      </c>
    </row>
    <row r="2" ht="21.75" customHeight="1" s="328">
      <c r="A2" s="386" t="n"/>
      <c r="B2" s="386" t="n"/>
      <c r="C2" s="386" t="n"/>
      <c r="D2" s="386" t="n"/>
      <c r="E2" s="386" t="n"/>
      <c r="F2" s="386" t="n"/>
      <c r="G2" s="386" t="n"/>
    </row>
    <row r="3">
      <c r="A3" s="344" t="inlineStr">
        <is>
          <t>Расчет стоимости оборудования</t>
        </is>
      </c>
    </row>
    <row r="4" ht="25.5" customHeight="1" s="328">
      <c r="A4" s="347" t="inlineStr">
        <is>
          <t>Наименование разрабатываемого показателя УНЦ — Муфта концевая 220 кВ сечение жилы до 1400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8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8">
      <c r="A9" s="245" t="n"/>
      <c r="B9" s="372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8">
      <c r="A10" s="373" t="n"/>
      <c r="B10" s="362" t="n"/>
      <c r="C10" s="372" t="inlineStr">
        <is>
          <t>ИТОГО ИНЖЕНЕРНОЕ ОБОРУДОВАНИЕ</t>
        </is>
      </c>
      <c r="D10" s="362" t="n"/>
      <c r="E10" s="148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8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7" t="n">
        <v>0</v>
      </c>
    </row>
    <row r="13" ht="19.5" customHeight="1" s="328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8" min="1" max="1"/>
    <col width="22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1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31.5" customHeight="1" s="328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28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8">
      <c r="A11" s="359" t="inlineStr">
        <is>
          <t>К4-14-2</t>
        </is>
      </c>
      <c r="B11" s="359" t="inlineStr">
        <is>
          <t xml:space="preserve">УНЦ КЛ 110 - 500 кВ с системой термомониторинга  </t>
        </is>
      </c>
      <c r="C11" s="305">
        <f>D5</f>
        <v/>
      </c>
      <c r="D11" s="33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8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4" t="inlineStr">
        <is>
          <t>Приложение № 10</t>
        </is>
      </c>
    </row>
    <row r="5" ht="18.75" customHeight="1" s="328">
      <c r="B5" s="172" t="n"/>
    </row>
    <row r="6" ht="15.75" customHeight="1" s="328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8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8">
      <c r="B10" s="359" t="n">
        <v>1</v>
      </c>
      <c r="C10" s="359" t="n">
        <v>2</v>
      </c>
      <c r="D10" s="359" t="n">
        <v>3</v>
      </c>
    </row>
    <row r="11" ht="45" customHeight="1" s="328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8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10.84</v>
      </c>
    </row>
    <row r="13" ht="29.25" customHeight="1" s="328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5.34</v>
      </c>
    </row>
    <row r="14" ht="30.75" customHeight="1" s="328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8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8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8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8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75" t="n">
        <v>0.002</v>
      </c>
    </row>
    <row r="19" ht="24" customHeight="1" s="328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75" t="n">
        <v>0.03</v>
      </c>
    </row>
    <row r="20" ht="18.75" customHeight="1" s="328">
      <c r="B20" s="259" t="n"/>
    </row>
    <row r="21" ht="18.75" customHeight="1" s="328">
      <c r="B21" s="259" t="n"/>
    </row>
    <row r="22" ht="18.75" customHeight="1" s="328">
      <c r="B22" s="259" t="n"/>
    </row>
    <row r="23" ht="18.75" customHeight="1" s="328">
      <c r="B23" s="259" t="n"/>
    </row>
    <row r="26">
      <c r="B26" s="445" t="inlineStr">
        <is>
          <t>Составил ______________________    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H26" sqref="H26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53.7109375" bestFit="1" customWidth="1" style="328" min="6" max="6"/>
  </cols>
  <sheetData>
    <row r="1" s="328"/>
    <row r="2" ht="17.25" customHeight="1" s="328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59" t="n"/>
      <c r="D10" s="359" t="n"/>
      <c r="E10" s="459" t="n">
        <v>4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60" t="n">
        <v>1.34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61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2025-01-24T12:08:52Z</dcterms:modified>
  <cp:lastModifiedBy>User4</cp:lastModifiedBy>
  <cp:lastPrinted>2023-11-29T08:06:18Z</cp:lastPrinted>
</cp:coreProperties>
</file>