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Normal="55" workbookViewId="0">
      <selection activeCell="D27" sqref="D27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2" customHeight="1" s="322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6" t="n"/>
      <c r="C6" s="256" t="n"/>
      <c r="D6" s="256" t="n"/>
    </row>
    <row r="7" ht="64.5" customHeight="1" s="322">
      <c r="B7" s="350" t="inlineStr">
        <is>
          <t>Наименование разрабатываемого показателя УНЦ - КЛ 110 кВ с системой термомониторинга сечение жилы 1400 мм2, сечение экрана 240 мм2</t>
        </is>
      </c>
    </row>
    <row r="8" ht="31.7" customHeight="1" s="322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2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4" t="n"/>
    </row>
    <row r="12" ht="78.75" customHeight="1" s="322">
      <c r="B12" s="353" t="n">
        <v>1</v>
      </c>
      <c r="C12" s="311" t="inlineStr">
        <is>
          <t>Наименование объекта-представителя</t>
        </is>
      </c>
      <c r="D12" s="35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3" t="n">
        <v>2</v>
      </c>
      <c r="C13" s="311" t="inlineStr">
        <is>
          <t>Наименование субъекта Российской Федерации</t>
        </is>
      </c>
      <c r="D13" s="353" t="inlineStr">
        <is>
          <t>Санкт-Петербург, поселок Шушары</t>
        </is>
      </c>
    </row>
    <row r="14">
      <c r="B14" s="353" t="n">
        <v>3</v>
      </c>
      <c r="C14" s="311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1" t="inlineStr">
        <is>
          <t>Мощность объекта</t>
        </is>
      </c>
      <c r="D15" s="353" t="n">
        <v>1</v>
      </c>
    </row>
    <row r="16" ht="63" customHeight="1" s="322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Кабель медный 110(150)кВ с системой термомониторинга сечение жилы 1400 мм2, сечение экрана 240 мм2</t>
        </is>
      </c>
    </row>
    <row r="17" ht="63" customHeight="1" s="322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D18+D19+D20+D21</f>
        <v/>
      </c>
      <c r="E17" s="255" t="n"/>
    </row>
    <row r="18">
      <c r="B18" s="233" t="inlineStr">
        <is>
          <t>6.1</t>
        </is>
      </c>
      <c r="C18" s="311" t="inlineStr">
        <is>
          <t>строительно-монтажные работы</t>
        </is>
      </c>
      <c r="D18" s="320">
        <f>'Прил.2 Расч стоим'!F13+'Прил.2 Расч стоим'!G13</f>
        <v/>
      </c>
    </row>
    <row r="19">
      <c r="B19" s="233" t="inlineStr">
        <is>
          <t>6.2</t>
        </is>
      </c>
      <c r="C19" s="311" t="inlineStr">
        <is>
          <t>оборудование и инвентарь</t>
        </is>
      </c>
      <c r="D19" s="320" t="n">
        <v>0</v>
      </c>
    </row>
    <row r="20">
      <c r="B20" s="233" t="inlineStr">
        <is>
          <t>6.3</t>
        </is>
      </c>
      <c r="C20" s="311" t="inlineStr">
        <is>
          <t>пусконаладочные работы</t>
        </is>
      </c>
      <c r="D20" s="320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0">
        <f>D18*0.039+(D18*0.039+D18)*0.021</f>
        <v/>
      </c>
    </row>
    <row r="22">
      <c r="B22" s="353" t="n">
        <v>7</v>
      </c>
      <c r="C22" s="232" t="inlineStr">
        <is>
          <t>Сопоставимый уровень цен</t>
        </is>
      </c>
      <c r="D22" s="321" t="inlineStr">
        <is>
          <t>4 кв. 2016 г.</t>
        </is>
      </c>
      <c r="E22" s="230" t="n"/>
    </row>
    <row r="23" ht="78.75" customHeight="1" s="322">
      <c r="B23" s="35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55" t="n"/>
    </row>
    <row r="24" ht="31.5" customHeight="1" s="322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30" t="n"/>
    </row>
    <row r="25">
      <c r="B25" s="353" t="n">
        <v>10</v>
      </c>
      <c r="C25" s="311" t="inlineStr">
        <is>
          <t>Примечание</t>
        </is>
      </c>
      <c r="D25" s="353" t="n"/>
    </row>
    <row r="26">
      <c r="B26" s="228" t="n"/>
      <c r="C26" s="227" t="n"/>
      <c r="D26" s="227" t="n"/>
    </row>
    <row r="27" ht="37.5" customHeight="1" s="322">
      <c r="B27" s="318" t="n"/>
    </row>
    <row r="28">
      <c r="B28" s="324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1.85546875" customWidth="1" style="324" min="11" max="11"/>
    <col width="17.85546875" customWidth="1" style="324" min="12" max="12"/>
  </cols>
  <sheetData>
    <row r="3">
      <c r="B3" s="348" t="inlineStr">
        <is>
          <t>Приложение № 2</t>
        </is>
      </c>
      <c r="K3" s="318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2">
      <c r="B8" s="257" t="n"/>
    </row>
    <row r="9" ht="15.75" customHeight="1" s="322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2">
      <c r="B10" s="441" t="n"/>
      <c r="C10" s="441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22">
      <c r="B11" s="442" t="n"/>
      <c r="C11" s="442" t="n"/>
      <c r="D11" s="442" t="n"/>
      <c r="E11" s="442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63" customHeight="1" s="322">
      <c r="B12" s="308" t="n">
        <v>1</v>
      </c>
      <c r="C12" s="337">
        <f>'Прил.1 Сравнит табл'!D16</f>
        <v/>
      </c>
      <c r="D12" s="310" t="inlineStr">
        <is>
          <t>02-04-01</t>
        </is>
      </c>
      <c r="E12" s="311" t="inlineStr">
        <is>
          <t>Строительно-монтажные работы КЛ-110кВ Шушары</t>
        </is>
      </c>
      <c r="F12" s="312" t="n">
        <v>7104.335</v>
      </c>
      <c r="G12" s="312" t="n">
        <v>55153.5584316</v>
      </c>
      <c r="H12" s="312" t="n"/>
      <c r="I12" s="312" t="n"/>
      <c r="J12" s="313">
        <f>SUM(F12:I12)</f>
        <v/>
      </c>
      <c r="K12" s="314" t="n"/>
      <c r="L12" s="443" t="n"/>
    </row>
    <row r="13">
      <c r="B13" s="352" t="inlineStr">
        <is>
          <t>Всего по объекту:</t>
        </is>
      </c>
      <c r="C13" s="439" t="n"/>
      <c r="D13" s="439" t="n"/>
      <c r="E13" s="440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  <c r="K13" s="314" t="n"/>
      <c r="L13" s="443" t="n"/>
    </row>
    <row r="14" ht="15.75" customHeight="1" s="322">
      <c r="B14" s="352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2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2">
      <c r="C20" s="303" t="n"/>
      <c r="D20" s="304" t="n"/>
      <c r="E20" s="304" t="n"/>
    </row>
    <row r="21" ht="15" customHeight="1" s="322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2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view="pageBreakPreview" topLeftCell="A16" workbookViewId="0">
      <selection activeCell="A1" sqref="A1:XFD1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9"/>
  </cols>
  <sheetData>
    <row r="1">
      <c r="A1" s="348" t="inlineStr">
        <is>
          <t xml:space="preserve">Приложение № 3 </t>
        </is>
      </c>
    </row>
    <row r="2">
      <c r="A2" s="349" t="inlineStr">
        <is>
          <t>Объектная ресурсная ведомость</t>
        </is>
      </c>
    </row>
    <row r="3" ht="18.75" customHeight="1" s="322">
      <c r="A3" s="266" t="n"/>
      <c r="B3" s="266" t="n"/>
      <c r="C3" s="3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350" t="n"/>
    </row>
    <row r="5">
      <c r="A5" s="354" t="inlineStr">
        <is>
          <t>Наименование разрабатываемого показателя УНЦ -  КЛ 110 кВ с системой термомониторинга сечение жилы 1400 мм2, сечение экрана 240 мм2</t>
        </is>
      </c>
    </row>
    <row r="6">
      <c r="A6" s="354" t="n"/>
      <c r="B6" s="354" t="n"/>
      <c r="C6" s="354" t="n"/>
      <c r="D6" s="354" t="n"/>
      <c r="E6" s="354" t="n"/>
      <c r="F6" s="354" t="n"/>
      <c r="G6" s="354" t="n"/>
      <c r="H6" s="354" t="n"/>
    </row>
    <row r="7" ht="38.25" customHeight="1" s="322">
      <c r="A7" s="353" t="inlineStr">
        <is>
          <t>п/п</t>
        </is>
      </c>
      <c r="B7" s="353" t="inlineStr">
        <is>
          <t>№ЛСР</t>
        </is>
      </c>
      <c r="C7" s="353" t="inlineStr">
        <is>
          <t>Код ресурса</t>
        </is>
      </c>
      <c r="D7" s="353" t="inlineStr">
        <is>
          <t>Наименование ресурса</t>
        </is>
      </c>
      <c r="E7" s="353" t="inlineStr">
        <is>
          <t>Ед. изм.</t>
        </is>
      </c>
      <c r="F7" s="353" t="inlineStr">
        <is>
          <t>Кол-во единиц по данным объекта-представителя</t>
        </is>
      </c>
      <c r="G7" s="353" t="inlineStr">
        <is>
          <t>Сметная стоимость в ценах на 01.01.2000 (руб.)</t>
        </is>
      </c>
      <c r="H7" s="440" t="n"/>
    </row>
    <row r="8" ht="40.7" customHeight="1" s="322">
      <c r="A8" s="442" t="n"/>
      <c r="B8" s="442" t="n"/>
      <c r="C8" s="442" t="n"/>
      <c r="D8" s="442" t="n"/>
      <c r="E8" s="442" t="n"/>
      <c r="F8" s="442" t="n"/>
      <c r="G8" s="353" t="inlineStr">
        <is>
          <t>на ед.изм.</t>
        </is>
      </c>
      <c r="H8" s="353" t="inlineStr">
        <is>
          <t>общая</t>
        </is>
      </c>
    </row>
    <row r="9">
      <c r="A9" s="337" t="n">
        <v>1</v>
      </c>
      <c r="B9" s="337" t="n"/>
      <c r="C9" s="337" t="n">
        <v>2</v>
      </c>
      <c r="D9" s="337" t="inlineStr">
        <is>
          <t>З</t>
        </is>
      </c>
      <c r="E9" s="337" t="n">
        <v>4</v>
      </c>
      <c r="F9" s="337" t="n">
        <v>5</v>
      </c>
      <c r="G9" s="337" t="n">
        <v>6</v>
      </c>
      <c r="H9" s="337" t="n">
        <v>7</v>
      </c>
    </row>
    <row r="10" customFormat="1" s="297">
      <c r="A10" s="357" t="inlineStr">
        <is>
          <t>Затраты труда рабочих</t>
        </is>
      </c>
      <c r="B10" s="439" t="n"/>
      <c r="C10" s="439" t="n"/>
      <c r="D10" s="439" t="n"/>
      <c r="E10" s="440" t="n"/>
      <c r="F10" s="444">
        <f>SUM(F11:F11)</f>
        <v/>
      </c>
      <c r="G10" s="263" t="n"/>
      <c r="H10" s="444">
        <f>SUM(H11:H11)</f>
        <v/>
      </c>
    </row>
    <row r="11">
      <c r="A11" s="385" t="n">
        <v>1</v>
      </c>
      <c r="B11" s="241" t="n"/>
      <c r="C11" s="270" t="inlineStr">
        <is>
          <t>1-4-0</t>
        </is>
      </c>
      <c r="D11" s="277" t="inlineStr">
        <is>
          <t>Затраты труда рабочих (средний разряд работы 4)</t>
        </is>
      </c>
      <c r="E11" s="385" t="inlineStr">
        <is>
          <t>чел.-ч</t>
        </is>
      </c>
      <c r="F11" s="367" t="n">
        <v>592</v>
      </c>
      <c r="G11" s="445" t="n">
        <v>9.619999999999999</v>
      </c>
      <c r="H11" s="281">
        <f>ROUND(F11*G11,2)</f>
        <v/>
      </c>
    </row>
    <row r="12">
      <c r="A12" s="356" t="inlineStr">
        <is>
          <t>Затраты труда машинистов</t>
        </is>
      </c>
      <c r="B12" s="439" t="n"/>
      <c r="C12" s="439" t="n"/>
      <c r="D12" s="439" t="n"/>
      <c r="E12" s="440" t="n"/>
      <c r="F12" s="357" t="n"/>
      <c r="G12" s="239" t="n"/>
      <c r="H12" s="444">
        <f>H13</f>
        <v/>
      </c>
    </row>
    <row r="13">
      <c r="A13" s="385" t="n">
        <v>2</v>
      </c>
      <c r="B13" s="358" t="n"/>
      <c r="C13" s="276" t="n">
        <v>2</v>
      </c>
      <c r="D13" s="277" t="inlineStr">
        <is>
          <t>Затраты труда машинистов</t>
        </is>
      </c>
      <c r="E13" s="385" t="inlineStr">
        <is>
          <t>чел.-ч</t>
        </is>
      </c>
      <c r="F13" s="385" t="n">
        <v>37</v>
      </c>
      <c r="G13" s="281" t="n"/>
      <c r="H13" s="445" t="n">
        <v>504.8</v>
      </c>
    </row>
    <row r="14" customFormat="1" s="297">
      <c r="A14" s="357" t="inlineStr">
        <is>
          <t>Машины и механизмы</t>
        </is>
      </c>
      <c r="B14" s="439" t="n"/>
      <c r="C14" s="439" t="n"/>
      <c r="D14" s="439" t="n"/>
      <c r="E14" s="440" t="n"/>
      <c r="F14" s="357" t="n"/>
      <c r="G14" s="239" t="n"/>
      <c r="H14" s="444">
        <f>SUM(H15:H24)</f>
        <v/>
      </c>
    </row>
    <row r="15">
      <c r="A15" s="385" t="n">
        <v>3</v>
      </c>
      <c r="B15" s="358" t="n"/>
      <c r="C15" s="276" t="inlineStr">
        <is>
          <t>91.05.05-016</t>
        </is>
      </c>
      <c r="D15" s="277" t="inlineStr">
        <is>
          <t>Краны на автомобильном ходу, грузоподъемность 25 т</t>
        </is>
      </c>
      <c r="E15" s="385" t="inlineStr">
        <is>
          <t>маш.час</t>
        </is>
      </c>
      <c r="F15" s="385" t="n">
        <v>12.3</v>
      </c>
      <c r="G15" s="280" t="n">
        <v>476.43</v>
      </c>
      <c r="H15" s="281">
        <f>ROUND(F15*G15,2)</f>
        <v/>
      </c>
    </row>
    <row r="16" ht="25.5" customFormat="1" customHeight="1" s="297">
      <c r="A16" s="385" t="n">
        <v>4</v>
      </c>
      <c r="B16" s="358" t="n"/>
      <c r="C16" s="276" t="inlineStr">
        <is>
          <t>91.06.03-012</t>
        </is>
      </c>
      <c r="D16" s="277" t="inlineStr">
        <is>
          <t>Лебедки-прицепы гидравлические для протяжки кабеля, тяговое усилие 10 т</t>
        </is>
      </c>
      <c r="E16" s="385" t="inlineStr">
        <is>
          <t>маш.час</t>
        </is>
      </c>
      <c r="F16" s="385" t="n">
        <v>12.3</v>
      </c>
      <c r="G16" s="280" t="n">
        <v>244.95</v>
      </c>
      <c r="H16" s="281">
        <f>ROUND(F16*G16,2)</f>
        <v/>
      </c>
    </row>
    <row r="17">
      <c r="A17" s="385" t="n">
        <v>5</v>
      </c>
      <c r="B17" s="358" t="n"/>
      <c r="C17" s="276" t="inlineStr">
        <is>
          <t>91.14.04-002</t>
        </is>
      </c>
      <c r="D17" s="277" t="inlineStr">
        <is>
          <t>Тягачи седельные, грузоподъемность 15 т</t>
        </is>
      </c>
      <c r="E17" s="385" t="inlineStr">
        <is>
          <t>маш.час</t>
        </is>
      </c>
      <c r="F17" s="385" t="n">
        <v>9.4</v>
      </c>
      <c r="G17" s="280" t="n">
        <v>94.38</v>
      </c>
      <c r="H17" s="281">
        <f>ROUND(F17*G17,2)</f>
        <v/>
      </c>
    </row>
    <row r="18" ht="25.5" customHeight="1" s="322">
      <c r="A18" s="385" t="n">
        <v>6</v>
      </c>
      <c r="B18" s="358" t="n"/>
      <c r="C18" s="276" t="inlineStr">
        <is>
          <t>91.05.13-001</t>
        </is>
      </c>
      <c r="D18" s="277" t="inlineStr">
        <is>
          <t>Автомобили бортовые, грузоподъемность до 6 т, с краном-манипулятором-4,0 т</t>
        </is>
      </c>
      <c r="E18" s="385" t="inlineStr">
        <is>
          <t>маш.час</t>
        </is>
      </c>
      <c r="F18" s="385" t="n">
        <v>1.2</v>
      </c>
      <c r="G18" s="280" t="n">
        <v>288.03</v>
      </c>
      <c r="H18" s="281">
        <f>ROUND(F18*G18,2)</f>
        <v/>
      </c>
    </row>
    <row r="19" ht="25.5" customHeight="1" s="322">
      <c r="A19" s="385" t="n">
        <v>7</v>
      </c>
      <c r="B19" s="358" t="n"/>
      <c r="C19" s="276" t="inlineStr">
        <is>
          <t>91.14.05-012</t>
        </is>
      </c>
      <c r="D19" s="277" t="inlineStr">
        <is>
          <t>Полуприцепы общего назначения, грузоподъемность 15 т</t>
        </is>
      </c>
      <c r="E19" s="385" t="inlineStr">
        <is>
          <t>маш.час</t>
        </is>
      </c>
      <c r="F19" s="385" t="n">
        <v>9.4</v>
      </c>
      <c r="G19" s="280" t="n">
        <v>19.76</v>
      </c>
      <c r="H19" s="281">
        <f>ROUND(F19*G19,2)</f>
        <v/>
      </c>
    </row>
    <row r="20" ht="25.5" customHeight="1" s="322">
      <c r="A20" s="385" t="n">
        <v>8</v>
      </c>
      <c r="B20" s="358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85" t="inlineStr">
        <is>
          <t>маш.час</t>
        </is>
      </c>
      <c r="F20" s="385" t="n">
        <v>6.9</v>
      </c>
      <c r="G20" s="280" t="n">
        <v>25.37</v>
      </c>
      <c r="H20" s="281">
        <f>ROUND(F20*G20,2)</f>
        <v/>
      </c>
    </row>
    <row r="21">
      <c r="A21" s="385" t="n">
        <v>9</v>
      </c>
      <c r="B21" s="358" t="n"/>
      <c r="C21" s="276" t="inlineStr">
        <is>
          <t>91.16.01-002</t>
        </is>
      </c>
      <c r="D21" s="277" t="inlineStr">
        <is>
          <t>Электростанции передвижные, мощность 4 кВт</t>
        </is>
      </c>
      <c r="E21" s="385" t="inlineStr">
        <is>
          <t>маш.час</t>
        </is>
      </c>
      <c r="F21" s="385" t="n">
        <v>1.8</v>
      </c>
      <c r="G21" s="280" t="n">
        <v>27.11</v>
      </c>
      <c r="H21" s="281">
        <f>ROUND(F21*G21,2)</f>
        <v/>
      </c>
    </row>
    <row r="22">
      <c r="A22" s="385" t="n">
        <v>10</v>
      </c>
      <c r="B22" s="358" t="n"/>
      <c r="C22" s="276" t="inlineStr">
        <is>
          <t>91.17.04-091</t>
        </is>
      </c>
      <c r="D22" s="277" t="inlineStr">
        <is>
          <t>Горелки газовые инжекторные</t>
        </is>
      </c>
      <c r="E22" s="385" t="inlineStr">
        <is>
          <t>маш.час</t>
        </is>
      </c>
      <c r="F22" s="385" t="n">
        <v>1.8</v>
      </c>
      <c r="G22" s="280" t="n">
        <v>13.5</v>
      </c>
      <c r="H22" s="281">
        <f>ROUND(F22*G22,2)</f>
        <v/>
      </c>
    </row>
    <row r="23">
      <c r="A23" s="385" t="n">
        <v>11</v>
      </c>
      <c r="B23" s="358" t="n"/>
      <c r="C23" s="276" t="inlineStr">
        <is>
          <t>91.06.01-002</t>
        </is>
      </c>
      <c r="D23" s="277" t="inlineStr">
        <is>
          <t>Домкраты гидравлические, грузоподъемность 6,3-25 т</t>
        </is>
      </c>
      <c r="E23" s="385" t="inlineStr">
        <is>
          <t>маш.час</t>
        </is>
      </c>
      <c r="F23" s="385" t="n">
        <v>21.6</v>
      </c>
      <c r="G23" s="280" t="n">
        <v>0.48</v>
      </c>
      <c r="H23" s="281">
        <f>ROUND(F23*G23,2)</f>
        <v/>
      </c>
    </row>
    <row r="24">
      <c r="A24" s="385" t="n">
        <v>12</v>
      </c>
      <c r="B24" s="358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85" t="inlineStr">
        <is>
          <t>маш.час</t>
        </is>
      </c>
      <c r="F24" s="385" t="n">
        <v>1.8</v>
      </c>
      <c r="G24" s="280" t="n">
        <v>3.31</v>
      </c>
      <c r="H24" s="281">
        <f>ROUND(F24*G24,2)</f>
        <v/>
      </c>
    </row>
    <row r="25">
      <c r="A25" s="357" t="inlineStr">
        <is>
          <t>Материалы</t>
        </is>
      </c>
      <c r="B25" s="439" t="n"/>
      <c r="C25" s="439" t="n"/>
      <c r="D25" s="439" t="n"/>
      <c r="E25" s="440" t="n"/>
      <c r="F25" s="357" t="n"/>
      <c r="G25" s="239" t="n"/>
      <c r="H25" s="444">
        <f>SUM(H26:H27)</f>
        <v/>
      </c>
    </row>
    <row r="26">
      <c r="A26" s="288" t="n">
        <v>13</v>
      </c>
      <c r="B26" s="358" t="n"/>
      <c r="C26" s="276" t="inlineStr">
        <is>
          <t>01.3.02.09-0022</t>
        </is>
      </c>
      <c r="D26" s="277" t="inlineStr">
        <is>
          <t>Пропан-бутан смесь техническая</t>
        </is>
      </c>
      <c r="E26" s="385" t="inlineStr">
        <is>
          <t>кг</t>
        </is>
      </c>
      <c r="F26" s="385" t="n">
        <v>3.538</v>
      </c>
      <c r="G26" s="281" t="n">
        <v>6.09</v>
      </c>
      <c r="H26" s="281">
        <f>ROUND(F26*G26,2)</f>
        <v/>
      </c>
    </row>
    <row r="27" ht="38.25" customHeight="1" s="322">
      <c r="A27" s="288" t="n">
        <v>14</v>
      </c>
      <c r="B27" s="358" t="n"/>
      <c r="C27" s="367" t="inlineStr">
        <is>
          <t>Прайс из СД ОП</t>
        </is>
      </c>
      <c r="D27" s="277" t="inlineStr">
        <is>
          <t>Кабель медный 110(150)кВ с системой термомониторинга сечение жилы 1400 мм2, сечение экрана 240 мм2</t>
        </is>
      </c>
      <c r="E27" s="385" t="inlineStr">
        <is>
          <t>км</t>
        </is>
      </c>
      <c r="F27" s="385" t="n">
        <v>3.3</v>
      </c>
      <c r="G27" s="281" t="n">
        <v>3599559.58</v>
      </c>
      <c r="H27" s="281">
        <f>ROUND(F27*G27,2)</f>
        <v/>
      </c>
    </row>
    <row r="29">
      <c r="B29" s="324" t="inlineStr">
        <is>
          <t>Составил ______________________     А.Р. Маркова</t>
        </is>
      </c>
    </row>
    <row r="30">
      <c r="B30" s="318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318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12.42578125" customWidth="1" style="322" min="7" max="7"/>
    <col width="9.140625" customWidth="1" style="322" min="8" max="10"/>
    <col width="13.5703125" customWidth="1" style="322" min="11" max="11"/>
    <col width="9.140625" customWidth="1" style="322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0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8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2">
      <c r="B7" s="347" t="inlineStr">
        <is>
          <t>Наименование разрабатываемого показателя УНЦ — КЛ 110 кВ с системой термомониторинга сечение жилы 1400 мм2, сечение экрана 240 мм2</t>
        </is>
      </c>
    </row>
    <row r="8">
      <c r="B8" s="360" t="inlineStr">
        <is>
          <t>Единица измерения  — 1 км</t>
        </is>
      </c>
    </row>
    <row r="9">
      <c r="B9" s="252" t="n"/>
      <c r="C9" s="303" t="n"/>
      <c r="D9" s="303" t="n"/>
      <c r="E9" s="303" t="n"/>
    </row>
    <row r="10" ht="51" customHeight="1" s="322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  <c r="G41" s="248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0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tabSelected="1" view="pageBreakPreview" topLeftCell="A37" workbookViewId="0">
      <selection activeCell="F57" sqref="F57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2" min="13" max="13"/>
  </cols>
  <sheetData>
    <row r="1" s="322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2">
      <c r="A2" s="304" t="n"/>
      <c r="B2" s="304" t="n"/>
      <c r="C2" s="304" t="n"/>
      <c r="D2" s="304" t="n"/>
      <c r="E2" s="304" t="n"/>
      <c r="F2" s="304" t="n"/>
      <c r="G2" s="304" t="n"/>
      <c r="H2" s="375" t="inlineStr">
        <is>
          <t>Приложение №5</t>
        </is>
      </c>
      <c r="K2" s="304" t="n"/>
      <c r="L2" s="304" t="n"/>
      <c r="M2" s="304" t="n"/>
      <c r="N2" s="304" t="n"/>
    </row>
    <row r="3" s="322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8" t="inlineStr">
        <is>
          <t>Расчет стоимости СМР и оборудования</t>
        </is>
      </c>
    </row>
    <row r="5" ht="12.75" customFormat="1" customHeight="1" s="303">
      <c r="A5" s="338" t="n"/>
      <c r="B5" s="338" t="n"/>
      <c r="C5" s="388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79" t="inlineStr">
        <is>
          <t>КЛ 110 кВ с системой термомониторинга сечение жилы 1400 мм2, сечение экрана 240 мм2</t>
        </is>
      </c>
    </row>
    <row r="7" ht="12.75" customFormat="1" customHeight="1" s="303">
      <c r="A7" s="341" t="inlineStr">
        <is>
          <t>Единица измерения  — 1 км</t>
        </is>
      </c>
      <c r="I7" s="347" t="n"/>
      <c r="J7" s="347" t="n"/>
    </row>
    <row r="8" ht="13.7" customFormat="1" customHeight="1" s="303">
      <c r="A8" s="341" t="n"/>
    </row>
    <row r="9" ht="13.15" customFormat="1" customHeight="1" s="303"/>
    <row r="10" ht="27" customHeight="1" s="322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40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40" t="n"/>
      <c r="K10" s="304" t="n"/>
      <c r="L10" s="304" t="n"/>
      <c r="M10" s="304" t="n"/>
      <c r="N10" s="304" t="n"/>
    </row>
    <row r="11" ht="28.5" customHeight="1" s="322">
      <c r="A11" s="442" t="n"/>
      <c r="B11" s="442" t="n"/>
      <c r="C11" s="442" t="n"/>
      <c r="D11" s="442" t="n"/>
      <c r="E11" s="442" t="n"/>
      <c r="F11" s="367" t="inlineStr">
        <is>
          <t>на ед. изм.</t>
        </is>
      </c>
      <c r="G11" s="367" t="inlineStr">
        <is>
          <t>общая</t>
        </is>
      </c>
      <c r="H11" s="442" t="n"/>
      <c r="I11" s="367" t="inlineStr">
        <is>
          <t>на ед. изм.</t>
        </is>
      </c>
      <c r="J11" s="367" t="inlineStr">
        <is>
          <t>общая</t>
        </is>
      </c>
      <c r="K11" s="304" t="n"/>
      <c r="L11" s="304" t="n"/>
      <c r="M11" s="304" t="n"/>
      <c r="N11" s="304" t="n"/>
    </row>
    <row r="12" s="322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2" t="n">
        <v>9</v>
      </c>
      <c r="J12" s="362" t="n">
        <v>10</v>
      </c>
      <c r="K12" s="304" t="n"/>
      <c r="L12" s="304" t="n"/>
      <c r="M12" s="304" t="n"/>
      <c r="N12" s="304" t="n"/>
    </row>
    <row r="13">
      <c r="A13" s="367" t="n"/>
      <c r="B13" s="356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67" t="n">
        <v>1</v>
      </c>
      <c r="B14" s="270" t="inlineStr">
        <is>
          <t>1-4-0</t>
        </is>
      </c>
      <c r="C14" s="366" t="inlineStr">
        <is>
          <t>Затраты труда рабочих-строителей среднего разряда (4,0)</t>
        </is>
      </c>
      <c r="D14" s="367" t="inlineStr">
        <is>
          <t>чел.-ч.</t>
        </is>
      </c>
      <c r="E14" s="446">
        <f>G14/F14</f>
        <v/>
      </c>
      <c r="F14" s="282" t="n">
        <v>9.619999999999999</v>
      </c>
      <c r="G14" s="282">
        <f>'Прил. 3'!H10</f>
        <v/>
      </c>
      <c r="H14" s="209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04">
      <c r="A15" s="367" t="n"/>
      <c r="B15" s="367" t="n"/>
      <c r="C15" s="356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46">
        <f>SUM(E14:E14)</f>
        <v/>
      </c>
      <c r="F15" s="282" t="n"/>
      <c r="G15" s="282">
        <f>SUM(G14:G14)</f>
        <v/>
      </c>
      <c r="H15" s="370" t="n">
        <v>1</v>
      </c>
      <c r="I15" s="200" t="n"/>
      <c r="J15" s="282">
        <f>SUM(J14:J14)</f>
        <v/>
      </c>
    </row>
    <row r="16" ht="14.25" customFormat="1" customHeight="1" s="304">
      <c r="A16" s="367" t="n"/>
      <c r="B16" s="366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4">
      <c r="A17" s="367" t="n">
        <v>2</v>
      </c>
      <c r="B17" s="367" t="n">
        <v>2</v>
      </c>
      <c r="C17" s="366" t="inlineStr">
        <is>
          <t>Затраты труда машинистов</t>
        </is>
      </c>
      <c r="D17" s="367" t="inlineStr">
        <is>
          <t>чел.-ч.</t>
        </is>
      </c>
      <c r="E17" s="446" t="n">
        <v>37</v>
      </c>
      <c r="F17" s="282">
        <f>G17/E17</f>
        <v/>
      </c>
      <c r="G17" s="282">
        <f>'Прил. 3'!H12</f>
        <v/>
      </c>
      <c r="H17" s="370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04">
      <c r="A18" s="367" t="n"/>
      <c r="B18" s="356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4">
      <c r="A19" s="367" t="n"/>
      <c r="B19" s="366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4">
      <c r="A20" s="367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5" t="inlineStr">
        <is>
          <t>маш.час</t>
        </is>
      </c>
      <c r="E20" s="447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4">
      <c r="A21" s="367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5" t="inlineStr">
        <is>
          <t>маш.час</t>
        </is>
      </c>
      <c r="E21" s="447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4">
      <c r="A22" s="367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5" t="inlineStr">
        <is>
          <t>маш.час</t>
        </is>
      </c>
      <c r="E22" s="447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4">
      <c r="A23" s="367" t="n"/>
      <c r="B23" s="367" t="n"/>
      <c r="C23" s="366" t="inlineStr">
        <is>
          <t>Итого основные машины и механизмы</t>
        </is>
      </c>
      <c r="D23" s="367" t="n"/>
      <c r="E23" s="448" t="n"/>
      <c r="F23" s="282" t="n"/>
      <c r="G23" s="282">
        <f>SUM(G20:G22)</f>
        <v/>
      </c>
      <c r="H23" s="370">
        <f>G23/G32</f>
        <v/>
      </c>
      <c r="I23" s="201" t="n"/>
      <c r="J23" s="282">
        <f>SUM(J20:J22)</f>
        <v/>
      </c>
    </row>
    <row r="24" hidden="1" outlineLevel="1" ht="25.5" customFormat="1" customHeight="1" s="304">
      <c r="A24" s="367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5" t="inlineStr">
        <is>
          <t>маш.час</t>
        </is>
      </c>
      <c r="E24" s="447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4">
      <c r="A25" s="367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5" t="inlineStr">
        <is>
          <t>маш.час</t>
        </is>
      </c>
      <c r="E25" s="447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4">
      <c r="A26" s="367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5" t="inlineStr">
        <is>
          <t>маш.час</t>
        </is>
      </c>
      <c r="E26" s="447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4">
      <c r="A27" s="367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5" t="inlineStr">
        <is>
          <t>маш.час</t>
        </is>
      </c>
      <c r="E27" s="447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4">
      <c r="A28" s="367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5" t="inlineStr">
        <is>
          <t>маш.час</t>
        </is>
      </c>
      <c r="E28" s="447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4">
      <c r="A29" s="367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5" t="inlineStr">
        <is>
          <t>маш.час</t>
        </is>
      </c>
      <c r="E29" s="447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4">
      <c r="A30" s="367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5" t="inlineStr">
        <is>
          <t>маш.час</t>
        </is>
      </c>
      <c r="E30" s="447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4">
      <c r="A31" s="367" t="n"/>
      <c r="B31" s="367" t="n"/>
      <c r="C31" s="366" t="inlineStr">
        <is>
          <t>Итого прочие машины и механизмы</t>
        </is>
      </c>
      <c r="D31" s="367" t="n"/>
      <c r="E31" s="368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4">
      <c r="A32" s="367" t="n"/>
      <c r="B32" s="367" t="n"/>
      <c r="C32" s="356" t="inlineStr">
        <is>
          <t>Итого по разделу «Машины и механизмы»</t>
        </is>
      </c>
      <c r="D32" s="367" t="n"/>
      <c r="E32" s="368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4">
      <c r="A33" s="367" t="n"/>
      <c r="B33" s="356" t="inlineStr">
        <is>
          <t>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</row>
    <row r="34">
      <c r="A34" s="367" t="n"/>
      <c r="B34" s="366" t="inlineStr">
        <is>
          <t>Основное оборудование</t>
        </is>
      </c>
      <c r="C34" s="439" t="n"/>
      <c r="D34" s="439" t="n"/>
      <c r="E34" s="439" t="n"/>
      <c r="F34" s="439" t="n"/>
      <c r="G34" s="439" t="n"/>
      <c r="H34" s="440" t="n"/>
      <c r="I34" s="200" t="n"/>
      <c r="J34" s="200" t="n"/>
      <c r="K34" s="304" t="n"/>
      <c r="L34" s="304" t="n"/>
    </row>
    <row r="35">
      <c r="A35" s="367" t="n"/>
      <c r="B35" s="367" t="n"/>
      <c r="C35" s="366" t="inlineStr">
        <is>
          <t>Итого основное оборудование</t>
        </is>
      </c>
      <c r="D35" s="367" t="n"/>
      <c r="E35" s="448" t="n"/>
      <c r="F35" s="369" t="n"/>
      <c r="G35" s="282" t="n">
        <v>0</v>
      </c>
      <c r="H35" s="209" t="n">
        <v>0</v>
      </c>
      <c r="I35" s="201" t="n"/>
      <c r="J35" s="282" t="n">
        <v>0</v>
      </c>
      <c r="K35" s="304" t="n"/>
      <c r="L35" s="304" t="n"/>
    </row>
    <row r="36">
      <c r="A36" s="367" t="n"/>
      <c r="B36" s="367" t="n"/>
      <c r="C36" s="366" t="inlineStr">
        <is>
          <t>Итого прочее оборудование</t>
        </is>
      </c>
      <c r="D36" s="367" t="n"/>
      <c r="E36" s="446" t="n"/>
      <c r="F36" s="369" t="n"/>
      <c r="G36" s="282" t="n">
        <v>0</v>
      </c>
      <c r="H36" s="209" t="n">
        <v>0</v>
      </c>
      <c r="I36" s="201" t="n"/>
      <c r="J36" s="282" t="n">
        <v>0</v>
      </c>
      <c r="K36" s="304" t="n"/>
      <c r="L36" s="304" t="n"/>
    </row>
    <row r="37">
      <c r="A37" s="367" t="n"/>
      <c r="B37" s="367" t="n"/>
      <c r="C37" s="356" t="inlineStr">
        <is>
          <t>Итого по разделу «Оборудование»</t>
        </is>
      </c>
      <c r="D37" s="367" t="n"/>
      <c r="E37" s="368" t="n"/>
      <c r="F37" s="369" t="n"/>
      <c r="G37" s="282">
        <f>G35+G36</f>
        <v/>
      </c>
      <c r="H37" s="209" t="n">
        <v>0</v>
      </c>
      <c r="I37" s="201" t="n"/>
      <c r="J37" s="282">
        <f>J36+J35</f>
        <v/>
      </c>
      <c r="K37" s="304" t="n"/>
      <c r="L37" s="304" t="n"/>
    </row>
    <row r="38" ht="25.5" customHeight="1" s="322">
      <c r="A38" s="367" t="n"/>
      <c r="B38" s="367" t="n"/>
      <c r="C38" s="366" t="inlineStr">
        <is>
          <t>в том числе технологическое оборудование</t>
        </is>
      </c>
      <c r="D38" s="367" t="n"/>
      <c r="E38" s="448" t="n"/>
      <c r="F38" s="369" t="n"/>
      <c r="G38" s="282">
        <f>'Прил.6 Расчет ОБ'!G12</f>
        <v/>
      </c>
      <c r="H38" s="370" t="n"/>
      <c r="I38" s="201" t="n"/>
      <c r="J38" s="282">
        <f>J37</f>
        <v/>
      </c>
      <c r="K38" s="304" t="n"/>
      <c r="L38" s="304" t="n"/>
    </row>
    <row r="39" ht="14.25" customFormat="1" customHeight="1" s="304">
      <c r="A39" s="367" t="n"/>
      <c r="B39" s="356" t="inlineStr">
        <is>
          <t>Материалы</t>
        </is>
      </c>
      <c r="C39" s="439" t="n"/>
      <c r="D39" s="439" t="n"/>
      <c r="E39" s="439" t="n"/>
      <c r="F39" s="439" t="n"/>
      <c r="G39" s="439" t="n"/>
      <c r="H39" s="440" t="n"/>
      <c r="I39" s="200" t="n"/>
      <c r="J39" s="200" t="n"/>
    </row>
    <row r="40" ht="14.25" customFormat="1" customHeight="1" s="304">
      <c r="A40" s="362" t="n"/>
      <c r="B40" s="361" t="inlineStr">
        <is>
          <t>Основные материалы</t>
        </is>
      </c>
      <c r="C40" s="449" t="n"/>
      <c r="D40" s="449" t="n"/>
      <c r="E40" s="449" t="n"/>
      <c r="F40" s="449" t="n"/>
      <c r="G40" s="449" t="n"/>
      <c r="H40" s="450" t="n"/>
      <c r="I40" s="215" t="n"/>
      <c r="J40" s="215" t="n"/>
    </row>
    <row r="41" ht="38.25" customFormat="1" customHeight="1" s="304">
      <c r="A41" s="367" t="n">
        <v>13</v>
      </c>
      <c r="B41" s="367" t="inlineStr">
        <is>
          <t>БЦ.85.383</t>
        </is>
      </c>
      <c r="C41" s="277" t="inlineStr">
        <is>
          <t>Кабель медный 110(150)кВ с системой термомониторинга сечение жилы 1400 мм2, сечение экрана 240 мм2</t>
        </is>
      </c>
      <c r="D41" s="367" t="inlineStr">
        <is>
          <t>км</t>
        </is>
      </c>
      <c r="E41" s="448">
        <f>1*3.3</f>
        <v/>
      </c>
      <c r="F41" s="369">
        <f>ROUND(I41/'Прил. 10'!$D$13,2)</f>
        <v/>
      </c>
      <c r="G41" s="282">
        <f>ROUND(E41*F41,2)</f>
        <v/>
      </c>
      <c r="H41" s="209">
        <f>G41/$G$45</f>
        <v/>
      </c>
      <c r="I41" s="282" t="n">
        <v>19291096.12</v>
      </c>
      <c r="J41" s="282">
        <f>ROUND(I41*E41,2)</f>
        <v/>
      </c>
    </row>
    <row r="42" ht="14.25" customFormat="1" customHeight="1" s="304">
      <c r="A42" s="378" t="n"/>
      <c r="B42" s="217" t="n"/>
      <c r="C42" s="218" t="inlineStr">
        <is>
          <t>Итого основные материалы</t>
        </is>
      </c>
      <c r="D42" s="378" t="n"/>
      <c r="E42" s="451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4">
      <c r="A43" s="367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5" t="inlineStr">
        <is>
          <t>кг</t>
        </is>
      </c>
      <c r="E43" s="447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4">
      <c r="A44" s="367" t="n"/>
      <c r="B44" s="367" t="n"/>
      <c r="C44" s="366" t="inlineStr">
        <is>
          <t>Итого прочие материалы</t>
        </is>
      </c>
      <c r="D44" s="367" t="n"/>
      <c r="E44" s="448" t="n"/>
      <c r="F44" s="369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4">
      <c r="A45" s="367" t="n"/>
      <c r="B45" s="367" t="n"/>
      <c r="C45" s="356" t="inlineStr">
        <is>
          <t>Итого по разделу «Материалы»</t>
        </is>
      </c>
      <c r="D45" s="367" t="n"/>
      <c r="E45" s="368" t="n"/>
      <c r="F45" s="369" t="n"/>
      <c r="G45" s="282">
        <f>G42+G44</f>
        <v/>
      </c>
      <c r="H45" s="370">
        <f>G45/$G$45</f>
        <v/>
      </c>
      <c r="I45" s="282" t="n"/>
      <c r="J45" s="282">
        <f>J42+J44</f>
        <v/>
      </c>
    </row>
    <row r="46" ht="14.25" customFormat="1" customHeight="1" s="304">
      <c r="A46" s="367" t="n"/>
      <c r="B46" s="367" t="n"/>
      <c r="C46" s="366" t="inlineStr">
        <is>
          <t>ИТОГО ПО РМ</t>
        </is>
      </c>
      <c r="D46" s="367" t="n"/>
      <c r="E46" s="368" t="n"/>
      <c r="F46" s="369" t="n"/>
      <c r="G46" s="282">
        <f>G15+G32+G45</f>
        <v/>
      </c>
      <c r="H46" s="370" t="n"/>
      <c r="I46" s="282" t="n"/>
      <c r="J46" s="282">
        <f>J15+J32+J45</f>
        <v/>
      </c>
    </row>
    <row r="47" ht="14.25" customFormat="1" customHeight="1" s="304">
      <c r="A47" s="367" t="n"/>
      <c r="B47" s="367" t="n"/>
      <c r="C47" s="366" t="inlineStr">
        <is>
          <t>Накладные расходы</t>
        </is>
      </c>
      <c r="D47" s="203">
        <f>ROUND(G47/(G$17+$G$15),2)</f>
        <v/>
      </c>
      <c r="E47" s="368" t="n"/>
      <c r="F47" s="369" t="n"/>
      <c r="G47" s="282" t="n">
        <v>6013.81</v>
      </c>
      <c r="H47" s="370" t="n"/>
      <c r="I47" s="282" t="n"/>
      <c r="J47" s="282">
        <f>ROUND(D47*(J15+J17),2)</f>
        <v/>
      </c>
    </row>
    <row r="48" ht="14.25" customFormat="1" customHeight="1" s="304">
      <c r="A48" s="367" t="n"/>
      <c r="B48" s="367" t="n"/>
      <c r="C48" s="366" t="inlineStr">
        <is>
          <t>Сметная прибыль</t>
        </is>
      </c>
      <c r="D48" s="203">
        <f>ROUND(G48/(G$15+G$17),2)</f>
        <v/>
      </c>
      <c r="E48" s="368" t="n"/>
      <c r="F48" s="369" t="n"/>
      <c r="G48" s="282" t="n">
        <v>3161.9</v>
      </c>
      <c r="H48" s="370" t="n"/>
      <c r="I48" s="282" t="n"/>
      <c r="J48" s="282">
        <f>ROUND(D48*(J15+J17),2)</f>
        <v/>
      </c>
    </row>
    <row r="49" ht="14.25" customFormat="1" customHeight="1" s="304">
      <c r="A49" s="367" t="n"/>
      <c r="B49" s="367" t="n"/>
      <c r="C49" s="366" t="inlineStr">
        <is>
          <t>Итого СМР (с НР и СП)</t>
        </is>
      </c>
      <c r="D49" s="367" t="n"/>
      <c r="E49" s="368" t="n"/>
      <c r="F49" s="369" t="n"/>
      <c r="G49" s="282">
        <f>G15+G32+G45+G47+G48</f>
        <v/>
      </c>
      <c r="H49" s="370" t="n"/>
      <c r="I49" s="282" t="n"/>
      <c r="J49" s="282">
        <f>J15+J32+J45+J47+J48</f>
        <v/>
      </c>
    </row>
    <row r="50" ht="14.25" customFormat="1" customHeight="1" s="304">
      <c r="A50" s="367" t="n"/>
      <c r="B50" s="367" t="n"/>
      <c r="C50" s="366" t="inlineStr">
        <is>
          <t>ВСЕГО СМР + ОБОРУДОВАНИЕ</t>
        </is>
      </c>
      <c r="D50" s="367" t="n"/>
      <c r="E50" s="368" t="n"/>
      <c r="F50" s="369" t="n"/>
      <c r="G50" s="282">
        <f>G49+G37</f>
        <v/>
      </c>
      <c r="H50" s="370" t="n"/>
      <c r="I50" s="282" t="n"/>
      <c r="J50" s="282">
        <f>J49+J37</f>
        <v/>
      </c>
    </row>
    <row r="51" ht="14.25" customFormat="1" customHeight="1" s="304">
      <c r="A51" s="367" t="n"/>
      <c r="B51" s="367" t="n"/>
      <c r="C51" s="366" t="inlineStr">
        <is>
          <t>ИТОГО ПОКАЗАТЕЛЬ НА ЕД. ИЗМ.</t>
        </is>
      </c>
      <c r="D51" s="367" t="inlineStr">
        <is>
          <t>1 км</t>
        </is>
      </c>
      <c r="E51" s="448" t="n">
        <v>1</v>
      </c>
      <c r="F51" s="369" t="n"/>
      <c r="G51" s="282">
        <f>G50/E51</f>
        <v/>
      </c>
      <c r="H51" s="370" t="n"/>
      <c r="I51" s="282" t="n"/>
      <c r="J51" s="282">
        <f>J50/E51</f>
        <v/>
      </c>
    </row>
    <row r="53" ht="14.25" customFormat="1" customHeight="1" s="304">
      <c r="A53" s="303" t="inlineStr">
        <is>
          <t>Составил ______________________    А.Р. Маркова</t>
        </is>
      </c>
    </row>
    <row r="54" ht="14.25" customFormat="1" customHeight="1" s="304">
      <c r="A54" s="306" t="inlineStr">
        <is>
          <t xml:space="preserve">                         (подпись, инициалы, фамилия)</t>
        </is>
      </c>
    </row>
    <row r="55" ht="14.25" customFormat="1" customHeight="1" s="304">
      <c r="A55" s="303" t="n"/>
    </row>
    <row r="56" ht="14.25" customFormat="1" customHeight="1" s="304">
      <c r="A56" s="303" t="inlineStr">
        <is>
          <t>Проверил ______________________        А.В. Костянецкая</t>
        </is>
      </c>
    </row>
    <row r="57" ht="14.25" customFormat="1" customHeight="1" s="304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0" t="inlineStr">
        <is>
          <t>Приложение №6</t>
        </is>
      </c>
    </row>
    <row r="2" ht="21.75" customHeight="1" s="322">
      <c r="A2" s="380" t="n"/>
      <c r="B2" s="380" t="n"/>
      <c r="C2" s="380" t="n"/>
      <c r="D2" s="380" t="n"/>
      <c r="E2" s="380" t="n"/>
      <c r="F2" s="380" t="n"/>
      <c r="G2" s="380" t="n"/>
    </row>
    <row r="3">
      <c r="A3" s="338" t="inlineStr">
        <is>
          <t>Расчет стоимости оборудования</t>
        </is>
      </c>
    </row>
    <row r="4" ht="25.5" customHeight="1" s="322">
      <c r="A4" s="341" t="inlineStr">
        <is>
          <t>Наименование разрабатываемого показателя УНЦ — КЛ 110 кВ с системой термомониторинга сечение жилы 1400 мм2, сечение экрана 240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2" customHeight="1" s="322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7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22">
      <c r="A9" s="245" t="n"/>
      <c r="B9" s="366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67" t="n"/>
      <c r="B10" s="356" t="n"/>
      <c r="C10" s="366" t="inlineStr">
        <is>
          <t>ИТОГО ИНЖЕНЕРНОЕ ОБОРУДОВАНИЕ</t>
        </is>
      </c>
      <c r="D10" s="356" t="n"/>
      <c r="E10" s="148" t="n"/>
      <c r="F10" s="369" t="n"/>
      <c r="G10" s="369" t="n">
        <v>0</v>
      </c>
    </row>
    <row r="11">
      <c r="A11" s="367" t="n"/>
      <c r="B11" s="366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67" t="n"/>
      <c r="B12" s="366" t="n"/>
      <c r="C12" s="366" t="inlineStr">
        <is>
          <t>ИТОГО ТЕХНОЛОГИЧЕСКОЕ ОБОРУДОВАНИЕ</t>
        </is>
      </c>
      <c r="D12" s="366" t="n"/>
      <c r="E12" s="384" t="n"/>
      <c r="F12" s="369" t="n"/>
      <c r="G12" s="282" t="n">
        <v>0</v>
      </c>
    </row>
    <row r="13" ht="19.5" customHeight="1" s="322">
      <c r="A13" s="367" t="n"/>
      <c r="B13" s="366" t="n"/>
      <c r="C13" s="366" t="inlineStr">
        <is>
          <t>Всего по разделу «Оборудование»</t>
        </is>
      </c>
      <c r="D13" s="366" t="n"/>
      <c r="E13" s="384" t="n"/>
      <c r="F13" s="369" t="n"/>
      <c r="G13" s="282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2" min="1" max="1"/>
    <col width="22.42578125" customWidth="1" style="322" min="2" max="2"/>
    <col width="37.140625" customWidth="1" style="322" min="3" max="3"/>
    <col width="49" customWidth="1" style="322" min="4" max="4"/>
    <col width="9.14062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7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47.25" customHeight="1" s="322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322">
      <c r="A6" s="324" t="inlineStr">
        <is>
          <t>Единица измерения  — 1 км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22">
      <c r="A11" s="353" t="inlineStr">
        <is>
          <t>К4-15-1</t>
        </is>
      </c>
      <c r="B11" s="353" t="inlineStr">
        <is>
          <t xml:space="preserve">УНЦ КЛ 110 - 500 кВ с системой термомониторинга  </t>
        </is>
      </c>
      <c r="C11" s="301">
        <f>D5</f>
        <v/>
      </c>
      <c r="D11" s="330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2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8" t="inlineStr">
        <is>
          <t>Приложение № 10</t>
        </is>
      </c>
    </row>
    <row r="5" ht="18.75" customHeight="1" s="322">
      <c r="B5" s="172" t="n"/>
    </row>
    <row r="6" ht="15.75" customHeight="1" s="322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22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2">
      <c r="B10" s="353" t="n">
        <v>1</v>
      </c>
      <c r="C10" s="353" t="n">
        <v>2</v>
      </c>
      <c r="D10" s="353" t="n">
        <v>3</v>
      </c>
    </row>
    <row r="11" ht="45" customHeight="1" s="322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2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10.84</v>
      </c>
    </row>
    <row r="13" ht="29.25" customHeight="1" s="322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5.34</v>
      </c>
    </row>
    <row r="14" ht="30.75" customHeight="1" s="322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2">
      <c r="B15" s="353" t="inlineStr">
        <is>
          <t>Временные здания и сооружения</t>
        </is>
      </c>
      <c r="C15" s="3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2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2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2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.75" customHeight="1" s="322">
      <c r="B20" s="257" t="n"/>
    </row>
    <row r="21" ht="18.75" customHeight="1" s="322">
      <c r="B21" s="257" t="n"/>
    </row>
    <row r="22" ht="18.75" customHeight="1" s="322">
      <c r="B22" s="257" t="n"/>
    </row>
    <row r="23" ht="18.75" customHeight="1" s="322">
      <c r="B23" s="257" t="n"/>
    </row>
    <row r="26">
      <c r="B26" s="303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7.25" customHeight="1" s="322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3" t="n"/>
      <c r="D10" s="353" t="n"/>
      <c r="E10" s="33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2025-01-24T12:08:53Z</dcterms:modified>
  <cp:lastModifiedBy>User4</cp:lastModifiedBy>
  <cp:lastPrinted>2023-11-28T11:52:57Z</cp:lastPrinted>
</cp:coreProperties>
</file>