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Normal="55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Муфта концевая 330 кВ сечение до 1600 мм2</t>
        </is>
      </c>
    </row>
    <row r="8" ht="31.5" customHeight="1" s="212">
      <c r="B8" s="240" t="inlineStr">
        <is>
          <t>Сопоставимый уровень цен:4 квартал 2016г</t>
        </is>
      </c>
    </row>
    <row r="9" ht="15.75" customHeight="1" s="212">
      <c r="B9" s="240" t="inlineStr">
        <is>
          <t>Единица измерения  — 1 ед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КВЛ 330 кВ Ленинградская АЭС -2-Пулковская-Южная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/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Муфта концевая 330 кВ сечение до 1600 мм2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1972.6404629167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1972.6404629167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1972.6404629167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1972.6404629167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40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212">
      <c r="B10" s="332" t="n"/>
      <c r="C10" s="332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</row>
    <row r="11" ht="51" customHeight="1" s="212">
      <c r="B11" s="333" t="n"/>
      <c r="C11" s="333" t="n"/>
      <c r="D11" s="333" t="n"/>
      <c r="E11" s="333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91.5" customHeight="1" s="212">
      <c r="B12" s="215" t="n">
        <v>1</v>
      </c>
      <c r="C12" s="227" t="inlineStr">
        <is>
          <t>Муфта концевая 330 кВ сечение до 1600 мм2</t>
        </is>
      </c>
      <c r="D12" s="204" t="inlineStr">
        <is>
          <t>02-04-03</t>
        </is>
      </c>
      <c r="E12" s="205" t="inlineStr">
        <is>
          <t xml:space="preserve">Приобретение и монтаж кабельных муфт КВЛ ЛАЭС-2 - ПС Пулковская (Лен.обл.) </t>
        </is>
      </c>
      <c r="F12" s="206" t="n"/>
      <c r="G12" s="206" t="n">
        <v>1972.6404629167</v>
      </c>
      <c r="H12" s="206" t="n"/>
      <c r="I12" s="206" t="n"/>
      <c r="J12" s="207" t="n">
        <v>1972.6404629167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30" t="n"/>
      <c r="D13" s="330" t="n"/>
      <c r="E13" s="331" t="n"/>
      <c r="F13" s="210" t="n"/>
      <c r="G13" s="210" t="n">
        <v>1972.6404629167</v>
      </c>
      <c r="H13" s="210" t="n"/>
      <c r="I13" s="210" t="n"/>
      <c r="J13" s="210" t="n">
        <v>1972.6404629167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0" t="n"/>
      <c r="G14" s="210" t="n">
        <v>1972.6404629167</v>
      </c>
      <c r="H14" s="210" t="n"/>
      <c r="I14" s="210" t="n"/>
      <c r="J14" s="210" t="n">
        <v>1972.6404629167</v>
      </c>
      <c r="L14" s="208" t="n"/>
    </row>
    <row r="15" ht="15" customHeight="1" s="212"/>
    <row r="16" ht="15" customHeight="1" s="212"/>
    <row r="17" ht="15" customHeight="1" s="212"/>
    <row r="18" ht="15" customHeight="1" s="212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2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2">
      <c r="C20" s="197" t="n"/>
      <c r="D20" s="198" t="n"/>
      <c r="E20" s="198" t="n"/>
    </row>
    <row r="21" ht="15" customHeight="1" s="212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2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16" zoomScale="70" workbookViewId="0">
      <selection activeCell="F43" sqref="F43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>
      <c r="A2" s="238" t="inlineStr">
        <is>
          <t xml:space="preserve">Приложение № 3 </t>
        </is>
      </c>
    </row>
    <row r="3">
      <c r="A3" s="239" t="inlineStr">
        <is>
          <t>Объектная ресурсная ведомость</t>
        </is>
      </c>
    </row>
    <row r="4" ht="18.75" customHeight="1" s="212">
      <c r="A4" s="176" t="n"/>
      <c r="B4" s="176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0" t="n"/>
    </row>
    <row r="6">
      <c r="A6" s="244" t="inlineStr">
        <is>
          <t>Наименование разрабатываемого показателя УНЦ -  Муфта концевая 330 кВ сечение до 1600 мм2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 s="212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31" t="n"/>
    </row>
    <row r="9" ht="40.5" customHeight="1" s="212">
      <c r="A9" s="333" t="n"/>
      <c r="B9" s="333" t="n"/>
      <c r="C9" s="333" t="n"/>
      <c r="D9" s="333" t="n"/>
      <c r="E9" s="333" t="n"/>
      <c r="F9" s="333" t="n"/>
      <c r="G9" s="243" t="inlineStr">
        <is>
          <t>на ед.изм.</t>
        </is>
      </c>
      <c r="H9" s="243" t="inlineStr">
        <is>
          <t>общая</t>
        </is>
      </c>
    </row>
    <row r="10">
      <c r="A10" s="227" t="n">
        <v>1</v>
      </c>
      <c r="B10" s="227" t="n"/>
      <c r="C10" s="227" t="n">
        <v>2</v>
      </c>
      <c r="D10" s="227" t="inlineStr">
        <is>
          <t>З</t>
        </is>
      </c>
      <c r="E10" s="227" t="n">
        <v>4</v>
      </c>
      <c r="F10" s="227" t="n">
        <v>5</v>
      </c>
      <c r="G10" s="227" t="n">
        <v>6</v>
      </c>
      <c r="H10" s="227" t="n">
        <v>7</v>
      </c>
    </row>
    <row r="11" customFormat="1" s="192">
      <c r="A11" s="247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7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5" t="inlineStr">
        <is>
          <t>чел.-ч</t>
        </is>
      </c>
      <c r="F12" s="257" t="n">
        <v>1824</v>
      </c>
      <c r="G12" s="335" t="n">
        <v>9.619999999999999</v>
      </c>
      <c r="H12" s="169">
        <f>ROUND(F12*G12,2)</f>
        <v/>
      </c>
      <c r="M12" s="336" t="n"/>
    </row>
    <row r="13">
      <c r="A13" s="246" t="inlineStr">
        <is>
          <t>Затраты труда машинистов</t>
        </is>
      </c>
      <c r="B13" s="330" t="n"/>
      <c r="C13" s="330" t="n"/>
      <c r="D13" s="330" t="n"/>
      <c r="E13" s="331" t="n"/>
      <c r="F13" s="247" t="n"/>
      <c r="G13" s="157" t="n"/>
      <c r="H13" s="334">
        <f>H14</f>
        <v/>
      </c>
    </row>
    <row r="14">
      <c r="A14" s="275" t="n">
        <v>2</v>
      </c>
      <c r="B14" s="248" t="n"/>
      <c r="C14" s="178" t="n">
        <v>2</v>
      </c>
      <c r="D14" s="171" t="inlineStr">
        <is>
          <t>Затраты труда машинистов</t>
        </is>
      </c>
      <c r="E14" s="275" t="inlineStr">
        <is>
          <t>чел.-ч</t>
        </is>
      </c>
      <c r="F14" s="275" t="n">
        <v>5.04</v>
      </c>
      <c r="G14" s="169" t="n"/>
      <c r="H14" s="180" t="n">
        <v>63.26</v>
      </c>
    </row>
    <row r="15" customFormat="1" s="192">
      <c r="A15" s="247" t="inlineStr">
        <is>
          <t>Машины и механизмы</t>
        </is>
      </c>
      <c r="B15" s="330" t="n"/>
      <c r="C15" s="330" t="n"/>
      <c r="D15" s="330" t="n"/>
      <c r="E15" s="331" t="n"/>
      <c r="F15" s="247" t="n"/>
      <c r="G15" s="157" t="n"/>
      <c r="H15" s="334">
        <f>SUM(H16:H20)</f>
        <v/>
      </c>
    </row>
    <row r="16" ht="25.5" customHeight="1" s="212">
      <c r="A16" s="275" t="n">
        <v>3</v>
      </c>
      <c r="B16" s="248" t="n"/>
      <c r="C16" s="137" t="inlineStr">
        <is>
          <t>91.05.05-015</t>
        </is>
      </c>
      <c r="D16" s="256" t="inlineStr">
        <is>
          <t>Краны на автомобильном ходу, грузоподъемность 16 т</t>
        </is>
      </c>
      <c r="E16" s="257" t="inlineStr">
        <is>
          <t>маш.час</t>
        </is>
      </c>
      <c r="F16" s="257" t="n">
        <v>2.52</v>
      </c>
      <c r="G16" s="259" t="n">
        <v>115.4</v>
      </c>
      <c r="H16" s="169">
        <f>ROUND(F16*G16,2)</f>
        <v/>
      </c>
      <c r="I16" s="174" t="n"/>
      <c r="J16" s="174" t="n"/>
      <c r="L16" s="174" t="n"/>
    </row>
    <row r="17" customFormat="1" s="192">
      <c r="A17" s="275" t="n">
        <v>4</v>
      </c>
      <c r="B17" s="248" t="n"/>
      <c r="C17" s="137" t="inlineStr">
        <is>
          <t>91.14.02-001</t>
        </is>
      </c>
      <c r="D17" s="256" t="inlineStr">
        <is>
          <t>Автомобили бортовые, грузоподъемность до 5 т</t>
        </is>
      </c>
      <c r="E17" s="257" t="inlineStr">
        <is>
          <t>маш.час</t>
        </is>
      </c>
      <c r="F17" s="257" t="n">
        <v>2.52</v>
      </c>
      <c r="G17" s="259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75" t="n">
        <v>5</v>
      </c>
      <c r="B18" s="248" t="n"/>
      <c r="C18" s="137" t="inlineStr">
        <is>
          <t>91.19.12-021</t>
        </is>
      </c>
      <c r="D18" s="256" t="inlineStr">
        <is>
          <t>Насосы вакуумные 3,6 м3/мин</t>
        </is>
      </c>
      <c r="E18" s="257" t="inlineStr">
        <is>
          <t>маш.час</t>
        </is>
      </c>
      <c r="F18" s="257" t="n">
        <v>16.64</v>
      </c>
      <c r="G18" s="259" t="n">
        <v>6.28</v>
      </c>
      <c r="H18" s="169">
        <f>ROUND(F18*G18,2)</f>
        <v/>
      </c>
      <c r="I18" s="174" t="n"/>
      <c r="J18" s="174" t="n"/>
      <c r="L18" s="174" t="n"/>
    </row>
    <row r="19">
      <c r="A19" s="275" t="n">
        <v>6</v>
      </c>
      <c r="B19" s="248" t="n"/>
      <c r="C19" s="137" t="inlineStr">
        <is>
          <t>91.21.16-012</t>
        </is>
      </c>
      <c r="D19" s="256" t="inlineStr">
        <is>
          <t>Прессы гидравлические с электроприводом</t>
        </is>
      </c>
      <c r="E19" s="257" t="inlineStr">
        <is>
          <t>маш.час</t>
        </is>
      </c>
      <c r="F19" s="257" t="n">
        <v>63.04</v>
      </c>
      <c r="G19" s="259" t="n">
        <v>1.11</v>
      </c>
      <c r="H19" s="169">
        <f>ROUND(F19*G19,2)</f>
        <v/>
      </c>
      <c r="I19" s="174" t="n"/>
      <c r="J19" s="174" t="n"/>
      <c r="L19" s="174" t="n"/>
    </row>
    <row r="20" ht="25.5" customHeight="1" s="212">
      <c r="A20" s="275" t="n">
        <v>7</v>
      </c>
      <c r="B20" s="248" t="n"/>
      <c r="C20" s="137" t="inlineStr">
        <is>
          <t>91.17.04-233</t>
        </is>
      </c>
      <c r="D20" s="256" t="inlineStr">
        <is>
          <t>Установки для сварки ручной дуговой (постоянного тока)</t>
        </is>
      </c>
      <c r="E20" s="257" t="inlineStr">
        <is>
          <t>маш.час</t>
        </is>
      </c>
      <c r="F20" s="257" t="n">
        <v>5.94</v>
      </c>
      <c r="G20" s="259" t="n">
        <v>8.1</v>
      </c>
      <c r="H20" s="169">
        <f>ROUND(F20*G20,2)</f>
        <v/>
      </c>
      <c r="I20" s="174" t="n"/>
      <c r="J20" s="174" t="n"/>
      <c r="L20" s="174" t="n"/>
    </row>
    <row r="21">
      <c r="A21" s="247" t="inlineStr">
        <is>
          <t>Материалы</t>
        </is>
      </c>
      <c r="B21" s="330" t="n"/>
      <c r="C21" s="330" t="n"/>
      <c r="D21" s="330" t="n"/>
      <c r="E21" s="331" t="n"/>
      <c r="F21" s="247" t="n"/>
      <c r="G21" s="157" t="n"/>
      <c r="H21" s="334">
        <f>SUM(H22:H39)</f>
        <v/>
      </c>
    </row>
    <row r="22">
      <c r="A22" s="185" t="n">
        <v>8</v>
      </c>
      <c r="B22" s="185" t="n"/>
      <c r="C22" s="275" t="inlineStr">
        <is>
          <t>Прайс из СД ОП</t>
        </is>
      </c>
      <c r="D22" s="184" t="inlineStr">
        <is>
          <t>Муфта концевая 330 кВ сечение до 1600 мм2</t>
        </is>
      </c>
      <c r="E22" s="275" t="inlineStr">
        <is>
          <t>шт</t>
        </is>
      </c>
      <c r="F22" s="275" t="n">
        <v>6</v>
      </c>
      <c r="G22" s="184" t="n">
        <v>1412300.68</v>
      </c>
      <c r="H22" s="169" t="n">
        <v>8473804.08</v>
      </c>
    </row>
    <row r="23">
      <c r="A23" s="172" t="n">
        <v>9</v>
      </c>
      <c r="B23" s="248" t="n"/>
      <c r="C23" s="137" t="inlineStr">
        <is>
          <t>01.7.03.04-0001</t>
        </is>
      </c>
      <c r="D23" s="256" t="inlineStr">
        <is>
          <t>Электроэнергия</t>
        </is>
      </c>
      <c r="E23" s="257" t="inlineStr">
        <is>
          <t>кВт-ч</t>
        </is>
      </c>
      <c r="F23" s="257" t="n">
        <v>4168.32</v>
      </c>
      <c r="G23" s="259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48" t="n"/>
      <c r="C24" s="137" t="inlineStr">
        <is>
          <t>01.7.20.08-0102</t>
        </is>
      </c>
      <c r="D24" s="256" t="inlineStr">
        <is>
          <t>Миткаль суровый</t>
        </is>
      </c>
      <c r="E24" s="257" t="inlineStr">
        <is>
          <t>10 м</t>
        </is>
      </c>
      <c r="F24" s="257" t="n">
        <v>12</v>
      </c>
      <c r="G24" s="259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48" t="n"/>
      <c r="C25" s="137" t="inlineStr">
        <is>
          <t>01.3.04.08-0025</t>
        </is>
      </c>
      <c r="D25" s="256" t="inlineStr">
        <is>
          <t>Масло кабельное</t>
        </is>
      </c>
      <c r="E25" s="257" t="inlineStr">
        <is>
          <t>кг</t>
        </is>
      </c>
      <c r="F25" s="257" t="n">
        <v>96</v>
      </c>
      <c r="G25" s="259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48" t="n"/>
      <c r="C26" s="137" t="inlineStr">
        <is>
          <t>01.3.02.01-0002</t>
        </is>
      </c>
      <c r="D26" s="256" t="inlineStr">
        <is>
          <t>Азот газообразный технический</t>
        </is>
      </c>
      <c r="E26" s="257" t="inlineStr">
        <is>
          <t>м3</t>
        </is>
      </c>
      <c r="F26" s="257" t="n">
        <v>90</v>
      </c>
      <c r="G26" s="259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48" t="n"/>
      <c r="C27" s="137" t="inlineStr">
        <is>
          <t>01.3.04.08-0024</t>
        </is>
      </c>
      <c r="D27" s="256" t="inlineStr">
        <is>
          <t>Масло изоляционное</t>
        </is>
      </c>
      <c r="E27" s="257" t="inlineStr">
        <is>
          <t>кг</t>
        </is>
      </c>
      <c r="F27" s="257" t="n">
        <v>80</v>
      </c>
      <c r="G27" s="259" t="n">
        <v>3.27</v>
      </c>
      <c r="H27" s="169" t="n">
        <v>261.6</v>
      </c>
      <c r="I27" s="166" t="n"/>
      <c r="J27" s="174" t="n"/>
      <c r="K27" s="174" t="n"/>
    </row>
    <row r="28" ht="25.5" customHeight="1" s="212">
      <c r="A28" s="185" t="n">
        <v>14</v>
      </c>
      <c r="B28" s="248" t="n"/>
      <c r="C28" s="137" t="inlineStr">
        <is>
          <t>11.1.03.05-0085</t>
        </is>
      </c>
      <c r="D28" s="256" t="inlineStr">
        <is>
          <t>Доска необрезная, хвойных пород, длина 4-6,5 м, все ширины, толщина 44 мм и более, сорт III</t>
        </is>
      </c>
      <c r="E28" s="257" t="inlineStr">
        <is>
          <t>м3</t>
        </is>
      </c>
      <c r="F28" s="257" t="n">
        <v>0.28</v>
      </c>
      <c r="G28" s="259" t="n">
        <v>684</v>
      </c>
      <c r="H28" s="169" t="n">
        <v>191.52</v>
      </c>
      <c r="I28" s="166" t="n"/>
      <c r="J28" s="174" t="n"/>
      <c r="K28" s="174" t="n"/>
      <c r="M28" t="inlineStr">
        <is>
          <t>ё</t>
        </is>
      </c>
    </row>
    <row r="29">
      <c r="A29" s="172" t="n">
        <v>15</v>
      </c>
      <c r="B29" s="248" t="n"/>
      <c r="C29" s="137" t="inlineStr">
        <is>
          <t>01.3.02.08-0001</t>
        </is>
      </c>
      <c r="D29" s="256" t="inlineStr">
        <is>
          <t>Кислород газообразный технический</t>
        </is>
      </c>
      <c r="E29" s="257" t="inlineStr">
        <is>
          <t>м3</t>
        </is>
      </c>
      <c r="F29" s="257" t="n">
        <v>24</v>
      </c>
      <c r="G29" s="259" t="n">
        <v>6.22</v>
      </c>
      <c r="H29" s="169" t="n">
        <v>149.28</v>
      </c>
      <c r="I29" s="166" t="n"/>
      <c r="J29" s="174" t="n"/>
      <c r="K29" s="174" t="n"/>
    </row>
    <row r="30" ht="25.5" customHeight="1" s="212">
      <c r="A30" s="185" t="n">
        <v>16</v>
      </c>
      <c r="B30" s="248" t="n"/>
      <c r="C30" s="137" t="inlineStr">
        <is>
          <t>10.3.02.03-0011</t>
        </is>
      </c>
      <c r="D30" s="256" t="inlineStr">
        <is>
          <t>Припои оловянно-свинцовые бессурьмянистые, марка ПОС30</t>
        </is>
      </c>
      <c r="E30" s="257" t="inlineStr">
        <is>
          <t>т</t>
        </is>
      </c>
      <c r="F30" s="257" t="n">
        <v>0.002</v>
      </c>
      <c r="G30" s="259" t="n">
        <v>68050</v>
      </c>
      <c r="H30" s="169" t="n">
        <v>136.1</v>
      </c>
      <c r="I30" s="166" t="n"/>
      <c r="J30" s="174" t="n"/>
      <c r="K30" s="174" t="n"/>
    </row>
    <row r="31" ht="25.5" customHeight="1" s="212">
      <c r="A31" s="172" t="n">
        <v>17</v>
      </c>
      <c r="B31" s="248" t="n"/>
      <c r="C31" s="137" t="inlineStr">
        <is>
          <t>01.1.02.02-0022</t>
        </is>
      </c>
      <c r="D31" s="256" t="inlineStr">
        <is>
          <t>Бумага асбестовая электроизоляционная БЭ, толщина 0,2 мм</t>
        </is>
      </c>
      <c r="E31" s="257" t="inlineStr">
        <is>
          <t>т</t>
        </is>
      </c>
      <c r="F31" s="257" t="n">
        <v>0.008</v>
      </c>
      <c r="G31" s="259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48" t="n"/>
      <c r="C32" s="137" t="inlineStr">
        <is>
          <t>25.1.01.04-0031</t>
        </is>
      </c>
      <c r="D32" s="256" t="inlineStr">
        <is>
          <t>Шпалы непропитанные для железных дорог, тип I</t>
        </is>
      </c>
      <c r="E32" s="257" t="inlineStr">
        <is>
          <t>шт</t>
        </is>
      </c>
      <c r="F32" s="257" t="n">
        <v>0.28</v>
      </c>
      <c r="G32" s="259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48" t="n"/>
      <c r="C33" s="137" t="inlineStr">
        <is>
          <t>01.7.11.07-0034</t>
        </is>
      </c>
      <c r="D33" s="256" t="inlineStr">
        <is>
          <t>Электроды сварочные Э42А, диаметр 4 мм</t>
        </is>
      </c>
      <c r="E33" s="257" t="inlineStr">
        <is>
          <t>кг</t>
        </is>
      </c>
      <c r="F33" s="257" t="n">
        <v>6.4</v>
      </c>
      <c r="G33" s="259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48" t="n"/>
      <c r="C34" s="137" t="inlineStr">
        <is>
          <t>01.3.02.09-0022</t>
        </is>
      </c>
      <c r="D34" s="256" t="inlineStr">
        <is>
          <t>Пропан-бутан смесь техническая</t>
        </is>
      </c>
      <c r="E34" s="257" t="inlineStr">
        <is>
          <t>кг</t>
        </is>
      </c>
      <c r="F34" s="257" t="n">
        <v>8</v>
      </c>
      <c r="G34" s="259" t="n">
        <v>6.09</v>
      </c>
      <c r="H34" s="169" t="n">
        <v>48.72</v>
      </c>
      <c r="I34" s="166" t="n"/>
      <c r="J34" s="174" t="n"/>
      <c r="K34" s="174" t="n"/>
    </row>
    <row r="35" ht="25.5" customHeight="1" s="212">
      <c r="A35" s="172" t="n">
        <v>21</v>
      </c>
      <c r="B35" s="248" t="n"/>
      <c r="C35" s="137" t="inlineStr">
        <is>
          <t>10.2.02.08-0001</t>
        </is>
      </c>
      <c r="D35" s="256" t="inlineStr">
        <is>
          <t>Проволока медная, круглая, мягкая, электротехническая, диаметр 1,0-3,0 мм и выше</t>
        </is>
      </c>
      <c r="E35" s="257" t="inlineStr">
        <is>
          <t>т</t>
        </is>
      </c>
      <c r="F35" s="257" t="n">
        <v>0.0012</v>
      </c>
      <c r="G35" s="259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48" t="n"/>
      <c r="C36" s="137" t="inlineStr">
        <is>
          <t>01.7.07.12-0022</t>
        </is>
      </c>
      <c r="D36" s="256" t="inlineStr">
        <is>
          <t>Пленка полиэтиленовая, толщина 0,2-0,5 мм</t>
        </is>
      </c>
      <c r="E36" s="257" t="inlineStr">
        <is>
          <t>м2</t>
        </is>
      </c>
      <c r="F36" s="257" t="n">
        <v>3.066</v>
      </c>
      <c r="G36" s="259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48" t="n"/>
      <c r="C37" s="137" t="inlineStr">
        <is>
          <t>01.3.01.07-0009</t>
        </is>
      </c>
      <c r="D37" s="256" t="inlineStr">
        <is>
          <t>Спирт этиловый ректификованный технический, сорт I</t>
        </is>
      </c>
      <c r="E37" s="257" t="inlineStr">
        <is>
          <t>кг</t>
        </is>
      </c>
      <c r="F37" s="257" t="n">
        <v>0.96</v>
      </c>
      <c r="G37" s="259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48" t="n"/>
      <c r="C38" s="137" t="inlineStr">
        <is>
          <t>01.3.01.01-0001</t>
        </is>
      </c>
      <c r="D38" s="256" t="inlineStr">
        <is>
          <t>Бензин авиационный Б-70</t>
        </is>
      </c>
      <c r="E38" s="257" t="inlineStr">
        <is>
          <t>т</t>
        </is>
      </c>
      <c r="F38" s="257" t="n">
        <v>0.008</v>
      </c>
      <c r="G38" s="259" t="n">
        <v>4488.4</v>
      </c>
      <c r="H38" s="169" t="n">
        <v>35.91</v>
      </c>
      <c r="I38" s="166" t="n"/>
      <c r="J38" s="174" t="n"/>
      <c r="K38" s="174" t="n"/>
    </row>
    <row r="39" ht="25.5" customHeight="1" s="212">
      <c r="A39" s="172" t="n">
        <v>25</v>
      </c>
      <c r="B39" s="248" t="n"/>
      <c r="C39" s="137" t="inlineStr">
        <is>
          <t>01.7.06.05-0041</t>
        </is>
      </c>
      <c r="D39" s="256" t="inlineStr">
        <is>
          <t>Лента изоляционная прорезиненная односторонняя, ширина 20 мм, толщина 0,25-0,35 мм</t>
        </is>
      </c>
      <c r="E39" s="257" t="inlineStr">
        <is>
          <t>кг</t>
        </is>
      </c>
      <c r="F39" s="257" t="n">
        <v>0.8</v>
      </c>
      <c r="G39" s="259" t="n">
        <v>30.4</v>
      </c>
      <c r="H39" s="169" t="n">
        <v>24.32</v>
      </c>
      <c r="I39" s="166" t="n"/>
      <c r="J39" s="174" t="n"/>
      <c r="K39" s="174" t="n"/>
    </row>
    <row r="41">
      <c r="B41" s="214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4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0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2">
      <c r="B7" s="237" t="inlineStr">
        <is>
          <t>Наименование разрабатываемого показателя УНЦ — Муфта концевая 330 кВ сечение до 1600 мм2</t>
        </is>
      </c>
    </row>
    <row r="8">
      <c r="B8" s="250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2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F64" sqref="F64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2">
      <c r="H2" s="265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8" t="inlineStr">
        <is>
          <t>Расчет стоимости СМР и оборудования</t>
        </is>
      </c>
    </row>
    <row r="5" ht="12.75" customFormat="1" customHeight="1" s="197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69" t="inlineStr">
        <is>
          <t>Муфта концевая 330 кВ сечение до 1600 мм2</t>
        </is>
      </c>
    </row>
    <row r="7" ht="12.75" customFormat="1" customHeight="1" s="197">
      <c r="A7" s="231" t="inlineStr">
        <is>
          <t>Единица измерения  — 1 ед</t>
        </is>
      </c>
      <c r="I7" s="237" t="n"/>
      <c r="J7" s="237" t="n"/>
    </row>
    <row r="8" ht="13.5" customFormat="1" customHeight="1" s="197">
      <c r="A8" s="231" t="n"/>
    </row>
    <row r="9" ht="13.15" customFormat="1" customHeight="1" s="197"/>
    <row r="10" ht="27" customHeight="1" s="212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31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31" t="n"/>
      <c r="M10" s="198" t="n"/>
      <c r="N10" s="198" t="n"/>
    </row>
    <row r="11" ht="28.5" customHeight="1" s="212">
      <c r="A11" s="333" t="n"/>
      <c r="B11" s="333" t="n"/>
      <c r="C11" s="333" t="n"/>
      <c r="D11" s="333" t="n"/>
      <c r="E11" s="333" t="n"/>
      <c r="F11" s="257" t="inlineStr">
        <is>
          <t>на ед. изм.</t>
        </is>
      </c>
      <c r="G11" s="257" t="inlineStr">
        <is>
          <t>общая</t>
        </is>
      </c>
      <c r="H11" s="333" t="n"/>
      <c r="I11" s="257" t="inlineStr">
        <is>
          <t>на ед. изм.</t>
        </is>
      </c>
      <c r="J11" s="257" t="inlineStr">
        <is>
          <t>общая</t>
        </is>
      </c>
      <c r="M11" s="198" t="n"/>
      <c r="N11" s="198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2" t="n">
        <v>9</v>
      </c>
      <c r="J12" s="252" t="n">
        <v>10</v>
      </c>
      <c r="M12" s="198" t="n"/>
      <c r="N12" s="198" t="n"/>
    </row>
    <row r="13">
      <c r="A13" s="257" t="n"/>
      <c r="B13" s="246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7" t="n"/>
      <c r="J13" s="127" t="n"/>
    </row>
    <row r="14" ht="25.5" customHeight="1" s="212">
      <c r="A14" s="257" t="n">
        <v>1</v>
      </c>
      <c r="B14" s="137" t="inlineStr">
        <is>
          <t>1-4-0</t>
        </is>
      </c>
      <c r="C14" s="256" t="inlineStr">
        <is>
          <t>Затраты труда рабочих-строителей среднего разряда (4,0)</t>
        </is>
      </c>
      <c r="D14" s="257" t="inlineStr">
        <is>
          <t>чел.-ч.</t>
        </is>
      </c>
      <c r="E14" s="338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7" t="n"/>
      <c r="B15" s="257" t="n"/>
      <c r="C15" s="246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338">
        <f>SUM(E14:E14)</f>
        <v/>
      </c>
      <c r="F15" s="32" t="n"/>
      <c r="G15" s="32">
        <f>SUM(G14:G14)</f>
        <v/>
      </c>
      <c r="H15" s="260" t="n">
        <v>1</v>
      </c>
      <c r="I15" s="127" t="n"/>
      <c r="J15" s="32">
        <f>SUM(J14:J14)</f>
        <v/>
      </c>
    </row>
    <row r="16" ht="14.25" customFormat="1" customHeight="1" s="198">
      <c r="A16" s="257" t="n"/>
      <c r="B16" s="256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7" t="n"/>
      <c r="J16" s="127" t="n"/>
    </row>
    <row r="17" ht="14.25" customFormat="1" customHeight="1" s="198">
      <c r="A17" s="257" t="n">
        <v>2</v>
      </c>
      <c r="B17" s="257" t="n">
        <v>2</v>
      </c>
      <c r="C17" s="256" t="inlineStr">
        <is>
          <t>Затраты труда машинистов</t>
        </is>
      </c>
      <c r="D17" s="257" t="inlineStr">
        <is>
          <t>чел.-ч.</t>
        </is>
      </c>
      <c r="E17" s="338" t="n">
        <v>5.04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7" t="n"/>
      <c r="B18" s="246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7" t="n"/>
      <c r="J18" s="127" t="n"/>
    </row>
    <row r="19" ht="14.25" customFormat="1" customHeight="1" s="198">
      <c r="A19" s="257" t="n"/>
      <c r="B19" s="256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7" t="n"/>
      <c r="J19" s="127" t="n"/>
    </row>
    <row r="20" ht="25.5" customFormat="1" customHeight="1" s="198">
      <c r="A20" s="257" t="n">
        <v>3</v>
      </c>
      <c r="B20" s="137" t="inlineStr">
        <is>
          <t>91.05.05-015</t>
        </is>
      </c>
      <c r="C20" s="256" t="inlineStr">
        <is>
          <t>Краны на автомобильном ходу, грузоподъемность 16 т</t>
        </is>
      </c>
      <c r="D20" s="257" t="inlineStr">
        <is>
          <t>маш.час</t>
        </is>
      </c>
      <c r="E20" s="339" t="n">
        <v>2.52</v>
      </c>
      <c r="F20" s="259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7" t="n">
        <v>4</v>
      </c>
      <c r="B21" s="137" t="inlineStr">
        <is>
          <t>91.14.02-001</t>
        </is>
      </c>
      <c r="C21" s="256" t="inlineStr">
        <is>
          <t>Автомобили бортовые, грузоподъемность до 5 т</t>
        </is>
      </c>
      <c r="D21" s="257" t="inlineStr">
        <is>
          <t>маш.час</t>
        </is>
      </c>
      <c r="E21" s="339" t="n">
        <v>2.52</v>
      </c>
      <c r="F21" s="259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7" t="n">
        <v>5</v>
      </c>
      <c r="B22" s="137" t="inlineStr">
        <is>
          <t>91.19.12-021</t>
        </is>
      </c>
      <c r="C22" s="256" t="inlineStr">
        <is>
          <t>Насосы вакуумные 3,6 м3/мин</t>
        </is>
      </c>
      <c r="D22" s="257" t="inlineStr">
        <is>
          <t>маш.час</t>
        </is>
      </c>
      <c r="E22" s="339" t="n">
        <v>16.64</v>
      </c>
      <c r="F22" s="259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8">
      <c r="A23" s="257" t="n">
        <v>6</v>
      </c>
      <c r="B23" s="137" t="inlineStr">
        <is>
          <t>91.21.16-012</t>
        </is>
      </c>
      <c r="C23" s="256" t="inlineStr">
        <is>
          <t>Прессы гидравлические с электроприводом</t>
        </is>
      </c>
      <c r="D23" s="257" t="inlineStr">
        <is>
          <t>маш.час</t>
        </is>
      </c>
      <c r="E23" s="339" t="n">
        <v>63.04</v>
      </c>
      <c r="F23" s="259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7" t="n"/>
      <c r="B24" s="257" t="n"/>
      <c r="C24" s="256" t="inlineStr">
        <is>
          <t>Итого основные машины и механизмы</t>
        </is>
      </c>
      <c r="D24" s="257" t="n"/>
      <c r="E24" s="338" t="n"/>
      <c r="F24" s="32" t="n"/>
      <c r="G24" s="32">
        <f>SUM(G20:G23)</f>
        <v/>
      </c>
      <c r="H24" s="260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7" t="n">
        <v>7</v>
      </c>
      <c r="B25" s="137" t="inlineStr">
        <is>
          <t>91.17.04-233</t>
        </is>
      </c>
      <c r="C25" s="256" t="inlineStr">
        <is>
          <t>Установки для сварки ручной дуговой (постоянного тока)</t>
        </is>
      </c>
      <c r="D25" s="257" t="inlineStr">
        <is>
          <t>маш.час</t>
        </is>
      </c>
      <c r="E25" s="339" t="n">
        <v>5.94</v>
      </c>
      <c r="F25" s="259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7" t="n"/>
      <c r="B26" s="257" t="n"/>
      <c r="C26" s="256" t="inlineStr">
        <is>
          <t>Итого прочие машины и механизмы</t>
        </is>
      </c>
      <c r="D26" s="257" t="n"/>
      <c r="E26" s="258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7" t="n"/>
      <c r="B27" s="257" t="n"/>
      <c r="C27" s="246" t="inlineStr">
        <is>
          <t>Итого по разделу «Машины и механизмы»</t>
        </is>
      </c>
      <c r="D27" s="257" t="n"/>
      <c r="E27" s="258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7" t="n"/>
      <c r="B28" s="246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7" t="n"/>
      <c r="J28" s="127" t="n"/>
    </row>
    <row r="29">
      <c r="A29" s="257" t="n"/>
      <c r="B29" s="256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7" t="n"/>
      <c r="J29" s="127" t="n"/>
    </row>
    <row r="30">
      <c r="A30" s="257" t="n"/>
      <c r="B30" s="257" t="n"/>
      <c r="C30" s="256" t="inlineStr">
        <is>
          <t>Итого основное оборудование</t>
        </is>
      </c>
      <c r="D30" s="257" t="n"/>
      <c r="E30" s="339" t="n"/>
      <c r="F30" s="259" t="n"/>
      <c r="G30" s="32" t="n">
        <v>0</v>
      </c>
      <c r="H30" s="130" t="n">
        <v>0</v>
      </c>
      <c r="I30" s="129" t="n"/>
      <c r="J30" s="32" t="n">
        <v>0</v>
      </c>
    </row>
    <row r="31">
      <c r="A31" s="257" t="n"/>
      <c r="B31" s="257" t="n"/>
      <c r="C31" s="256" t="inlineStr">
        <is>
          <t>Итого прочее оборудование</t>
        </is>
      </c>
      <c r="D31" s="257" t="n"/>
      <c r="E31" s="338" t="n"/>
      <c r="F31" s="259" t="n"/>
      <c r="G31" s="32" t="n">
        <v>0</v>
      </c>
      <c r="H31" s="130" t="n">
        <v>0</v>
      </c>
      <c r="I31" s="129" t="n"/>
      <c r="J31" s="32" t="n">
        <v>0</v>
      </c>
    </row>
    <row r="32">
      <c r="A32" s="257" t="n"/>
      <c r="B32" s="257" t="n"/>
      <c r="C32" s="246" t="inlineStr">
        <is>
          <t>Итого по разделу «Оборудование»</t>
        </is>
      </c>
      <c r="D32" s="257" t="n"/>
      <c r="E32" s="258" t="n"/>
      <c r="F32" s="259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2">
      <c r="A33" s="257" t="n"/>
      <c r="B33" s="257" t="n"/>
      <c r="C33" s="256" t="inlineStr">
        <is>
          <t>в том числе технологическое оборудование</t>
        </is>
      </c>
      <c r="D33" s="257" t="n"/>
      <c r="E33" s="339" t="n"/>
      <c r="F33" s="259" t="n"/>
      <c r="G33" s="32">
        <f>'Прил.6 Расчет ОБ'!G12</f>
        <v/>
      </c>
      <c r="H33" s="260" t="n"/>
      <c r="I33" s="129" t="n"/>
      <c r="J33" s="32">
        <f>J32</f>
        <v/>
      </c>
    </row>
    <row r="34" ht="14.25" customFormat="1" customHeight="1" s="198">
      <c r="A34" s="257" t="n"/>
      <c r="B34" s="246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7" t="n"/>
      <c r="J34" s="127" t="n"/>
    </row>
    <row r="35" ht="14.25" customFormat="1" customHeight="1" s="198">
      <c r="A35" s="252" t="n"/>
      <c r="B35" s="251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40" t="n"/>
      <c r="J35" s="140" t="n"/>
    </row>
    <row r="36" ht="25.5" customFormat="1" customHeight="1" s="198">
      <c r="A36" s="257" t="n">
        <v>8</v>
      </c>
      <c r="B36" s="257" t="inlineStr">
        <is>
          <t>БЦ.91.106</t>
        </is>
      </c>
      <c r="C36" s="171" t="inlineStr">
        <is>
          <t>Муфта концевая 330 кВ сечение до 1600 мм2</t>
        </is>
      </c>
      <c r="D36" s="257" t="inlineStr">
        <is>
          <t>шт</t>
        </is>
      </c>
      <c r="E36" s="339" t="n">
        <v>6</v>
      </c>
      <c r="F36" s="259">
        <f>ROUND(I36/'Прил. 10'!$D$13,2)</f>
        <v/>
      </c>
      <c r="G36" s="32">
        <f>ROUND(E36*F36,2)</f>
        <v/>
      </c>
      <c r="H36" s="130">
        <f>G36/$G$56</f>
        <v/>
      </c>
      <c r="I36" s="32" t="n">
        <v>5849056.6</v>
      </c>
      <c r="J36" s="32">
        <f>ROUND(I36*E36,2)</f>
        <v/>
      </c>
    </row>
    <row r="37" ht="14.25" customFormat="1" customHeight="1" s="198">
      <c r="A37" s="268" t="n"/>
      <c r="B37" s="142" t="n"/>
      <c r="C37" s="143" t="inlineStr">
        <is>
          <t>Итого основные материалы</t>
        </is>
      </c>
      <c r="D37" s="268" t="n"/>
      <c r="E37" s="342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8">
      <c r="A38" s="257" t="n">
        <v>9</v>
      </c>
      <c r="B38" s="137" t="inlineStr">
        <is>
          <t>01.7.03.04-0001</t>
        </is>
      </c>
      <c r="C38" s="256" t="inlineStr">
        <is>
          <t>Электроэнергия</t>
        </is>
      </c>
      <c r="D38" s="257" t="inlineStr">
        <is>
          <t>кВт-ч</t>
        </is>
      </c>
      <c r="E38" s="339" t="n">
        <v>4168.32</v>
      </c>
      <c r="F38" s="259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7" t="n">
        <v>10</v>
      </c>
      <c r="B39" s="137" t="inlineStr">
        <is>
          <t>01.7.20.08-0102</t>
        </is>
      </c>
      <c r="C39" s="256" t="inlineStr">
        <is>
          <t>Миткаль суровый</t>
        </is>
      </c>
      <c r="D39" s="257" t="inlineStr">
        <is>
          <t>10 м</t>
        </is>
      </c>
      <c r="E39" s="339" t="n">
        <v>12</v>
      </c>
      <c r="F39" s="259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8">
      <c r="A40" s="257" t="n">
        <v>11</v>
      </c>
      <c r="B40" s="137" t="inlineStr">
        <is>
          <t>01.3.04.08-0025</t>
        </is>
      </c>
      <c r="C40" s="256" t="inlineStr">
        <is>
          <t>Масло кабельное</t>
        </is>
      </c>
      <c r="D40" s="257" t="inlineStr">
        <is>
          <t>кг</t>
        </is>
      </c>
      <c r="E40" s="339" t="n">
        <v>96</v>
      </c>
      <c r="F40" s="259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7" t="n">
        <v>12</v>
      </c>
      <c r="B41" s="137" t="inlineStr">
        <is>
          <t>01.3.02.01-0002</t>
        </is>
      </c>
      <c r="C41" s="256" t="inlineStr">
        <is>
          <t>Азот газообразный технический</t>
        </is>
      </c>
      <c r="D41" s="257" t="inlineStr">
        <is>
          <t>м3</t>
        </is>
      </c>
      <c r="E41" s="339" t="n">
        <v>90</v>
      </c>
      <c r="F41" s="259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7" t="n">
        <v>13</v>
      </c>
      <c r="B42" s="137" t="inlineStr">
        <is>
          <t>01.3.04.08-0024</t>
        </is>
      </c>
      <c r="C42" s="256" t="inlineStr">
        <is>
          <t>Масло изоляционное</t>
        </is>
      </c>
      <c r="D42" s="257" t="inlineStr">
        <is>
          <t>кг</t>
        </is>
      </c>
      <c r="E42" s="339" t="n">
        <v>80</v>
      </c>
      <c r="F42" s="259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98">
      <c r="A43" s="257" t="n">
        <v>14</v>
      </c>
      <c r="B43" s="137" t="inlineStr">
        <is>
          <t>11.1.03.05-0085</t>
        </is>
      </c>
      <c r="C43" s="256" t="inlineStr">
        <is>
          <t>Доска необрезная, хвойных пород, длина 4-6,5 м, все ширины, толщина 44 мм и более, сорт III</t>
        </is>
      </c>
      <c r="D43" s="257" t="inlineStr">
        <is>
          <t>м3</t>
        </is>
      </c>
      <c r="E43" s="339" t="n">
        <v>0.28</v>
      </c>
      <c r="F43" s="259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7" t="n">
        <v>15</v>
      </c>
      <c r="B44" s="137" t="inlineStr">
        <is>
          <t>01.3.02.08-0001</t>
        </is>
      </c>
      <c r="C44" s="256" t="inlineStr">
        <is>
          <t>Кислород газообразный технический</t>
        </is>
      </c>
      <c r="D44" s="257" t="inlineStr">
        <is>
          <t>м3</t>
        </is>
      </c>
      <c r="E44" s="339" t="n">
        <v>24</v>
      </c>
      <c r="F44" s="259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8">
      <c r="A45" s="257" t="n">
        <v>16</v>
      </c>
      <c r="B45" s="137" t="inlineStr">
        <is>
          <t>10.3.02.03-0011</t>
        </is>
      </c>
      <c r="C45" s="256" t="inlineStr">
        <is>
          <t>Припои оловянно-свинцовые бессурьмянистые, марка ПОС30</t>
        </is>
      </c>
      <c r="D45" s="257" t="inlineStr">
        <is>
          <t>т</t>
        </is>
      </c>
      <c r="E45" s="339" t="n">
        <v>0.002</v>
      </c>
      <c r="F45" s="259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8">
      <c r="A46" s="257" t="n">
        <v>17</v>
      </c>
      <c r="B46" s="137" t="inlineStr">
        <is>
          <t>01.1.02.02-0022</t>
        </is>
      </c>
      <c r="C46" s="256" t="inlineStr">
        <is>
          <t>Бумага асбестовая электроизоляционная БЭ, толщина 0,2 мм</t>
        </is>
      </c>
      <c r="D46" s="257" t="inlineStr">
        <is>
          <t>т</t>
        </is>
      </c>
      <c r="E46" s="339" t="n">
        <v>0.008</v>
      </c>
      <c r="F46" s="259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8">
      <c r="A47" s="257" t="n">
        <v>18</v>
      </c>
      <c r="B47" s="137" t="inlineStr">
        <is>
          <t>25.1.01.04-0031</t>
        </is>
      </c>
      <c r="C47" s="256" t="inlineStr">
        <is>
          <t>Шпалы непропитанные для железных дорог, тип I</t>
        </is>
      </c>
      <c r="D47" s="257" t="inlineStr">
        <is>
          <t>шт</t>
        </is>
      </c>
      <c r="E47" s="339" t="n">
        <v>0.28</v>
      </c>
      <c r="F47" s="259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7" t="n">
        <v>19</v>
      </c>
      <c r="B48" s="137" t="inlineStr">
        <is>
          <t>01.7.11.07-0034</t>
        </is>
      </c>
      <c r="C48" s="256" t="inlineStr">
        <is>
          <t>Электроды сварочные Э42А, диаметр 4 мм</t>
        </is>
      </c>
      <c r="D48" s="257" t="inlineStr">
        <is>
          <t>кг</t>
        </is>
      </c>
      <c r="E48" s="339" t="n">
        <v>6.4</v>
      </c>
      <c r="F48" s="259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98">
      <c r="A49" s="257" t="n">
        <v>20</v>
      </c>
      <c r="B49" s="137" t="inlineStr">
        <is>
          <t>01.3.02.09-0022</t>
        </is>
      </c>
      <c r="C49" s="256" t="inlineStr">
        <is>
          <t>Пропан-бутан смесь техническая</t>
        </is>
      </c>
      <c r="D49" s="257" t="inlineStr">
        <is>
          <t>кг</t>
        </is>
      </c>
      <c r="E49" s="339" t="n">
        <v>8</v>
      </c>
      <c r="F49" s="259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98">
      <c r="A50" s="257" t="n">
        <v>21</v>
      </c>
      <c r="B50" s="137" t="inlineStr">
        <is>
          <t>10.2.02.08-0001</t>
        </is>
      </c>
      <c r="C50" s="256" t="inlineStr">
        <is>
          <t>Проволока медная, круглая, мягкая, электротехническая, диаметр 1,0-3,0 мм и выше</t>
        </is>
      </c>
      <c r="D50" s="257" t="inlineStr">
        <is>
          <t>т</t>
        </is>
      </c>
      <c r="E50" s="339" t="n">
        <v>0.0012</v>
      </c>
      <c r="F50" s="259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8">
      <c r="A51" s="257" t="n">
        <v>22</v>
      </c>
      <c r="B51" s="137" t="inlineStr">
        <is>
          <t>01.7.07.12-0022</t>
        </is>
      </c>
      <c r="C51" s="256" t="inlineStr">
        <is>
          <t>Пленка полиэтиленовая, толщина 0,2-0,5 мм</t>
        </is>
      </c>
      <c r="D51" s="257" t="inlineStr">
        <is>
          <t>м2</t>
        </is>
      </c>
      <c r="E51" s="339" t="n">
        <v>3.066</v>
      </c>
      <c r="F51" s="259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98">
      <c r="A52" s="257" t="n">
        <v>23</v>
      </c>
      <c r="B52" s="137" t="inlineStr">
        <is>
          <t>01.3.01.07-0009</t>
        </is>
      </c>
      <c r="C52" s="256" t="inlineStr">
        <is>
          <t>Спирт этиловый ректификованный технический, сорт I</t>
        </is>
      </c>
      <c r="D52" s="257" t="inlineStr">
        <is>
          <t>кг</t>
        </is>
      </c>
      <c r="E52" s="339" t="n">
        <v>0.96</v>
      </c>
      <c r="F52" s="259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98">
      <c r="A53" s="257" t="n">
        <v>24</v>
      </c>
      <c r="B53" s="137" t="inlineStr">
        <is>
          <t>01.3.01.01-0001</t>
        </is>
      </c>
      <c r="C53" s="256" t="inlineStr">
        <is>
          <t>Бензин авиационный Б-70</t>
        </is>
      </c>
      <c r="D53" s="257" t="inlineStr">
        <is>
          <t>т</t>
        </is>
      </c>
      <c r="E53" s="339" t="n">
        <v>0.008</v>
      </c>
      <c r="F53" s="259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98">
      <c r="A54" s="257" t="n">
        <v>25</v>
      </c>
      <c r="B54" s="137" t="inlineStr">
        <is>
          <t>01.7.06.05-0041</t>
        </is>
      </c>
      <c r="C54" s="256" t="inlineStr">
        <is>
          <t>Лента изоляционная прорезиненная односторонняя, ширина 20 мм, толщина 0,25-0,35 мм</t>
        </is>
      </c>
      <c r="D54" s="257" t="inlineStr">
        <is>
          <t>кг</t>
        </is>
      </c>
      <c r="E54" s="339" t="n">
        <v>0.8</v>
      </c>
      <c r="F54" s="259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8">
      <c r="A55" s="268" t="n"/>
      <c r="B55" s="268" t="n"/>
      <c r="C55" s="143" t="inlineStr">
        <is>
          <t>Итого прочие материалы</t>
        </is>
      </c>
      <c r="D55" s="268" t="n"/>
      <c r="E55" s="342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8">
      <c r="A56" s="257" t="n"/>
      <c r="B56" s="257" t="n"/>
      <c r="C56" s="246" t="inlineStr">
        <is>
          <t>Итого по разделу «Материалы»</t>
        </is>
      </c>
      <c r="D56" s="257" t="n"/>
      <c r="E56" s="258" t="n"/>
      <c r="F56" s="259" t="n"/>
      <c r="G56" s="32">
        <f>G37+G55</f>
        <v/>
      </c>
      <c r="H56" s="260">
        <f>G56/$G$56</f>
        <v/>
      </c>
      <c r="I56" s="32" t="n"/>
      <c r="J56" s="32">
        <f>J37+J55</f>
        <v/>
      </c>
    </row>
    <row r="57" ht="14.25" customFormat="1" customHeight="1" s="198">
      <c r="A57" s="257" t="n"/>
      <c r="B57" s="257" t="n"/>
      <c r="C57" s="256" t="inlineStr">
        <is>
          <t>ИТОГО ПО РМ</t>
        </is>
      </c>
      <c r="D57" s="257" t="n"/>
      <c r="E57" s="258" t="n"/>
      <c r="F57" s="259" t="n"/>
      <c r="G57" s="32">
        <f>G15+G27+G56</f>
        <v/>
      </c>
      <c r="H57" s="260" t="n"/>
      <c r="I57" s="32" t="n"/>
      <c r="J57" s="32">
        <f>J15+J27+J56</f>
        <v/>
      </c>
    </row>
    <row r="58" ht="14.25" customFormat="1" customHeight="1" s="198">
      <c r="A58" s="257" t="n"/>
      <c r="B58" s="257" t="n"/>
      <c r="C58" s="256" t="inlineStr">
        <is>
          <t>Накладные расходы</t>
        </is>
      </c>
      <c r="D58" s="135">
        <f>ROUND(G58/(G$17+$G$15),2)</f>
        <v/>
      </c>
      <c r="E58" s="258" t="n"/>
      <c r="F58" s="259" t="n"/>
      <c r="G58" s="32" t="n">
        <v>17081.84</v>
      </c>
      <c r="H58" s="260" t="n"/>
      <c r="I58" s="32" t="n"/>
      <c r="J58" s="32">
        <f>ROUND(D58*(J15+J17),2)</f>
        <v/>
      </c>
    </row>
    <row r="59" ht="14.25" customFormat="1" customHeight="1" s="198">
      <c r="A59" s="257" t="n"/>
      <c r="B59" s="257" t="n"/>
      <c r="C59" s="256" t="inlineStr">
        <is>
          <t>Сметная прибыль</t>
        </is>
      </c>
      <c r="D59" s="135">
        <f>ROUND(G59/(G$15+G$17),2)</f>
        <v/>
      </c>
      <c r="E59" s="258" t="n"/>
      <c r="F59" s="259" t="n"/>
      <c r="G59" s="32" t="n">
        <v>8981.17</v>
      </c>
      <c r="H59" s="260" t="n"/>
      <c r="I59" s="32" t="n"/>
      <c r="J59" s="32">
        <f>ROUND(D59*(J15+J17),2)</f>
        <v/>
      </c>
    </row>
    <row r="60" ht="14.25" customFormat="1" customHeight="1" s="198">
      <c r="A60" s="257" t="n"/>
      <c r="B60" s="257" t="n"/>
      <c r="C60" s="256" t="inlineStr">
        <is>
          <t>Итого СМР (с НР и СП)</t>
        </is>
      </c>
      <c r="D60" s="257" t="n"/>
      <c r="E60" s="258" t="n"/>
      <c r="F60" s="259" t="n"/>
      <c r="G60" s="32">
        <f>G15+G27+G56+G58+G59</f>
        <v/>
      </c>
      <c r="H60" s="260" t="n"/>
      <c r="I60" s="32" t="n"/>
      <c r="J60" s="32">
        <f>J15+J27+J56+J58+J59</f>
        <v/>
      </c>
    </row>
    <row r="61" ht="14.25" customFormat="1" customHeight="1" s="198">
      <c r="A61" s="257" t="n"/>
      <c r="B61" s="257" t="n"/>
      <c r="C61" s="256" t="inlineStr">
        <is>
          <t>ВСЕГО СМР + ОБОРУДОВАНИЕ</t>
        </is>
      </c>
      <c r="D61" s="257" t="n"/>
      <c r="E61" s="258" t="n"/>
      <c r="F61" s="259" t="n"/>
      <c r="G61" s="32">
        <f>G60+G32</f>
        <v/>
      </c>
      <c r="H61" s="260" t="n"/>
      <c r="I61" s="32" t="n"/>
      <c r="J61" s="32">
        <f>J60+J32</f>
        <v/>
      </c>
    </row>
    <row r="62" ht="34.5" customFormat="1" customHeight="1" s="198">
      <c r="A62" s="257" t="n"/>
      <c r="B62" s="257" t="n"/>
      <c r="C62" s="256" t="inlineStr">
        <is>
          <t>ИТОГО ПОКАЗАТЕЛЬ НА ЕД. ИЗМ.</t>
        </is>
      </c>
      <c r="D62" s="257" t="inlineStr">
        <is>
          <t>1 ед</t>
        </is>
      </c>
      <c r="E62" s="339" t="n">
        <v>1</v>
      </c>
      <c r="F62" s="259" t="n"/>
      <c r="G62" s="32">
        <f>G61/E62</f>
        <v/>
      </c>
      <c r="H62" s="260" t="n"/>
      <c r="I62" s="32" t="n"/>
      <c r="J62" s="32">
        <f>J61/E62</f>
        <v/>
      </c>
    </row>
    <row r="64" ht="14.25" customFormat="1" customHeight="1" s="198">
      <c r="A64" s="197" t="inlineStr">
        <is>
          <t>Составил ______________________    А.Р. Маркова</t>
        </is>
      </c>
    </row>
    <row r="65" ht="14.25" customFormat="1" customHeight="1" s="198">
      <c r="A65" s="200" t="inlineStr">
        <is>
          <t xml:space="preserve">                         (подпись, инициалы, фамилия)</t>
        </is>
      </c>
    </row>
    <row r="66" ht="14.25" customFormat="1" customHeight="1" s="198">
      <c r="A66" s="197" t="n"/>
    </row>
    <row r="67" ht="14.25" customFormat="1" customHeight="1" s="198">
      <c r="A67" s="197" t="inlineStr">
        <is>
          <t>Проверил ______________________        А.В. Костянецкая</t>
        </is>
      </c>
    </row>
    <row r="68" ht="14.25" customFormat="1" customHeight="1" s="198">
      <c r="A68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Муфта концевая 330 кВ сечение до 1600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12">
      <c r="A9" s="25" t="n"/>
      <c r="B9" s="256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2">
      <c r="A10" s="257" t="n"/>
      <c r="B10" s="246" t="n"/>
      <c r="C10" s="256" t="inlineStr">
        <is>
          <t>ИТОГО ИНЖЕНЕРНОЕ ОБОРУДОВАНИЕ</t>
        </is>
      </c>
      <c r="D10" s="246" t="n"/>
      <c r="E10" s="105" t="n"/>
      <c r="F10" s="259" t="n"/>
      <c r="G10" s="259" t="n">
        <v>0</v>
      </c>
    </row>
    <row r="11">
      <c r="A11" s="257" t="n"/>
      <c r="B11" s="256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2">
      <c r="A12" s="257" t="n"/>
      <c r="B12" s="256" t="n"/>
      <c r="C12" s="256" t="inlineStr">
        <is>
          <t>ИТОГО ТЕХНОЛОГИЧЕСКОЕ ОБОРУДОВАНИЕ</t>
        </is>
      </c>
      <c r="D12" s="256" t="n"/>
      <c r="E12" s="274" t="n"/>
      <c r="F12" s="259" t="n"/>
      <c r="G12" s="32" t="n">
        <v>0</v>
      </c>
    </row>
    <row r="13" ht="19.5" customHeight="1" s="212">
      <c r="A13" s="257" t="n"/>
      <c r="B13" s="256" t="n"/>
      <c r="C13" s="256" t="inlineStr">
        <is>
          <t>Всего по разделу «Оборудование»</t>
        </is>
      </c>
      <c r="D13" s="256" t="n"/>
      <c r="E13" s="274" t="n"/>
      <c r="F13" s="259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2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15.7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ед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3" t="n"/>
      <c r="B9" s="333" t="n"/>
      <c r="C9" s="333" t="n"/>
      <c r="D9" s="333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К4-19-3</t>
        </is>
      </c>
      <c r="B11" s="243" t="inlineStr">
        <is>
          <t xml:space="preserve">УНЦ КЛ 110 - 500 кВ с системой термомониторинга  </t>
        </is>
      </c>
      <c r="C11" s="195">
        <f>D5</f>
        <v/>
      </c>
      <c r="D11" s="220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2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3" sqref="C23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329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2025-01-24T12:09:09Z</dcterms:modified>
  <cp:lastModifiedBy>User4</cp:lastModifiedBy>
  <cp:lastPrinted>2023-11-29T11:12:24Z</cp:lastPrinted>
</cp:coreProperties>
</file>