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8" fontId="16" fillId="0" borderId="0" pivotButton="0" quotePrefix="0" xfId="0"/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="145" zoomScaleNormal="55" zoomScaleSheetLayoutView="145" workbookViewId="0">
      <selection activeCell="D27" sqref="D27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6" t="n"/>
      <c r="C6" s="256" t="n"/>
      <c r="D6" s="256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2000 мм2</t>
        </is>
      </c>
    </row>
    <row r="8" ht="31.7" customHeight="1" s="335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8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8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8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8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2000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6" t="n">
        <v>10</v>
      </c>
      <c r="C25" s="328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19" t="n"/>
    </row>
    <row r="28">
      <c r="B28" s="337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2.42578125" customWidth="1" style="337" min="11" max="11"/>
    <col width="14.85546875" customWidth="1" style="337" min="12" max="12"/>
  </cols>
  <sheetData>
    <row r="3">
      <c r="B3" s="361" t="inlineStr">
        <is>
          <t>Приложение № 2</t>
        </is>
      </c>
      <c r="K3" s="3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7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47.25" customHeight="1" s="335">
      <c r="B12" s="325" t="n">
        <v>1</v>
      </c>
      <c r="C12" s="350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2417.0614452</v>
      </c>
      <c r="H12" s="329" t="n"/>
      <c r="I12" s="329" t="n"/>
      <c r="J12" s="330">
        <f>SUM(F12:I12)</f>
        <v/>
      </c>
      <c r="K12" s="457" t="n"/>
      <c r="L12" s="457" t="n"/>
    </row>
    <row r="13" ht="15" customHeight="1" s="335">
      <c r="B13" s="365" t="inlineStr">
        <is>
          <t>Всего по объекту:</t>
        </is>
      </c>
      <c r="C13" s="453" t="n"/>
      <c r="D13" s="453" t="n"/>
      <c r="E13" s="454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7" t="n"/>
      <c r="L13" s="337" t="n"/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37" t="n"/>
      <c r="L14" s="334" t="n"/>
    </row>
    <row r="15" ht="15" customHeight="1" s="335"/>
    <row r="16" ht="15" customHeight="1" s="335"/>
    <row r="17" ht="15" customHeight="1" s="335"/>
    <row r="18" ht="15" customHeight="1" s="335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5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5">
      <c r="C20" s="315" t="n"/>
      <c r="D20" s="316" t="n"/>
      <c r="E20" s="316" t="n"/>
    </row>
    <row r="21" ht="15" customHeight="1" s="335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5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workbookViewId="0">
      <selection activeCell="H43" sqref="H43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7" t="n"/>
      <c r="B4" s="267" t="n"/>
      <c r="C4" s="368" t="n"/>
    </row>
    <row r="5">
      <c r="A5" s="363" t="n"/>
    </row>
    <row r="6">
      <c r="A6" s="367" t="inlineStr">
        <is>
          <t>Наименование разрабатываемого показателя УНЦ -  Муфта соединительная 110 кВ сечение жилы до 2000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9">
      <c r="A11" s="370" t="inlineStr">
        <is>
          <t>Затраты труда рабочих</t>
        </is>
      </c>
      <c r="B11" s="453" t="n"/>
      <c r="C11" s="453" t="n"/>
      <c r="D11" s="453" t="n"/>
      <c r="E11" s="454" t="n"/>
      <c r="F11" s="458">
        <f>SUM(F12:F12)</f>
        <v/>
      </c>
      <c r="G11" s="264" t="n"/>
      <c r="H11" s="459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8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80" t="n">
        <v>518.4</v>
      </c>
      <c r="G12" s="460" t="n">
        <v>9.619999999999999</v>
      </c>
      <c r="H12" s="287">
        <f>ROUND(F12*G12,2)</f>
        <v/>
      </c>
      <c r="I12" s="337" t="n"/>
      <c r="J12" s="337" t="n"/>
      <c r="K12" s="337" t="n"/>
      <c r="L12" s="337" t="n"/>
      <c r="M12" s="461" t="n"/>
      <c r="N12" s="337" t="n"/>
      <c r="O12" s="337" t="n"/>
    </row>
    <row r="13">
      <c r="A13" s="369" t="inlineStr">
        <is>
          <t>Затраты труда машинистов</t>
        </is>
      </c>
      <c r="B13" s="453" t="n"/>
      <c r="C13" s="453" t="n"/>
      <c r="D13" s="453" t="n"/>
      <c r="E13" s="454" t="n"/>
      <c r="F13" s="370" t="n"/>
      <c r="G13" s="239" t="n"/>
      <c r="H13" s="459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71" t="n"/>
      <c r="C14" s="274" t="n">
        <v>2</v>
      </c>
      <c r="D14" s="275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8" t="n"/>
      <c r="H14" s="288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09">
      <c r="A15" s="370" t="inlineStr">
        <is>
          <t>Машины и механизмы</t>
        </is>
      </c>
      <c r="B15" s="453" t="n"/>
      <c r="C15" s="453" t="n"/>
      <c r="D15" s="453" t="n"/>
      <c r="E15" s="454" t="n"/>
      <c r="F15" s="370" t="n"/>
      <c r="G15" s="239" t="n"/>
      <c r="H15" s="459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5">
      <c r="A16" s="398" t="n">
        <v>3</v>
      </c>
      <c r="B16" s="371" t="n"/>
      <c r="C16" s="272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8.19</v>
      </c>
      <c r="G16" s="382" t="n">
        <v>115.4</v>
      </c>
      <c r="H16" s="287">
        <f>ROUND(F16*G16,2)</f>
        <v/>
      </c>
      <c r="I16" s="294" t="n"/>
      <c r="J16" s="294" t="n"/>
      <c r="K16" s="337" t="n"/>
      <c r="L16" s="294" t="n"/>
      <c r="M16" s="337" t="n"/>
      <c r="N16" s="337" t="n"/>
      <c r="O16" s="337" t="n"/>
    </row>
    <row r="17" customFormat="1" s="309">
      <c r="A17" s="398" t="n">
        <v>4</v>
      </c>
      <c r="B17" s="371" t="n"/>
      <c r="C17" s="272" t="inlineStr">
        <is>
          <t>91.19.12-021</t>
        </is>
      </c>
      <c r="D17" s="379" t="inlineStr">
        <is>
          <t>Насосы вакуумные 3,6 м3/мин</t>
        </is>
      </c>
      <c r="E17" s="380" t="inlineStr">
        <is>
          <t>маш.час</t>
        </is>
      </c>
      <c r="F17" s="380" t="n">
        <v>38.88</v>
      </c>
      <c r="G17" s="382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8" t="n">
        <v>5</v>
      </c>
      <c r="B18" s="371" t="n"/>
      <c r="C18" s="272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44.16</v>
      </c>
      <c r="G18" s="382" t="n">
        <v>4.14</v>
      </c>
      <c r="H18" s="287">
        <f>ROUND(F18*G18,2)</f>
        <v/>
      </c>
      <c r="I18" s="294" t="n"/>
      <c r="J18" s="294" t="n"/>
      <c r="K18" s="337" t="n"/>
      <c r="L18" s="294" t="n"/>
      <c r="M18" s="337" t="n"/>
      <c r="N18" s="337" t="n"/>
      <c r="O18" s="337" t="n"/>
    </row>
    <row r="19">
      <c r="A19" s="398" t="n">
        <v>6</v>
      </c>
      <c r="B19" s="371" t="n"/>
      <c r="C19" s="272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1.11</v>
      </c>
      <c r="G19" s="382" t="n">
        <v>65.70999999999999</v>
      </c>
      <c r="H19" s="287">
        <f>ROUND(F19*G19,2)</f>
        <v/>
      </c>
      <c r="I19" s="294" t="n"/>
      <c r="J19" s="294" t="n"/>
      <c r="K19" s="337" t="n"/>
      <c r="L19" s="294" t="n"/>
      <c r="M19" s="337" t="n"/>
      <c r="N19" s="337" t="n"/>
      <c r="O19" s="337" t="n"/>
    </row>
    <row r="20" ht="25.5" customHeight="1" s="335">
      <c r="A20" s="398" t="n">
        <v>7</v>
      </c>
      <c r="B20" s="371" t="n"/>
      <c r="C20" s="272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2.55</v>
      </c>
      <c r="G20" s="382" t="n">
        <v>8.1</v>
      </c>
      <c r="H20" s="287">
        <f>ROUND(F20*G20,2)</f>
        <v/>
      </c>
      <c r="I20" s="294" t="n"/>
      <c r="J20" s="294" t="n"/>
      <c r="K20" s="337" t="n"/>
      <c r="L20" s="294" t="n"/>
      <c r="M20" s="337" t="n"/>
      <c r="N20" s="337" t="n"/>
      <c r="O20" s="337" t="n"/>
    </row>
    <row r="21">
      <c r="A21" s="370" t="inlineStr">
        <is>
          <t>Материалы</t>
        </is>
      </c>
      <c r="B21" s="453" t="n"/>
      <c r="C21" s="453" t="n"/>
      <c r="D21" s="453" t="n"/>
      <c r="E21" s="454" t="n"/>
      <c r="F21" s="370" t="n"/>
      <c r="G21" s="239" t="n"/>
      <c r="H21" s="459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0" t="n">
        <v>8</v>
      </c>
      <c r="B22" s="300" t="n"/>
      <c r="C22" s="398" t="inlineStr">
        <is>
          <t>Прайс из СД ОП</t>
        </is>
      </c>
      <c r="D22" s="297" t="inlineStr">
        <is>
          <t>Муфта соединительная 110 кВ сечение до 2000 мм2</t>
        </is>
      </c>
      <c r="E22" s="398" t="inlineStr">
        <is>
          <t>шт</t>
        </is>
      </c>
      <c r="F22" s="398" t="n">
        <v>6</v>
      </c>
      <c r="G22" s="297" t="n">
        <v>72074.48</v>
      </c>
      <c r="H22" s="287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0" t="n">
        <v>9</v>
      </c>
      <c r="B23" s="371" t="n"/>
      <c r="C23" s="272" t="inlineStr">
        <is>
          <t>01.1.02.01-0003</t>
        </is>
      </c>
      <c r="D23" s="379" t="inlineStr">
        <is>
          <t>Асботекстолит, марка Г</t>
        </is>
      </c>
      <c r="E23" s="380" t="inlineStr">
        <is>
          <t>т</t>
        </is>
      </c>
      <c r="F23" s="380" t="n">
        <v>0.0528</v>
      </c>
      <c r="G23" s="382" t="n">
        <v>161000</v>
      </c>
      <c r="H23" s="287">
        <f>ROUND(F23*G23,2)</f>
        <v/>
      </c>
      <c r="I23" s="296" t="n"/>
      <c r="J23" s="294" t="n"/>
      <c r="K23" s="294" t="n"/>
      <c r="L23" s="337" t="n"/>
      <c r="M23" s="337" t="n"/>
      <c r="N23" s="337" t="n"/>
      <c r="O23" s="337" t="n"/>
    </row>
    <row r="24" ht="25.5" customHeight="1" s="335">
      <c r="A24" s="300" t="n">
        <v>10</v>
      </c>
      <c r="B24" s="371" t="n"/>
      <c r="C24" s="272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0.0354</v>
      </c>
      <c r="G24" s="382" t="n">
        <v>68050</v>
      </c>
      <c r="H24" s="287">
        <f>ROUND(F24*G24,2)</f>
        <v/>
      </c>
      <c r="I24" s="296" t="n"/>
      <c r="J24" s="294" t="n"/>
      <c r="K24" s="294" t="n"/>
      <c r="L24" s="337" t="n"/>
      <c r="M24" s="337" t="n"/>
      <c r="N24" s="337" t="n"/>
      <c r="O24" s="337" t="n"/>
    </row>
    <row r="25" ht="25.5" customHeight="1" s="335">
      <c r="A25" s="300" t="n">
        <v>11</v>
      </c>
      <c r="B25" s="371" t="n"/>
      <c r="C25" s="272" t="inlineStr">
        <is>
          <t>01.7.06.05-0041</t>
        </is>
      </c>
      <c r="D25" s="379" t="inlineStr">
        <is>
          <t>Лента изоляционная прорезиненная односторонняя, ширина 20 мм, толщина 0,25-0,35 мм</t>
        </is>
      </c>
      <c r="E25" s="380" t="inlineStr">
        <is>
          <t>кг</t>
        </is>
      </c>
      <c r="F25" s="380" t="n">
        <v>38.7</v>
      </c>
      <c r="G25" s="382" t="n">
        <v>30.4</v>
      </c>
      <c r="H25" s="287">
        <f>ROUND(F25*G25,2)</f>
        <v/>
      </c>
      <c r="I25" s="296" t="n"/>
      <c r="J25" s="294" t="n"/>
      <c r="K25" s="294" t="n"/>
      <c r="L25" s="337" t="n"/>
      <c r="M25" s="337" t="n"/>
      <c r="N25" s="337" t="n"/>
      <c r="O25" s="337" t="n"/>
    </row>
    <row r="26">
      <c r="A26" s="300" t="n">
        <v>12</v>
      </c>
      <c r="B26" s="371" t="n"/>
      <c r="C26" s="272" t="inlineStr">
        <is>
          <t>01.7.03.04-0001</t>
        </is>
      </c>
      <c r="D26" s="379" t="inlineStr">
        <is>
          <t>Электроэнергия</t>
        </is>
      </c>
      <c r="E26" s="380" t="inlineStr">
        <is>
          <t>кВт-ч</t>
        </is>
      </c>
      <c r="F26" s="380" t="n">
        <v>2246.4</v>
      </c>
      <c r="G26" s="382" t="n">
        <v>0.4</v>
      </c>
      <c r="H26" s="287">
        <f>ROUND(F26*G26,2)</f>
        <v/>
      </c>
      <c r="I26" s="296" t="n"/>
      <c r="J26" s="294" t="n"/>
      <c r="K26" s="294" t="n"/>
      <c r="L26" s="337" t="n"/>
      <c r="M26" s="337" t="n"/>
      <c r="N26" s="337" t="n"/>
      <c r="O26" s="337" t="n"/>
    </row>
    <row r="27">
      <c r="A27" s="300" t="n">
        <v>13</v>
      </c>
      <c r="B27" s="371" t="n"/>
      <c r="C27" s="272" t="inlineStr">
        <is>
          <t>14.2.06.05-0212</t>
        </is>
      </c>
      <c r="D27" s="379" t="inlineStr">
        <is>
          <t>Компаунд эпоксидный</t>
        </is>
      </c>
      <c r="E27" s="380" t="inlineStr">
        <is>
          <t>кг</t>
        </is>
      </c>
      <c r="F27" s="380" t="n">
        <v>7.2</v>
      </c>
      <c r="G27" s="382" t="n">
        <v>68.8</v>
      </c>
      <c r="H27" s="287">
        <f>ROUND(F27*G27,2)</f>
        <v/>
      </c>
      <c r="I27" s="296" t="n"/>
      <c r="J27" s="294" t="n"/>
      <c r="K27" s="294" t="n"/>
      <c r="L27" s="337" t="n"/>
      <c r="M27" s="337" t="n"/>
      <c r="N27" s="337" t="n"/>
      <c r="O27" s="337" t="n"/>
    </row>
    <row r="28" ht="25.5" customHeight="1" s="335">
      <c r="A28" s="300" t="n">
        <v>14</v>
      </c>
      <c r="B28" s="371" t="n"/>
      <c r="C28" s="272" t="inlineStr">
        <is>
          <t>01.1.02.02-0022</t>
        </is>
      </c>
      <c r="D28" s="379" t="inlineStr">
        <is>
          <t>Бумага асбестовая электроизоляционная БЭ, толщина 0,2 мм</t>
        </is>
      </c>
      <c r="E28" s="380" t="inlineStr">
        <is>
          <t>т</t>
        </is>
      </c>
      <c r="F28" s="380" t="n">
        <v>0.0393</v>
      </c>
      <c r="G28" s="382" t="n">
        <v>11549</v>
      </c>
      <c r="H28" s="287">
        <f>ROUND(F28*G28,2)</f>
        <v/>
      </c>
      <c r="I28" s="296" t="n"/>
      <c r="J28" s="294" t="n"/>
      <c r="K28" s="294" t="n"/>
      <c r="L28" s="337" t="n"/>
      <c r="M28" s="337" t="n"/>
      <c r="N28" s="337" t="n"/>
      <c r="O28" s="337" t="n"/>
    </row>
    <row r="29">
      <c r="A29" s="300" t="n">
        <v>15</v>
      </c>
      <c r="B29" s="371" t="n"/>
      <c r="C29" s="272" t="inlineStr">
        <is>
          <t>20.1.02.06-0001</t>
        </is>
      </c>
      <c r="D29" s="379" t="inlineStr">
        <is>
          <t>Жир паяльный</t>
        </is>
      </c>
      <c r="E29" s="380" t="inlineStr">
        <is>
          <t>кг</t>
        </is>
      </c>
      <c r="F29" s="380" t="n">
        <v>3.51</v>
      </c>
      <c r="G29" s="382" t="n">
        <v>100.8</v>
      </c>
      <c r="H29" s="287">
        <f>ROUND(F29*G29,2)</f>
        <v/>
      </c>
      <c r="I29" s="296" t="n"/>
      <c r="J29" s="294" t="n"/>
      <c r="K29" s="294" t="n"/>
      <c r="L29" s="337" t="n"/>
      <c r="M29" s="337" t="n"/>
      <c r="N29" s="337" t="n"/>
      <c r="O29" s="337" t="n"/>
    </row>
    <row r="30" ht="25.5" customHeight="1" s="335">
      <c r="A30" s="300" t="n">
        <v>16</v>
      </c>
      <c r="B30" s="371" t="n"/>
      <c r="C30" s="272" t="inlineStr">
        <is>
          <t>10.2.02.08-0001</t>
        </is>
      </c>
      <c r="D30" s="379" t="inlineStr">
        <is>
          <t>Проволока медная, круглая, мягкая, электротехническая, диаметр 1,0-3,0 мм и выше</t>
        </is>
      </c>
      <c r="E30" s="380" t="inlineStr">
        <is>
          <t>т</t>
        </is>
      </c>
      <c r="F30" s="380" t="n">
        <v>0.0075</v>
      </c>
      <c r="G30" s="382" t="n">
        <v>37517</v>
      </c>
      <c r="H30" s="287">
        <f>ROUND(F30*G30,2)</f>
        <v/>
      </c>
      <c r="I30" s="296" t="n"/>
      <c r="J30" s="294" t="n"/>
      <c r="K30" s="294" t="n"/>
      <c r="L30" s="337" t="n"/>
      <c r="M30" s="337" t="n"/>
      <c r="N30" s="337" t="n"/>
      <c r="O30" s="337" t="n"/>
    </row>
    <row r="31">
      <c r="A31" s="300" t="n">
        <v>17</v>
      </c>
      <c r="B31" s="371" t="n"/>
      <c r="C31" s="272" t="inlineStr">
        <is>
          <t>23.2.03.01-0002</t>
        </is>
      </c>
      <c r="D31" s="379" t="inlineStr">
        <is>
          <t>Трубы свинцовые</t>
        </is>
      </c>
      <c r="E31" s="380" t="inlineStr">
        <is>
          <t>кг</t>
        </is>
      </c>
      <c r="F31" s="380" t="n">
        <v>3.3</v>
      </c>
      <c r="G31" s="382" t="n">
        <v>73.2</v>
      </c>
      <c r="H31" s="287">
        <f>ROUND(F31*G31,2)</f>
        <v/>
      </c>
      <c r="I31" s="296" t="n"/>
      <c r="J31" s="294" t="n"/>
      <c r="K31" s="294" t="n"/>
      <c r="L31" s="337" t="n"/>
      <c r="M31" s="337" t="n"/>
      <c r="N31" s="337" t="n"/>
      <c r="O31" s="337" t="n"/>
    </row>
    <row r="32">
      <c r="A32" s="300" t="n">
        <v>18</v>
      </c>
      <c r="B32" s="371" t="n"/>
      <c r="C32" s="272" t="inlineStr">
        <is>
          <t>14.4.02.09-0001</t>
        </is>
      </c>
      <c r="D32" s="379" t="inlineStr">
        <is>
          <t>Краска</t>
        </is>
      </c>
      <c r="E32" s="380" t="inlineStr">
        <is>
          <t>кг</t>
        </is>
      </c>
      <c r="F32" s="380" t="n">
        <v>8.1</v>
      </c>
      <c r="G32" s="382" t="n">
        <v>28.6</v>
      </c>
      <c r="H32" s="287">
        <f>ROUND(F32*G32,2)</f>
        <v/>
      </c>
      <c r="I32" s="296" t="n"/>
      <c r="J32" s="294" t="n"/>
      <c r="K32" s="294" t="n"/>
      <c r="L32" s="337" t="n"/>
      <c r="M32" s="337" t="n"/>
      <c r="N32" s="337" t="n"/>
      <c r="O32" s="337" t="n"/>
    </row>
    <row r="33">
      <c r="A33" s="300" t="n">
        <v>19</v>
      </c>
      <c r="B33" s="371" t="n"/>
      <c r="C33" s="272" t="inlineStr">
        <is>
          <t>01.3.02.09-0022</t>
        </is>
      </c>
      <c r="D33" s="379" t="inlineStr">
        <is>
          <t>Пропан-бутан смесь техническая</t>
        </is>
      </c>
      <c r="E33" s="380" t="inlineStr">
        <is>
          <t>кг</t>
        </is>
      </c>
      <c r="F33" s="380" t="n">
        <v>30</v>
      </c>
      <c r="G33" s="382" t="n">
        <v>6.09</v>
      </c>
      <c r="H33" s="287">
        <f>ROUND(F33*G33,2)</f>
        <v/>
      </c>
      <c r="I33" s="296" t="n"/>
      <c r="J33" s="294" t="n"/>
      <c r="K33" s="294" t="n"/>
      <c r="L33" s="337" t="n"/>
      <c r="M33" s="337" t="n"/>
      <c r="N33" s="337" t="n"/>
      <c r="O33" s="337" t="n"/>
    </row>
    <row r="34">
      <c r="A34" s="300" t="n">
        <v>20</v>
      </c>
      <c r="B34" s="371" t="n"/>
      <c r="C34" s="272" t="inlineStr">
        <is>
          <t>01.7.19.11-0011</t>
        </is>
      </c>
      <c r="D34" s="379" t="inlineStr">
        <is>
          <t>Трубка резиновая вакуумная из смеси резины 7889</t>
        </is>
      </c>
      <c r="E34" s="380" t="inlineStr">
        <is>
          <t>кг</t>
        </is>
      </c>
      <c r="F34" s="380" t="n">
        <v>2.4</v>
      </c>
      <c r="G34" s="382" t="n">
        <v>61.4</v>
      </c>
      <c r="H34" s="287">
        <f>ROUND(F34*G34,2)</f>
        <v/>
      </c>
      <c r="I34" s="296" t="n"/>
      <c r="J34" s="294" t="n"/>
      <c r="K34" s="294" t="n"/>
      <c r="L34" s="337" t="n"/>
      <c r="M34" s="337" t="n"/>
      <c r="N34" s="337" t="n"/>
      <c r="O34" s="337" t="n"/>
    </row>
    <row r="35">
      <c r="A35" s="300" t="n">
        <v>21</v>
      </c>
      <c r="B35" s="371" t="n"/>
      <c r="C35" s="272" t="inlineStr">
        <is>
          <t>01.7.11.07-0034</t>
        </is>
      </c>
      <c r="D35" s="379" t="inlineStr">
        <is>
          <t>Электроды сварочные Э42А, диаметр 4 мм</t>
        </is>
      </c>
      <c r="E35" s="380" t="inlineStr">
        <is>
          <t>кг</t>
        </is>
      </c>
      <c r="F35" s="380" t="n">
        <v>9.9</v>
      </c>
      <c r="G35" s="382" t="n">
        <v>10.57</v>
      </c>
      <c r="H35" s="287">
        <f>ROUND(F35*G35,2)</f>
        <v/>
      </c>
      <c r="I35" s="296" t="n"/>
      <c r="J35" s="294" t="n"/>
      <c r="K35" s="294" t="n"/>
      <c r="L35" s="337" t="n"/>
      <c r="M35" s="337" t="n"/>
      <c r="N35" s="337" t="n"/>
      <c r="O35" s="337" t="n"/>
    </row>
    <row r="36">
      <c r="A36" s="300" t="n">
        <v>22</v>
      </c>
      <c r="B36" s="371" t="n"/>
      <c r="C36" s="272" t="inlineStr">
        <is>
          <t>01.7.20.08-0031</t>
        </is>
      </c>
      <c r="D36" s="379" t="inlineStr">
        <is>
          <t>Бязь суровая</t>
        </is>
      </c>
      <c r="E36" s="380" t="inlineStr">
        <is>
          <t>10 м2</t>
        </is>
      </c>
      <c r="F36" s="380" t="n">
        <v>1.098</v>
      </c>
      <c r="G36" s="382" t="n">
        <v>79.09999999999999</v>
      </c>
      <c r="H36" s="287">
        <f>ROUND(F36*G36,2)</f>
        <v/>
      </c>
      <c r="I36" s="296" t="n"/>
      <c r="J36" s="294" t="n"/>
      <c r="K36" s="294" t="n"/>
      <c r="L36" s="337" t="n"/>
      <c r="M36" s="337" t="n"/>
      <c r="N36" s="337" t="n"/>
      <c r="O36" s="337" t="n"/>
    </row>
    <row r="37">
      <c r="A37" s="300" t="n">
        <v>23</v>
      </c>
      <c r="B37" s="371" t="n"/>
      <c r="C37" s="272" t="inlineStr">
        <is>
          <t>01.3.01.05-0009</t>
        </is>
      </c>
      <c r="D37" s="379" t="inlineStr">
        <is>
          <t>Парафин нефтяной твердый Т-1</t>
        </is>
      </c>
      <c r="E37" s="380" t="inlineStr">
        <is>
          <t>т</t>
        </is>
      </c>
      <c r="F37" s="380" t="n">
        <v>0.00744</v>
      </c>
      <c r="G37" s="382" t="n">
        <v>8105.71</v>
      </c>
      <c r="H37" s="287">
        <f>ROUND(F37*G37,2)</f>
        <v/>
      </c>
      <c r="I37" s="296" t="n"/>
      <c r="J37" s="294" t="n"/>
      <c r="K37" s="294" t="n"/>
      <c r="L37" s="337" t="n"/>
      <c r="M37" s="337" t="n"/>
      <c r="N37" s="337" t="n"/>
      <c r="O37" s="337" t="n"/>
    </row>
    <row r="38">
      <c r="A38" s="300" t="n">
        <v>24</v>
      </c>
      <c r="B38" s="371" t="n"/>
      <c r="C38" s="272" t="inlineStr">
        <is>
          <t>01.7.15.10-0053</t>
        </is>
      </c>
      <c r="D38" s="379" t="inlineStr">
        <is>
          <t>Скобы металлические</t>
        </is>
      </c>
      <c r="E38" s="380" t="inlineStr">
        <is>
          <t>кг</t>
        </is>
      </c>
      <c r="F38" s="380" t="n">
        <v>9</v>
      </c>
      <c r="G38" s="382" t="n">
        <v>6.4</v>
      </c>
      <c r="H38" s="287">
        <f>ROUND(F38*G38,2)</f>
        <v/>
      </c>
      <c r="I38" s="296" t="n"/>
      <c r="J38" s="294" t="n"/>
      <c r="K38" s="294" t="n"/>
    </row>
    <row r="39" ht="25.5" customHeight="1" s="335">
      <c r="A39" s="300" t="n">
        <v>25</v>
      </c>
      <c r="B39" s="371" t="n"/>
      <c r="C39" s="272" t="inlineStr">
        <is>
          <t>11.1.03.05-0085</t>
        </is>
      </c>
      <c r="D39" s="379" t="inlineStr">
        <is>
          <t>Доска необрезная, хвойных пород, длина 4-6,5 м, все ширины, толщина 44 мм и более, сорт III</t>
        </is>
      </c>
      <c r="E39" s="380" t="inlineStr">
        <is>
          <t>м3</t>
        </is>
      </c>
      <c r="F39" s="380" t="n">
        <v>0.012</v>
      </c>
      <c r="G39" s="382" t="n">
        <v>684</v>
      </c>
      <c r="H39" s="287">
        <f>ROUND(F39*G39,2)</f>
        <v/>
      </c>
      <c r="I39" s="296" t="n"/>
      <c r="J39" s="294" t="n"/>
      <c r="K39" s="294" t="n"/>
    </row>
    <row r="41">
      <c r="B41" s="337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9.140625" customWidth="1" style="335" min="7" max="10"/>
    <col width="13.5703125" customWidth="1" style="335" min="11" max="11"/>
    <col width="9.140625" customWidth="1" style="335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3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2000 мм2</t>
        </is>
      </c>
    </row>
    <row r="8">
      <c r="B8" s="373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5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3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E65" sqref="E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5" min="13" max="13"/>
  </cols>
  <sheetData>
    <row r="1" s="335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5">
      <c r="A2" s="316" t="n"/>
      <c r="B2" s="316" t="n"/>
      <c r="C2" s="316" t="n"/>
      <c r="D2" s="316" t="n"/>
      <c r="E2" s="316" t="n"/>
      <c r="F2" s="316" t="n"/>
      <c r="G2" s="316" t="n"/>
      <c r="H2" s="388" t="inlineStr">
        <is>
          <t>Приложение №5</t>
        </is>
      </c>
      <c r="K2" s="316" t="n"/>
      <c r="L2" s="316" t="n"/>
      <c r="M2" s="316" t="n"/>
      <c r="N2" s="316" t="n"/>
    </row>
    <row r="3" s="335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2" t="inlineStr">
        <is>
          <t xml:space="preserve"> Муфта соединительная 110 кВ сечение жилы до 2000 мм2</t>
        </is>
      </c>
    </row>
    <row r="7" ht="12.75" customFormat="1" customHeight="1" s="315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5">
      <c r="A8" s="354" t="n"/>
    </row>
    <row r="9" ht="13.15" customFormat="1" customHeight="1" s="315"/>
    <row r="10" ht="27" customHeight="1" s="335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54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54" t="n"/>
      <c r="K10" s="316" t="n"/>
      <c r="L10" s="316" t="n"/>
      <c r="M10" s="316" t="n"/>
      <c r="N10" s="316" t="n"/>
    </row>
    <row r="11" ht="28.5" customHeight="1" s="335">
      <c r="A11" s="456" t="n"/>
      <c r="B11" s="456" t="n"/>
      <c r="C11" s="456" t="n"/>
      <c r="D11" s="456" t="n"/>
      <c r="E11" s="456" t="n"/>
      <c r="F11" s="380" t="inlineStr">
        <is>
          <t>на ед. изм.</t>
        </is>
      </c>
      <c r="G11" s="380" t="inlineStr">
        <is>
          <t>общая</t>
        </is>
      </c>
      <c r="H11" s="456" t="n"/>
      <c r="I11" s="380" t="inlineStr">
        <is>
          <t>на ед. изм.</t>
        </is>
      </c>
      <c r="J11" s="380" t="inlineStr">
        <is>
          <t>общая</t>
        </is>
      </c>
      <c r="K11" s="316" t="n"/>
      <c r="L11" s="316" t="n"/>
      <c r="M11" s="316" t="n"/>
      <c r="N11" s="316" t="n"/>
    </row>
    <row r="12" s="335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16" t="n"/>
      <c r="L12" s="316" t="n"/>
      <c r="M12" s="316" t="n"/>
      <c r="N12" s="316" t="n"/>
    </row>
    <row r="13">
      <c r="A13" s="380" t="n"/>
      <c r="B13" s="369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80" t="n">
        <v>1</v>
      </c>
      <c r="B14" s="272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6">
      <c r="A16" s="380" t="n"/>
      <c r="B16" s="379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6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80" t="n"/>
      <c r="B18" s="369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6">
      <c r="A19" s="380" t="n"/>
      <c r="B19" s="379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6">
      <c r="A20" s="380" t="n">
        <v>3</v>
      </c>
      <c r="B20" s="272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380" t="n">
        <v>8.19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80" t="n">
        <v>4</v>
      </c>
      <c r="B21" s="272" t="inlineStr">
        <is>
          <t>91.19.12-021</t>
        </is>
      </c>
      <c r="C21" s="379" t="inlineStr">
        <is>
          <t>Насосы вакуумные 3,6 м3/мин</t>
        </is>
      </c>
      <c r="D21" s="380" t="inlineStr">
        <is>
          <t>маш.час</t>
        </is>
      </c>
      <c r="E21" s="380" t="n">
        <v>38.88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80" t="n">
        <v>5</v>
      </c>
      <c r="B22" s="272" t="inlineStr">
        <is>
          <t>91.03.02-011</t>
        </is>
      </c>
      <c r="C22" s="379" t="inlineStr">
        <is>
          <t>Вентиляторы во взрывобезопасном исполнении</t>
        </is>
      </c>
      <c r="D22" s="380" t="inlineStr">
        <is>
          <t>маш.час</t>
        </is>
      </c>
      <c r="E22" s="380" t="n">
        <v>44.16</v>
      </c>
      <c r="F22" s="382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80" t="n"/>
      <c r="B23" s="380" t="n"/>
      <c r="C23" s="379" t="inlineStr">
        <is>
          <t>Итого основные машины и механизмы</t>
        </is>
      </c>
      <c r="D23" s="380" t="n"/>
      <c r="E23" s="462" t="n"/>
      <c r="F23" s="207" t="n"/>
      <c r="G23" s="207">
        <f>SUM(G20:G22)</f>
        <v/>
      </c>
      <c r="H23" s="383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80" t="n">
        <v>6</v>
      </c>
      <c r="B24" s="272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380" t="n">
        <v>1.11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80" t="n">
        <v>7</v>
      </c>
      <c r="B25" s="272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380" t="n">
        <v>2.55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80" t="n"/>
      <c r="B26" s="380" t="n"/>
      <c r="C26" s="379" t="inlineStr">
        <is>
          <t>Итого прочие машины и механизмы</t>
        </is>
      </c>
      <c r="D26" s="380" t="n"/>
      <c r="E26" s="381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80" t="n"/>
      <c r="B27" s="380" t="n"/>
      <c r="C27" s="369" t="inlineStr">
        <is>
          <t>Итого по разделу «Машины и механизмы»</t>
        </is>
      </c>
      <c r="D27" s="380" t="n"/>
      <c r="E27" s="381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80" t="n"/>
      <c r="B28" s="369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80" t="n"/>
      <c r="B29" s="379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6" t="n"/>
      <c r="L29" s="316" t="n"/>
    </row>
    <row r="30">
      <c r="A30" s="380" t="n"/>
      <c r="B30" s="380" t="n"/>
      <c r="C30" s="379" t="inlineStr">
        <is>
          <t>Итого основное оборудование</t>
        </is>
      </c>
      <c r="D30" s="380" t="n"/>
      <c r="E30" s="463" t="n"/>
      <c r="F30" s="382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80" t="n"/>
      <c r="B31" s="380" t="n"/>
      <c r="C31" s="379" t="inlineStr">
        <is>
          <t>Итого прочее оборудование</t>
        </is>
      </c>
      <c r="D31" s="380" t="n"/>
      <c r="E31" s="462" t="n"/>
      <c r="F31" s="382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80" t="n"/>
      <c r="B32" s="380" t="n"/>
      <c r="C32" s="369" t="inlineStr">
        <is>
          <t>Итого по разделу «Оборудование»</t>
        </is>
      </c>
      <c r="D32" s="380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5">
      <c r="A33" s="380" t="n"/>
      <c r="B33" s="380" t="n"/>
      <c r="C33" s="379" t="inlineStr">
        <is>
          <t>в том числе технологическое оборудование</t>
        </is>
      </c>
      <c r="D33" s="380" t="n"/>
      <c r="E33" s="463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80" t="n"/>
      <c r="B34" s="369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6">
      <c r="A35" s="375" t="n"/>
      <c r="B35" s="374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6">
      <c r="A36" s="380" t="n">
        <v>8</v>
      </c>
      <c r="B36" s="380" t="inlineStr">
        <is>
          <t>БЦ.91.192</t>
        </is>
      </c>
      <c r="C36" s="275" t="inlineStr">
        <is>
          <t>Муфта соединительная 110 кВ сечение до 2000 мм2</t>
        </is>
      </c>
      <c r="D36" s="380" t="inlineStr">
        <is>
          <t>шт</t>
        </is>
      </c>
      <c r="E36" s="463" t="n">
        <v>6</v>
      </c>
      <c r="F36" s="382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91" t="n"/>
      <c r="B37" s="217" t="n"/>
      <c r="C37" s="282" t="inlineStr">
        <is>
          <t>Итого основные материалы</t>
        </is>
      </c>
      <c r="D37" s="391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80" t="n">
        <v>9</v>
      </c>
      <c r="B38" s="272" t="inlineStr">
        <is>
          <t>01.1.02.01-0003</t>
        </is>
      </c>
      <c r="C38" s="379" t="inlineStr">
        <is>
          <t>Асботекстолит, марка Г</t>
        </is>
      </c>
      <c r="D38" s="380" t="inlineStr">
        <is>
          <t>т</t>
        </is>
      </c>
      <c r="E38" s="463" t="n">
        <v>0.0528</v>
      </c>
      <c r="F38" s="382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80" t="n">
        <v>10</v>
      </c>
      <c r="B39" s="272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63" t="n">
        <v>0.0354</v>
      </c>
      <c r="F39" s="382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80" t="n">
        <v>11</v>
      </c>
      <c r="B40" s="272" t="inlineStr">
        <is>
          <t>01.7.06.05-0041</t>
        </is>
      </c>
      <c r="C40" s="379" t="inlineStr">
        <is>
          <t>Лента изоляционная прорезиненная односторонняя, ширина 20 мм, толщина 0,25-0,35 мм</t>
        </is>
      </c>
      <c r="D40" s="380" t="inlineStr">
        <is>
          <t>кг</t>
        </is>
      </c>
      <c r="E40" s="463" t="n">
        <v>38.7</v>
      </c>
      <c r="F40" s="382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80" t="n">
        <v>12</v>
      </c>
      <c r="B41" s="272" t="inlineStr">
        <is>
          <t>01.7.03.04-0001</t>
        </is>
      </c>
      <c r="C41" s="379" t="inlineStr">
        <is>
          <t>Электроэнергия</t>
        </is>
      </c>
      <c r="D41" s="380" t="inlineStr">
        <is>
          <t>кВт-ч</t>
        </is>
      </c>
      <c r="E41" s="463" t="n">
        <v>2246.4</v>
      </c>
      <c r="F41" s="382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80" t="n">
        <v>13</v>
      </c>
      <c r="B42" s="272" t="inlineStr">
        <is>
          <t>14.2.06.05-0212</t>
        </is>
      </c>
      <c r="C42" s="379" t="inlineStr">
        <is>
          <t>Компаунд эпоксидный</t>
        </is>
      </c>
      <c r="D42" s="380" t="inlineStr">
        <is>
          <t>кг</t>
        </is>
      </c>
      <c r="E42" s="463" t="n">
        <v>7.2</v>
      </c>
      <c r="F42" s="382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80" t="n">
        <v>14</v>
      </c>
      <c r="B43" s="272" t="inlineStr">
        <is>
          <t>01.1.02.02-0022</t>
        </is>
      </c>
      <c r="C43" s="379" t="inlineStr">
        <is>
          <t>Бумага асбестовая электроизоляционная БЭ, толщина 0,2 мм</t>
        </is>
      </c>
      <c r="D43" s="380" t="inlineStr">
        <is>
          <t>т</t>
        </is>
      </c>
      <c r="E43" s="463" t="n">
        <v>0.0393</v>
      </c>
      <c r="F43" s="382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80" t="n">
        <v>15</v>
      </c>
      <c r="B44" s="272" t="inlineStr">
        <is>
          <t>20.1.02.06-0001</t>
        </is>
      </c>
      <c r="C44" s="379" t="inlineStr">
        <is>
          <t>Жир паяльный</t>
        </is>
      </c>
      <c r="D44" s="380" t="inlineStr">
        <is>
          <t>кг</t>
        </is>
      </c>
      <c r="E44" s="463" t="n">
        <v>3.51</v>
      </c>
      <c r="F44" s="382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80" t="n">
        <v>16</v>
      </c>
      <c r="B45" s="272" t="inlineStr">
        <is>
          <t>10.2.02.08-0001</t>
        </is>
      </c>
      <c r="C45" s="379" t="inlineStr">
        <is>
          <t>Проволока медная, круглая, мягкая, электротехническая, диаметр 1,0-3,0 мм и выше</t>
        </is>
      </c>
      <c r="D45" s="380" t="inlineStr">
        <is>
          <t>т</t>
        </is>
      </c>
      <c r="E45" s="463" t="n">
        <v>0.0075</v>
      </c>
      <c r="F45" s="382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80" t="n">
        <v>17</v>
      </c>
      <c r="B46" s="272" t="inlineStr">
        <is>
          <t>23.2.03.01-0002</t>
        </is>
      </c>
      <c r="C46" s="379" t="inlineStr">
        <is>
          <t>Трубы свинцовые</t>
        </is>
      </c>
      <c r="D46" s="380" t="inlineStr">
        <is>
          <t>кг</t>
        </is>
      </c>
      <c r="E46" s="463" t="n">
        <v>3.3</v>
      </c>
      <c r="F46" s="382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80" t="n">
        <v>18</v>
      </c>
      <c r="B47" s="272" t="inlineStr">
        <is>
          <t>14.4.02.09-0001</t>
        </is>
      </c>
      <c r="C47" s="379" t="inlineStr">
        <is>
          <t>Краска</t>
        </is>
      </c>
      <c r="D47" s="380" t="inlineStr">
        <is>
          <t>кг</t>
        </is>
      </c>
      <c r="E47" s="463" t="n">
        <v>8.1</v>
      </c>
      <c r="F47" s="382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80" t="n">
        <v>19</v>
      </c>
      <c r="B48" s="272" t="inlineStr">
        <is>
          <t>01.3.02.09-0022</t>
        </is>
      </c>
      <c r="C48" s="379" t="inlineStr">
        <is>
          <t>Пропан-бутан смесь техническая</t>
        </is>
      </c>
      <c r="D48" s="380" t="inlineStr">
        <is>
          <t>кг</t>
        </is>
      </c>
      <c r="E48" s="463" t="n">
        <v>30</v>
      </c>
      <c r="F48" s="382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80" t="n">
        <v>20</v>
      </c>
      <c r="B49" s="272" t="inlineStr">
        <is>
          <t>01.7.19.11-0011</t>
        </is>
      </c>
      <c r="C49" s="379" t="inlineStr">
        <is>
          <t>Трубка резиновая вакуумная из смеси резины 7889</t>
        </is>
      </c>
      <c r="D49" s="380" t="inlineStr">
        <is>
          <t>кг</t>
        </is>
      </c>
      <c r="E49" s="463" t="n">
        <v>2.4</v>
      </c>
      <c r="F49" s="382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80" t="n">
        <v>21</v>
      </c>
      <c r="B50" s="272" t="inlineStr">
        <is>
          <t>01.7.11.07-0034</t>
        </is>
      </c>
      <c r="C50" s="379" t="inlineStr">
        <is>
          <t>Электроды сварочные Э42А, диаметр 4 мм</t>
        </is>
      </c>
      <c r="D50" s="380" t="inlineStr">
        <is>
          <t>кг</t>
        </is>
      </c>
      <c r="E50" s="463" t="n">
        <v>9.9</v>
      </c>
      <c r="F50" s="382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80" t="n">
        <v>22</v>
      </c>
      <c r="B51" s="272" t="inlineStr">
        <is>
          <t>01.7.20.08-0031</t>
        </is>
      </c>
      <c r="C51" s="379" t="inlineStr">
        <is>
          <t>Бязь суровая</t>
        </is>
      </c>
      <c r="D51" s="380" t="inlineStr">
        <is>
          <t>10 м2</t>
        </is>
      </c>
      <c r="E51" s="463" t="n">
        <v>1.098</v>
      </c>
      <c r="F51" s="382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80" t="n">
        <v>23</v>
      </c>
      <c r="B52" s="272" t="inlineStr">
        <is>
          <t>01.3.01.05-0009</t>
        </is>
      </c>
      <c r="C52" s="379" t="inlineStr">
        <is>
          <t>Парафин нефтяной твердый Т-1</t>
        </is>
      </c>
      <c r="D52" s="380" t="inlineStr">
        <is>
          <t>т</t>
        </is>
      </c>
      <c r="E52" s="463" t="n">
        <v>0.00744</v>
      </c>
      <c r="F52" s="382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80" t="n">
        <v>24</v>
      </c>
      <c r="B53" s="272" t="inlineStr">
        <is>
          <t>01.7.15.10-0053</t>
        </is>
      </c>
      <c r="C53" s="379" t="inlineStr">
        <is>
          <t>Скобы металлические</t>
        </is>
      </c>
      <c r="D53" s="380" t="inlineStr">
        <is>
          <t>кг</t>
        </is>
      </c>
      <c r="E53" s="463" t="n">
        <v>9</v>
      </c>
      <c r="F53" s="382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80" t="n">
        <v>25</v>
      </c>
      <c r="B54" s="272" t="inlineStr">
        <is>
          <t>11.1.03.05-0085</t>
        </is>
      </c>
      <c r="C54" s="379" t="inlineStr">
        <is>
          <t>Доска необрезная, хвойных пород, длина 4-6,5 м, все ширины, толщина 44 мм и более, сорт III</t>
        </is>
      </c>
      <c r="D54" s="380" t="inlineStr">
        <is>
          <t>м3</t>
        </is>
      </c>
      <c r="E54" s="463" t="n">
        <v>0.012</v>
      </c>
      <c r="F54" s="382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91" t="n"/>
      <c r="B55" s="391" t="n"/>
      <c r="C55" s="282" t="inlineStr">
        <is>
          <t>Итого прочие материалы</t>
        </is>
      </c>
      <c r="D55" s="391" t="n"/>
      <c r="E55" s="466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80" t="n"/>
      <c r="B56" s="380" t="n"/>
      <c r="C56" s="369" t="inlineStr">
        <is>
          <t>Итого по разделу «Материалы»</t>
        </is>
      </c>
      <c r="D56" s="380" t="n"/>
      <c r="E56" s="381" t="n"/>
      <c r="F56" s="382" t="n"/>
      <c r="G56" s="207">
        <f>G37+G55</f>
        <v/>
      </c>
      <c r="H56" s="383">
        <f>G56/$G$56</f>
        <v/>
      </c>
      <c r="I56" s="207" t="n"/>
      <c r="J56" s="207">
        <f>J37+J55</f>
        <v/>
      </c>
    </row>
    <row r="57" ht="14.25" customFormat="1" customHeight="1" s="316">
      <c r="A57" s="380" t="n"/>
      <c r="B57" s="380" t="n"/>
      <c r="C57" s="379" t="inlineStr">
        <is>
          <t>ИТОГО ПО РМ</t>
        </is>
      </c>
      <c r="D57" s="380" t="n"/>
      <c r="E57" s="381" t="n"/>
      <c r="F57" s="382" t="n"/>
      <c r="G57" s="207">
        <f>G15+G27+G56</f>
        <v/>
      </c>
      <c r="H57" s="383" t="n"/>
      <c r="I57" s="207" t="n"/>
      <c r="J57" s="207">
        <f>J15+J27+J56</f>
        <v/>
      </c>
    </row>
    <row r="58" ht="14.25" customFormat="1" customHeight="1" s="316">
      <c r="A58" s="380" t="n"/>
      <c r="B58" s="380" t="n"/>
      <c r="C58" s="379" t="inlineStr">
        <is>
          <t>Накладные расходы</t>
        </is>
      </c>
      <c r="D58" s="203">
        <f>ROUND(G58/(G$17+$G$15),2)</f>
        <v/>
      </c>
      <c r="E58" s="381" t="n"/>
      <c r="F58" s="382" t="n"/>
      <c r="G58" s="207" t="n">
        <v>4957.16</v>
      </c>
      <c r="H58" s="383" t="n"/>
      <c r="I58" s="207" t="n"/>
      <c r="J58" s="207">
        <f>ROUND(D58*(J15+J17),2)</f>
        <v/>
      </c>
    </row>
    <row r="59" ht="14.25" customFormat="1" customHeight="1" s="316">
      <c r="A59" s="380" t="n"/>
      <c r="B59" s="380" t="n"/>
      <c r="C59" s="379" t="inlineStr">
        <is>
          <t>Сметная прибыль</t>
        </is>
      </c>
      <c r="D59" s="203">
        <f>ROUND(G59/(G$15+G$17),2)</f>
        <v/>
      </c>
      <c r="E59" s="381" t="n"/>
      <c r="F59" s="382" t="n"/>
      <c r="G59" s="207" t="n">
        <v>2606.34</v>
      </c>
      <c r="H59" s="383" t="n"/>
      <c r="I59" s="207" t="n"/>
      <c r="J59" s="207">
        <f>ROUND(D59*(J15+J17),2)</f>
        <v/>
      </c>
    </row>
    <row r="60" ht="14.25" customFormat="1" customHeight="1" s="316">
      <c r="A60" s="380" t="n"/>
      <c r="B60" s="380" t="n"/>
      <c r="C60" s="379" t="inlineStr">
        <is>
          <t>Итого СМР (с НР и СП)</t>
        </is>
      </c>
      <c r="D60" s="380" t="n"/>
      <c r="E60" s="381" t="n"/>
      <c r="F60" s="382" t="n"/>
      <c r="G60" s="207">
        <f>G15+G27+G56+G58+G59</f>
        <v/>
      </c>
      <c r="H60" s="383" t="n"/>
      <c r="I60" s="207" t="n"/>
      <c r="J60" s="207">
        <f>J15+J27+J56+J58+J59</f>
        <v/>
      </c>
    </row>
    <row r="61" ht="14.25" customFormat="1" customHeight="1" s="316">
      <c r="A61" s="380" t="n"/>
      <c r="B61" s="380" t="n"/>
      <c r="C61" s="379" t="inlineStr">
        <is>
          <t>ВСЕГО СМР + ОБОРУДОВАНИЕ</t>
        </is>
      </c>
      <c r="D61" s="380" t="n"/>
      <c r="E61" s="381" t="n"/>
      <c r="F61" s="382" t="n"/>
      <c r="G61" s="207">
        <f>G60+G32</f>
        <v/>
      </c>
      <c r="H61" s="383" t="n"/>
      <c r="I61" s="207" t="n"/>
      <c r="J61" s="207">
        <f>J60+J32</f>
        <v/>
      </c>
    </row>
    <row r="62" ht="14.25" customFormat="1" customHeight="1" s="316">
      <c r="A62" s="380" t="n"/>
      <c r="B62" s="380" t="n"/>
      <c r="C62" s="379" t="inlineStr">
        <is>
          <t>ИТОГО ПОКАЗАТЕЛЬ НА ЕД. ИЗМ.</t>
        </is>
      </c>
      <c r="D62" s="380" t="inlineStr">
        <is>
          <t>1 ед</t>
        </is>
      </c>
      <c r="E62" s="463" t="n">
        <v>1</v>
      </c>
      <c r="F62" s="382" t="n"/>
      <c r="G62" s="207">
        <f>G61/E62</f>
        <v/>
      </c>
      <c r="H62" s="383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2000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5">
      <c r="A9" s="245" t="n"/>
      <c r="B9" s="379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35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9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К4-20-1</t>
        </is>
      </c>
      <c r="B11" s="366" t="inlineStr">
        <is>
          <t xml:space="preserve">УНЦ КЛ 110 - 500 кВ с системой термомониторинга  </t>
        </is>
      </c>
      <c r="C11" s="313">
        <f>D5</f>
        <v/>
      </c>
      <c r="D11" s="343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5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Z15" sqref="Z15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7" t="n"/>
    </row>
    <row r="21" ht="18.75" customHeight="1" s="335">
      <c r="B21" s="257" t="n"/>
    </row>
    <row r="22" ht="18.75" customHeight="1" s="335">
      <c r="B22" s="257" t="n"/>
    </row>
    <row r="23" ht="18.75" customHeight="1" s="335">
      <c r="B23" s="257" t="n"/>
    </row>
    <row r="26">
      <c r="B26" s="452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34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34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7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2025-01-24T12:09:12Z</dcterms:modified>
  <cp:lastModifiedBy>User4</cp:lastModifiedBy>
  <cp:lastPrinted>2023-11-29T10:48:40Z</cp:lastPrinted>
</cp:coreProperties>
</file>