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7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0" t="inlineStr">
        <is>
          <t>Приложение № 1</t>
        </is>
      </c>
    </row>
    <row r="4">
      <c r="B4" s="241" t="inlineStr">
        <is>
          <t>Сравнительная таблица отбора объекта-представителя</t>
        </is>
      </c>
    </row>
    <row r="5" ht="84" customHeight="1" s="214">
      <c r="B5" s="2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64.5" customHeight="1" s="214">
      <c r="B7" s="242" t="inlineStr">
        <is>
          <t>Наименование разрабатываемого показателя УНЦ - КЛ 220 кВ с системой термомониторинга сечение жилы 2000 мм2, сечение экрана 350 мм2</t>
        </is>
      </c>
    </row>
    <row r="8" ht="31.5" customHeight="1" s="214">
      <c r="B8" s="242" t="inlineStr">
        <is>
          <t>Сопоставимый уровень цен: 2 кв. 2018 г.</t>
        </is>
      </c>
    </row>
    <row r="9" ht="15.75" customHeight="1" s="214">
      <c r="B9" s="242" t="inlineStr">
        <is>
          <t>Единица измерения  — 1 км</t>
        </is>
      </c>
    </row>
    <row r="10">
      <c r="B10" s="242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52" t="n"/>
    </row>
    <row r="12" ht="96.75" customHeight="1" s="214">
      <c r="B12" s="245" t="n">
        <v>1</v>
      </c>
      <c r="C12" s="205" t="inlineStr">
        <is>
          <t>Наименование объекта-представителя</t>
        </is>
      </c>
      <c r="D12" s="245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5" t="n">
        <v>2</v>
      </c>
      <c r="C13" s="205" t="inlineStr">
        <is>
          <t>Наименование субъекта Российской Федерации</t>
        </is>
      </c>
      <c r="D13" s="245" t="inlineStr">
        <is>
          <t>Ленинградская область</t>
        </is>
      </c>
    </row>
    <row r="14">
      <c r="B14" s="245" t="n">
        <v>3</v>
      </c>
      <c r="C14" s="205" t="inlineStr">
        <is>
          <t>Климатический район и подрайон</t>
        </is>
      </c>
      <c r="D14" s="245" t="inlineStr">
        <is>
          <t>IIВ</t>
        </is>
      </c>
    </row>
    <row r="15">
      <c r="B15" s="245" t="n">
        <v>4</v>
      </c>
      <c r="C15" s="205" t="inlineStr">
        <is>
          <t>Мощность объекта</t>
        </is>
      </c>
      <c r="D15" s="245" t="n"/>
    </row>
    <row r="16" ht="116.25" customHeight="1" s="214">
      <c r="B16" s="24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220 кВ с системой термомониторинга сечение жилы 2000 мм2, сечение экрана 350 мм2</t>
        </is>
      </c>
    </row>
    <row r="17" ht="79.5" customHeight="1" s="214">
      <c r="B17" s="24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58169.529364064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2" t="n">
        <v>54834.5470472</v>
      </c>
    </row>
    <row r="19" ht="15.75" customHeight="1" s="214">
      <c r="B19" s="151" t="inlineStr">
        <is>
          <t>6.2</t>
        </is>
      </c>
      <c r="C19" s="205" t="inlineStr">
        <is>
          <t>оборудование и инвентарь</t>
        </is>
      </c>
      <c r="D19" s="212" t="n">
        <v>0</v>
      </c>
    </row>
    <row r="20" ht="16.5" customHeight="1" s="214">
      <c r="B20" s="151" t="inlineStr">
        <is>
          <t>6.3</t>
        </is>
      </c>
      <c r="C20" s="205" t="inlineStr">
        <is>
          <t>пусконаладочные работы</t>
        </is>
      </c>
      <c r="D20" s="212" t="n">
        <v>0</v>
      </c>
    </row>
    <row r="21" ht="35.25" customHeight="1" s="214">
      <c r="B21" s="151" t="inlineStr">
        <is>
          <t>6.4</t>
        </is>
      </c>
      <c r="C21" s="150" t="inlineStr">
        <is>
          <t>прочие и лимитированные затраты</t>
        </is>
      </c>
      <c r="D21" s="212" t="n">
        <v>3334.9823168637</v>
      </c>
    </row>
    <row r="22">
      <c r="B22" s="245" t="n">
        <v>7</v>
      </c>
      <c r="C22" s="150" t="inlineStr">
        <is>
          <t>Сопоставимый уровень цен</t>
        </is>
      </c>
      <c r="D22" s="213" t="inlineStr">
        <is>
          <t>2 кв. 2018 г.</t>
        </is>
      </c>
      <c r="E22" s="148" t="n"/>
    </row>
    <row r="23" ht="123" customHeight="1" s="214">
      <c r="B23" s="24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58169.529364064</v>
      </c>
      <c r="E23" s="167" t="n"/>
    </row>
    <row r="24" ht="60.75" customHeight="1" s="214">
      <c r="B24" s="24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58169.529364064</v>
      </c>
      <c r="E24" s="148" t="n"/>
    </row>
    <row r="25" ht="48" customHeight="1" s="214">
      <c r="B25" s="245" t="n">
        <v>10</v>
      </c>
      <c r="C25" s="205" t="inlineStr">
        <is>
          <t>Примечание</t>
        </is>
      </c>
      <c r="D25" s="245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41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0" t="inlineStr">
        <is>
          <t>Приложение № 2</t>
        </is>
      </c>
      <c r="K3" s="145" t="n"/>
    </row>
    <row r="4">
      <c r="B4" s="24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2">
        <f>'Прил.1 Сравнит табл'!B7:D7</f>
        <v/>
      </c>
    </row>
    <row r="7">
      <c r="B7" s="242">
        <f>'Прил.1 Сравнит табл'!B9:D9</f>
        <v/>
      </c>
    </row>
    <row r="8" ht="18.75" customHeight="1" s="214">
      <c r="B8" s="121" t="n"/>
    </row>
    <row r="9" ht="15.75" customHeight="1" s="214"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6" t="n"/>
      <c r="L9" s="216" t="n"/>
    </row>
    <row r="10" ht="15.75" customHeight="1" s="214">
      <c r="B10" s="333" t="n"/>
      <c r="C10" s="333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2 кв. 2018 г., тыс. руб.</t>
        </is>
      </c>
      <c r="G10" s="331" t="n"/>
      <c r="H10" s="331" t="n"/>
      <c r="I10" s="331" t="n"/>
      <c r="J10" s="332" t="n"/>
      <c r="K10" s="216" t="n"/>
      <c r="L10" s="216" t="n"/>
    </row>
    <row r="11" ht="49.5" customHeight="1" s="214">
      <c r="B11" s="334" t="n"/>
      <c r="C11" s="334" t="n"/>
      <c r="D11" s="334" t="n"/>
      <c r="E11" s="334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  <c r="K11" s="216" t="n"/>
      <c r="L11" s="216" t="n"/>
    </row>
    <row r="12" ht="81" customHeight="1" s="214">
      <c r="B12" s="204" t="n">
        <v>1</v>
      </c>
      <c r="C12" s="205" t="inlineStr">
        <is>
          <t>Кабель медный 220 кВ с системой термомониторинга сечение жилы 2000 мм2, сечение экрана 350 мм2</t>
        </is>
      </c>
      <c r="D12" s="206" t="inlineStr">
        <is>
          <t>02-08-01</t>
        </is>
      </c>
      <c r="E12" s="205" t="inlineStr">
        <is>
          <t>Заходы КЛ 220 кВ</t>
        </is>
      </c>
      <c r="F12" s="207" t="n">
        <v>6420.24</v>
      </c>
      <c r="G12" s="207" t="n">
        <v>48414.3070472</v>
      </c>
      <c r="H12" s="207" t="n"/>
      <c r="I12" s="207" t="n">
        <v>3334.9823168637</v>
      </c>
      <c r="J12" s="208" t="n">
        <v>58169.529364064</v>
      </c>
      <c r="K12" s="209" t="n"/>
      <c r="L12" s="209" t="n"/>
    </row>
    <row r="13" ht="15" customHeight="1" s="214">
      <c r="B13" s="244" t="inlineStr">
        <is>
          <t>Всего по объекту:</t>
        </is>
      </c>
      <c r="C13" s="331" t="n"/>
      <c r="D13" s="331" t="n"/>
      <c r="E13" s="332" t="n"/>
      <c r="F13" s="211" t="n">
        <v>6420.24</v>
      </c>
      <c r="G13" s="211" t="n">
        <v>48414.3070472</v>
      </c>
      <c r="H13" s="211" t="n"/>
      <c r="I13" s="211" t="n">
        <v>3334.9823168637</v>
      </c>
      <c r="J13" s="211" t="n">
        <v>58169.529364064</v>
      </c>
      <c r="K13" s="209" t="n"/>
      <c r="L13" s="209" t="n"/>
    </row>
    <row r="14" ht="15.75" customHeight="1" s="214">
      <c r="B14" s="244" t="inlineStr">
        <is>
          <t>Всего по объекту в сопоставимом уровне цен 2 кв. 2018 г. :</t>
        </is>
      </c>
      <c r="C14" s="331" t="n"/>
      <c r="D14" s="331" t="n"/>
      <c r="E14" s="332" t="n"/>
      <c r="F14" s="211" t="n">
        <v>6420.24</v>
      </c>
      <c r="G14" s="211" t="n">
        <v>48414.3070472</v>
      </c>
      <c r="H14" s="211" t="n"/>
      <c r="I14" s="211" t="n">
        <v>3334.9823168637</v>
      </c>
      <c r="J14" s="211" t="n">
        <v>58169.529364064</v>
      </c>
      <c r="K14" s="216" t="n"/>
      <c r="L14" s="209" t="n"/>
    </row>
    <row r="15" ht="15" customHeight="1" s="214"/>
    <row r="16" ht="15" customHeight="1" s="214"/>
    <row r="17" ht="15" customHeight="1" s="214"/>
    <row r="18" ht="15" customHeight="1" s="214">
      <c r="C18" s="198" t="inlineStr">
        <is>
          <t>Составил ______________________     А.Р. Маркова</t>
        </is>
      </c>
      <c r="D18" s="199" t="n"/>
      <c r="E18" s="199" t="n"/>
    </row>
    <row r="19" ht="15" customHeight="1" s="214">
      <c r="C19" s="201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214">
      <c r="C20" s="198" t="n"/>
      <c r="D20" s="199" t="n"/>
      <c r="E20" s="199" t="n"/>
    </row>
    <row r="21" ht="15" customHeight="1" s="214">
      <c r="C21" s="198" t="inlineStr">
        <is>
          <t>Проверил ______________________        А.В. Костянецкая</t>
        </is>
      </c>
      <c r="D21" s="199" t="n"/>
      <c r="E21" s="199" t="n"/>
    </row>
    <row r="22" ht="15" customHeight="1" s="214">
      <c r="C22" s="201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1">
      <c r="A1" s="240" t="inlineStr">
        <is>
          <t xml:space="preserve">Приложение № 3 </t>
        </is>
      </c>
    </row>
    <row r="2">
      <c r="A2" s="241" t="inlineStr">
        <is>
          <t>Объектная ресурсная ведомость</t>
        </is>
      </c>
    </row>
    <row r="3" ht="18.75" customHeight="1" s="214">
      <c r="A3" s="174" t="n"/>
      <c r="B3" s="174" t="n"/>
      <c r="C3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2" t="n"/>
    </row>
    <row r="5">
      <c r="A5" s="250" t="inlineStr">
        <is>
          <t>Наименование разрабатываемого показателя УНЦ -  КЛ 220 кВ с системой термомониторинга сечение жилы 2000 мм2, сечение экрана 350 мм2</t>
        </is>
      </c>
    </row>
    <row r="6">
      <c r="A6" s="250" t="n"/>
      <c r="B6" s="250" t="n"/>
      <c r="C6" s="250" t="n"/>
      <c r="D6" s="250" t="n"/>
      <c r="E6" s="250" t="n"/>
      <c r="F6" s="250" t="n"/>
      <c r="G6" s="250" t="n"/>
      <c r="H6" s="250" t="n"/>
    </row>
    <row r="7" ht="38.25" customHeight="1" s="214">
      <c r="A7" s="245" t="inlineStr">
        <is>
          <t>п/п</t>
        </is>
      </c>
      <c r="B7" s="245" t="inlineStr">
        <is>
          <t>№ЛСР</t>
        </is>
      </c>
      <c r="C7" s="245" t="inlineStr">
        <is>
          <t>Код ресурса</t>
        </is>
      </c>
      <c r="D7" s="245" t="inlineStr">
        <is>
          <t>Наименование ресурса</t>
        </is>
      </c>
      <c r="E7" s="245" t="inlineStr">
        <is>
          <t>Ед. изм.</t>
        </is>
      </c>
      <c r="F7" s="245" t="inlineStr">
        <is>
          <t>Кол-во единиц по данным объекта-представителя</t>
        </is>
      </c>
      <c r="G7" s="245" t="inlineStr">
        <is>
          <t>Сметная стоимость в ценах на 01.01.2000 (руб.)</t>
        </is>
      </c>
      <c r="H7" s="332" t="n"/>
    </row>
    <row r="8" ht="40.5" customHeight="1" s="214">
      <c r="A8" s="334" t="n"/>
      <c r="B8" s="334" t="n"/>
      <c r="C8" s="334" t="n"/>
      <c r="D8" s="334" t="n"/>
      <c r="E8" s="334" t="n"/>
      <c r="F8" s="334" t="n"/>
      <c r="G8" s="245" t="inlineStr">
        <is>
          <t>на ед.изм.</t>
        </is>
      </c>
      <c r="H8" s="245" t="inlineStr">
        <is>
          <t>общая</t>
        </is>
      </c>
    </row>
    <row r="9">
      <c r="A9" s="229" t="n">
        <v>1</v>
      </c>
      <c r="B9" s="229" t="n"/>
      <c r="C9" s="229" t="n">
        <v>2</v>
      </c>
      <c r="D9" s="229" t="inlineStr">
        <is>
          <t>З</t>
        </is>
      </c>
      <c r="E9" s="229" t="n">
        <v>4</v>
      </c>
      <c r="F9" s="229" t="n">
        <v>5</v>
      </c>
      <c r="G9" s="229" t="n">
        <v>6</v>
      </c>
      <c r="H9" s="229" t="n">
        <v>7</v>
      </c>
    </row>
    <row r="10" customFormat="1" s="193">
      <c r="A10" s="247" t="inlineStr">
        <is>
          <t>Затраты труда рабочих</t>
        </is>
      </c>
      <c r="B10" s="331" t="n"/>
      <c r="C10" s="331" t="n"/>
      <c r="D10" s="331" t="n"/>
      <c r="E10" s="332" t="n"/>
      <c r="F10" s="335">
        <f>SUM(F11:F11)</f>
        <v/>
      </c>
      <c r="G10" s="10" t="n"/>
      <c r="H10" s="336">
        <f>SUM(H11:H11)</f>
        <v/>
      </c>
    </row>
    <row r="11">
      <c r="A11" s="277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7" t="inlineStr">
        <is>
          <t>чел.-ч</t>
        </is>
      </c>
      <c r="F11" s="256" t="n">
        <v>1028.5</v>
      </c>
      <c r="G11" s="337" t="n">
        <v>9.619999999999999</v>
      </c>
      <c r="H11" s="183">
        <f>ROUND(F11*G11,2)</f>
        <v/>
      </c>
      <c r="M11" s="338" t="n"/>
    </row>
    <row r="12">
      <c r="A12" s="246" t="inlineStr">
        <is>
          <t>Затраты труда машинистов</t>
        </is>
      </c>
      <c r="B12" s="331" t="n"/>
      <c r="C12" s="331" t="n"/>
      <c r="D12" s="331" t="n"/>
      <c r="E12" s="332" t="n"/>
      <c r="F12" s="247" t="n"/>
      <c r="G12" s="157" t="n"/>
      <c r="H12" s="336">
        <f>H13</f>
        <v/>
      </c>
    </row>
    <row r="13">
      <c r="A13" s="277" t="n">
        <v>2</v>
      </c>
      <c r="B13" s="248" t="n"/>
      <c r="C13" s="176" t="n">
        <v>2</v>
      </c>
      <c r="D13" s="171" t="inlineStr">
        <is>
          <t>Затраты труда машинистов</t>
        </is>
      </c>
      <c r="E13" s="277" t="inlineStr">
        <is>
          <t>чел.-ч</t>
        </is>
      </c>
      <c r="F13" s="277" t="n">
        <v>75.5</v>
      </c>
      <c r="G13" s="169" t="n"/>
      <c r="H13" s="339" t="n">
        <v>887.7</v>
      </c>
    </row>
    <row r="14" customFormat="1" s="193">
      <c r="A14" s="247" t="inlineStr">
        <is>
          <t>Машины и механизмы</t>
        </is>
      </c>
      <c r="B14" s="331" t="n"/>
      <c r="C14" s="331" t="n"/>
      <c r="D14" s="331" t="n"/>
      <c r="E14" s="332" t="n"/>
      <c r="F14" s="247" t="n"/>
      <c r="G14" s="157" t="n"/>
      <c r="H14" s="336">
        <f>SUM(H15:H24)</f>
        <v/>
      </c>
    </row>
    <row r="15">
      <c r="A15" s="277" t="n">
        <v>3</v>
      </c>
      <c r="B15" s="248" t="n"/>
      <c r="C15" s="176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7" t="inlineStr">
        <is>
          <t>маш.час</t>
        </is>
      </c>
      <c r="F15" s="277" t="n">
        <v>14.5</v>
      </c>
      <c r="G15" s="177" t="n">
        <v>823.23</v>
      </c>
      <c r="H15" s="183">
        <f>ROUND(F15*G15,2)</f>
        <v/>
      </c>
      <c r="I15" s="186" t="n"/>
      <c r="J15" s="186" t="n"/>
      <c r="L15" s="186" t="n"/>
    </row>
    <row r="16" ht="25.5" customFormat="1" customHeight="1" s="193">
      <c r="A16" s="277" t="n">
        <v>4</v>
      </c>
      <c r="B16" s="248" t="n"/>
      <c r="C16" s="176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7" t="inlineStr">
        <is>
          <t>маш.час</t>
        </is>
      </c>
      <c r="F16" s="277" t="n">
        <v>25</v>
      </c>
      <c r="G16" s="177" t="n">
        <v>244.95</v>
      </c>
      <c r="H16" s="183">
        <f>ROUND(F16*G16,2)</f>
        <v/>
      </c>
      <c r="I16" s="186" t="n"/>
      <c r="J16" s="186" t="n"/>
      <c r="K16" s="187" t="n"/>
      <c r="L16" s="186" t="n"/>
    </row>
    <row r="17">
      <c r="A17" s="277" t="n">
        <v>5</v>
      </c>
      <c r="B17" s="248" t="n"/>
      <c r="C17" s="176" t="inlineStr">
        <is>
          <t>91.14.04-003</t>
        </is>
      </c>
      <c r="D17" s="171" t="inlineStr">
        <is>
          <t>Тягачи седельные, грузоподъемность 30 т</t>
        </is>
      </c>
      <c r="E17" s="277" t="inlineStr">
        <is>
          <t>маш.час</t>
        </is>
      </c>
      <c r="F17" s="277" t="n">
        <v>12</v>
      </c>
      <c r="G17" s="177" t="n">
        <v>120.31</v>
      </c>
      <c r="H17" s="183">
        <f>ROUND(F17*G17,2)</f>
        <v/>
      </c>
      <c r="I17" s="186" t="n"/>
      <c r="J17" s="186" t="n"/>
      <c r="L17" s="186" t="n"/>
    </row>
    <row r="18" ht="25.5" customHeight="1" s="214">
      <c r="A18" s="277" t="n">
        <v>6</v>
      </c>
      <c r="B18" s="248" t="n"/>
      <c r="C18" s="176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7" t="inlineStr">
        <is>
          <t>маш.час</t>
        </is>
      </c>
      <c r="F18" s="277" t="n">
        <v>1.5</v>
      </c>
      <c r="G18" s="177" t="n">
        <v>288.03</v>
      </c>
      <c r="H18" s="183">
        <f>ROUND(F18*G18,2)</f>
        <v/>
      </c>
      <c r="I18" s="186" t="n"/>
      <c r="J18" s="186" t="n"/>
      <c r="L18" s="186" t="n"/>
    </row>
    <row r="19" ht="25.5" customHeight="1" s="214">
      <c r="A19" s="277" t="n">
        <v>7</v>
      </c>
      <c r="B19" s="248" t="n"/>
      <c r="C19" s="176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7" t="inlineStr">
        <is>
          <t>маш.час</t>
        </is>
      </c>
      <c r="F19" s="277" t="n">
        <v>16.8</v>
      </c>
      <c r="G19" s="177" t="n">
        <v>25.37</v>
      </c>
      <c r="H19" s="183">
        <f>ROUND(F19*G19,2)</f>
        <v/>
      </c>
      <c r="I19" s="186" t="n"/>
      <c r="J19" s="186" t="n"/>
      <c r="L19" s="186" t="n"/>
    </row>
    <row r="20">
      <c r="A20" s="277" t="n">
        <v>8</v>
      </c>
      <c r="B20" s="248" t="n"/>
      <c r="C20" s="176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7" t="inlineStr">
        <is>
          <t>маш.час</t>
        </is>
      </c>
      <c r="F20" s="277" t="n">
        <v>12</v>
      </c>
      <c r="G20" s="177" t="n">
        <v>28.65</v>
      </c>
      <c r="H20" s="183">
        <f>ROUND(F20*G20,2)</f>
        <v/>
      </c>
      <c r="I20" s="186" t="n"/>
      <c r="J20" s="186" t="n"/>
      <c r="L20" s="186" t="n"/>
    </row>
    <row r="21">
      <c r="A21" s="277" t="n">
        <v>9</v>
      </c>
      <c r="B21" s="248" t="n"/>
      <c r="C21" s="176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7" t="inlineStr">
        <is>
          <t>маш.час</t>
        </is>
      </c>
      <c r="F21" s="277" t="n">
        <v>8</v>
      </c>
      <c r="G21" s="177" t="n">
        <v>27.11</v>
      </c>
      <c r="H21" s="183">
        <f>ROUND(F21*G21,2)</f>
        <v/>
      </c>
      <c r="I21" s="186" t="n"/>
      <c r="J21" s="186" t="n"/>
    </row>
    <row r="22">
      <c r="A22" s="277" t="n">
        <v>10</v>
      </c>
      <c r="B22" s="248" t="n"/>
      <c r="C22" s="176" t="inlineStr">
        <is>
          <t>91.17.04-091</t>
        </is>
      </c>
      <c r="D22" s="171" t="inlineStr">
        <is>
          <t>Горелки газовые инжекторные</t>
        </is>
      </c>
      <c r="E22" s="277" t="inlineStr">
        <is>
          <t>маш.час</t>
        </is>
      </c>
      <c r="F22" s="277" t="n">
        <v>8</v>
      </c>
      <c r="G22" s="177" t="n">
        <v>13.5</v>
      </c>
      <c r="H22" s="183">
        <f>ROUND(F22*G22,2)</f>
        <v/>
      </c>
      <c r="J22" s="186" t="n"/>
    </row>
    <row r="23">
      <c r="A23" s="277" t="n">
        <v>11</v>
      </c>
      <c r="B23" s="248" t="n"/>
      <c r="C23" s="176" t="inlineStr">
        <is>
          <t>91.21.15-022</t>
        </is>
      </c>
      <c r="D23" s="171" t="inlineStr">
        <is>
          <t>Пилы ленточные с поворотной пилорамой</t>
        </is>
      </c>
      <c r="E23" s="277" t="inlineStr">
        <is>
          <t>маш.час</t>
        </is>
      </c>
      <c r="F23" s="277" t="n">
        <v>8</v>
      </c>
      <c r="G23" s="177" t="n">
        <v>3.31</v>
      </c>
      <c r="H23" s="183">
        <f>ROUND(F23*G23,2)</f>
        <v/>
      </c>
      <c r="J23" s="186" t="n"/>
    </row>
    <row r="24">
      <c r="A24" s="277" t="n">
        <v>12</v>
      </c>
      <c r="B24" s="248" t="n"/>
      <c r="C24" s="176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7" t="inlineStr">
        <is>
          <t>маш.час</t>
        </is>
      </c>
      <c r="F24" s="277" t="n">
        <v>40.8</v>
      </c>
      <c r="G24" s="177" t="n">
        <v>0.48</v>
      </c>
      <c r="H24" s="183">
        <f>ROUND(F24*G24,2)</f>
        <v/>
      </c>
      <c r="J24" s="186" t="n"/>
    </row>
    <row r="25">
      <c r="A25" s="247" t="inlineStr">
        <is>
          <t>Материалы</t>
        </is>
      </c>
      <c r="B25" s="331" t="n"/>
      <c r="C25" s="331" t="n"/>
      <c r="D25" s="331" t="n"/>
      <c r="E25" s="332" t="n"/>
      <c r="F25" s="247" t="n"/>
      <c r="G25" s="157" t="n"/>
      <c r="H25" s="336">
        <f>SUM(H26:H27)</f>
        <v/>
      </c>
    </row>
    <row r="26" ht="25.5" customHeight="1" s="214">
      <c r="A26" s="181" t="n">
        <v>13</v>
      </c>
      <c r="B26" s="181" t="n"/>
      <c r="C26" s="277" t="inlineStr">
        <is>
          <t>Прайс из СД ОП</t>
        </is>
      </c>
      <c r="D26" s="180" t="inlineStr">
        <is>
          <t>Кабель медный 220 кВ с системой термомониторинга сечение жилы 2000 мм2, сечение экрана 350 мм2</t>
        </is>
      </c>
      <c r="E26" s="277" t="inlineStr">
        <is>
          <t>км</t>
        </is>
      </c>
      <c r="F26" s="277" t="n">
        <v>3.3</v>
      </c>
      <c r="G26" s="180" t="n">
        <v>6737117.06</v>
      </c>
      <c r="H26" s="183" t="n">
        <v>22232486.3</v>
      </c>
    </row>
    <row r="27">
      <c r="A27" s="181" t="n">
        <v>14</v>
      </c>
      <c r="B27" s="248" t="n"/>
      <c r="C27" s="176" t="inlineStr">
        <is>
          <t>01.3.02.09-0022</t>
        </is>
      </c>
      <c r="D27" s="171" t="inlineStr">
        <is>
          <t>Пропан-бутан смесь техническая</t>
        </is>
      </c>
      <c r="E27" s="277" t="inlineStr">
        <is>
          <t>кг</t>
        </is>
      </c>
      <c r="F27" s="277" t="n">
        <v>3.56</v>
      </c>
      <c r="G27" s="169" t="n">
        <v>6.09</v>
      </c>
      <c r="H27" s="183" t="n">
        <v>21.68</v>
      </c>
      <c r="I27" s="166" t="n"/>
      <c r="J27" s="186" t="n"/>
      <c r="K27" s="18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2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30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4">
      <c r="B7" s="239" t="inlineStr">
        <is>
          <t>Наименование разрабатываемого показателя УНЦ — КЛ 220 кВ с системой термомониторинга сечение жилы 2000 мм2, сечение экрана 350 мм2</t>
        </is>
      </c>
    </row>
    <row r="8">
      <c r="B8" s="252" t="inlineStr">
        <is>
          <t>Единица измерения  — 1 км</t>
        </is>
      </c>
    </row>
    <row r="9">
      <c r="B9" s="165" t="n"/>
      <c r="C9" s="198" t="n"/>
      <c r="D9" s="198" t="n"/>
      <c r="E9" s="198" t="n"/>
    </row>
    <row r="10" ht="51" customHeight="1" s="214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8" t="n"/>
      <c r="D42" s="198" t="n"/>
      <c r="E42" s="198" t="n"/>
    </row>
    <row r="43">
      <c r="B43" s="161" t="inlineStr">
        <is>
          <t>Составил ____________________________ А.Р. Маркова</t>
        </is>
      </c>
      <c r="C43" s="198" t="n"/>
      <c r="D43" s="198" t="n"/>
      <c r="E43" s="198" t="n"/>
    </row>
    <row r="44">
      <c r="B44" s="161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161" t="n"/>
      <c r="C45" s="198" t="n"/>
      <c r="D45" s="198" t="n"/>
      <c r="E45" s="198" t="n"/>
    </row>
    <row r="46">
      <c r="B46" s="161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2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22" workbookViewId="0">
      <selection activeCell="F55" sqref="F55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9.140625" customWidth="1" style="199" min="12" max="12"/>
  </cols>
  <sheetData>
    <row r="1">
      <c r="M1" s="199" t="n"/>
      <c r="N1" s="199" t="n"/>
    </row>
    <row r="2" ht="15.75" customHeight="1" s="214">
      <c r="H2" s="253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98">
      <c r="A4" s="230" t="inlineStr">
        <is>
          <t>Расчет стоимости СМР и оборудования</t>
        </is>
      </c>
    </row>
    <row r="5" ht="12.75" customFormat="1" customHeight="1" s="198">
      <c r="A5" s="230" t="n"/>
      <c r="B5" s="230" t="n"/>
      <c r="C5" s="280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98">
      <c r="A6" s="139" t="inlineStr">
        <is>
          <t>Наименование разрабатываемого показателя УНЦ</t>
        </is>
      </c>
      <c r="B6" s="138" t="n"/>
      <c r="C6" s="138" t="n"/>
      <c r="D6" s="259" t="inlineStr">
        <is>
          <t>КЛ 220 кВ с системой термомониторинга сечение жилы 2000 мм2, сечение экрана 350 мм2</t>
        </is>
      </c>
    </row>
    <row r="7" ht="12.75" customFormat="1" customHeight="1" s="198">
      <c r="A7" s="233" t="inlineStr">
        <is>
          <t>Единица измерения  — 1 км</t>
        </is>
      </c>
      <c r="I7" s="239" t="n"/>
      <c r="J7" s="239" t="n"/>
    </row>
    <row r="8" ht="13.5" customFormat="1" customHeight="1" s="198">
      <c r="A8" s="233" t="n"/>
    </row>
    <row r="9" ht="13.15" customFormat="1" customHeight="1" s="198"/>
    <row r="10" ht="27" customHeight="1" s="214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32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32" t="n"/>
      <c r="M10" s="199" t="n"/>
      <c r="N10" s="199" t="n"/>
    </row>
    <row r="11" ht="28.5" customHeight="1" s="214">
      <c r="A11" s="334" t="n"/>
      <c r="B11" s="334" t="n"/>
      <c r="C11" s="334" t="n"/>
      <c r="D11" s="334" t="n"/>
      <c r="E11" s="334" t="n"/>
      <c r="F11" s="256" t="inlineStr">
        <is>
          <t>на ед. изм.</t>
        </is>
      </c>
      <c r="G11" s="256" t="inlineStr">
        <is>
          <t>общая</t>
        </is>
      </c>
      <c r="H11" s="334" t="n"/>
      <c r="I11" s="256" t="inlineStr">
        <is>
          <t>на ед. изм.</t>
        </is>
      </c>
      <c r="J11" s="256" t="inlineStr">
        <is>
          <t>общая</t>
        </is>
      </c>
      <c r="M11" s="199" t="n"/>
      <c r="N11" s="199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199" t="n"/>
      <c r="N12" s="199" t="n"/>
    </row>
    <row r="13">
      <c r="A13" s="256" t="n"/>
      <c r="B13" s="246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4">
      <c r="A14" s="256" t="n">
        <v>1</v>
      </c>
      <c r="B14" s="137" t="inlineStr">
        <is>
          <t>1-4-0</t>
        </is>
      </c>
      <c r="C14" s="264" t="inlineStr">
        <is>
          <t>Затраты труда рабочих-строителей среднего разряда (4,0)</t>
        </is>
      </c>
      <c r="D14" s="256" t="inlineStr">
        <is>
          <t>чел.-ч.</t>
        </is>
      </c>
      <c r="E14" s="341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9">
      <c r="A15" s="256" t="n"/>
      <c r="B15" s="256" t="n"/>
      <c r="C15" s="246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67" t="n">
        <v>1</v>
      </c>
      <c r="I15" s="127" t="n"/>
      <c r="J15" s="32">
        <f>SUM(J14:J14)</f>
        <v/>
      </c>
    </row>
    <row r="16" ht="14.25" customFormat="1" customHeight="1" s="199">
      <c r="A16" s="256" t="n"/>
      <c r="B16" s="264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9">
      <c r="A17" s="256" t="n">
        <v>2</v>
      </c>
      <c r="B17" s="256" t="n">
        <v>2</v>
      </c>
      <c r="C17" s="264" t="inlineStr">
        <is>
          <t>Затраты труда машинистов</t>
        </is>
      </c>
      <c r="D17" s="256" t="inlineStr">
        <is>
          <t>чел.-ч.</t>
        </is>
      </c>
      <c r="E17" s="341" t="n">
        <v>75.5</v>
      </c>
      <c r="F17" s="32">
        <f>G17/E17</f>
        <v/>
      </c>
      <c r="G17" s="32">
        <f>'Прил. 3'!H12</f>
        <v/>
      </c>
      <c r="H17" s="26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9">
      <c r="A18" s="256" t="n"/>
      <c r="B18" s="246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9">
      <c r="A19" s="256" t="n"/>
      <c r="B19" s="264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9">
      <c r="A20" s="256" t="n">
        <v>3</v>
      </c>
      <c r="B20" s="176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7" t="inlineStr">
        <is>
          <t>маш.час</t>
        </is>
      </c>
      <c r="E20" s="342" t="n">
        <v>14.5</v>
      </c>
      <c r="F20" s="177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9">
      <c r="A21" s="256" t="n">
        <v>4</v>
      </c>
      <c r="B21" s="176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7" t="inlineStr">
        <is>
          <t>маш.час</t>
        </is>
      </c>
      <c r="E21" s="342" t="n">
        <v>25</v>
      </c>
      <c r="F21" s="177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9">
      <c r="A22" s="256" t="n"/>
      <c r="B22" s="256" t="n"/>
      <c r="C22" s="264" t="inlineStr">
        <is>
          <t>Итого основные машины и механизмы</t>
        </is>
      </c>
      <c r="D22" s="256" t="n"/>
      <c r="E22" s="341" t="n"/>
      <c r="F22" s="32" t="n"/>
      <c r="G22" s="32">
        <f>SUM(G20:G21)</f>
        <v/>
      </c>
      <c r="H22" s="267">
        <f>G22/G32</f>
        <v/>
      </c>
      <c r="I22" s="129" t="n"/>
      <c r="J22" s="32">
        <f>SUM(J20:J21)</f>
        <v/>
      </c>
    </row>
    <row r="23" hidden="1" outlineLevel="1" ht="14.25" customFormat="1" customHeight="1" s="199">
      <c r="A23" s="256" t="n">
        <v>5</v>
      </c>
      <c r="B23" s="176" t="inlineStr">
        <is>
          <t>91.14.04-003</t>
        </is>
      </c>
      <c r="C23" s="171" t="inlineStr">
        <is>
          <t>Тягачи седельные, грузоподъемность 30 т</t>
        </is>
      </c>
      <c r="D23" s="277" t="inlineStr">
        <is>
          <t>маш.час</t>
        </is>
      </c>
      <c r="E23" s="342" t="n">
        <v>12</v>
      </c>
      <c r="F23" s="177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9">
      <c r="A24" s="256" t="n">
        <v>6</v>
      </c>
      <c r="B24" s="176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7" t="inlineStr">
        <is>
          <t>маш.час</t>
        </is>
      </c>
      <c r="E24" s="342" t="n">
        <v>1.5</v>
      </c>
      <c r="F24" s="177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9">
      <c r="A25" s="256" t="n">
        <v>7</v>
      </c>
      <c r="B25" s="176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7" t="inlineStr">
        <is>
          <t>маш.час</t>
        </is>
      </c>
      <c r="E25" s="342" t="n">
        <v>16.8</v>
      </c>
      <c r="F25" s="177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9">
      <c r="A26" s="256" t="n">
        <v>8</v>
      </c>
      <c r="B26" s="176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7" t="inlineStr">
        <is>
          <t>маш.час</t>
        </is>
      </c>
      <c r="E26" s="342" t="n">
        <v>12</v>
      </c>
      <c r="F26" s="177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9">
      <c r="A27" s="256" t="n">
        <v>9</v>
      </c>
      <c r="B27" s="176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7" t="inlineStr">
        <is>
          <t>маш.час</t>
        </is>
      </c>
      <c r="E27" s="342" t="n">
        <v>8</v>
      </c>
      <c r="F27" s="177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9">
      <c r="A28" s="256" t="n">
        <v>10</v>
      </c>
      <c r="B28" s="176" t="inlineStr">
        <is>
          <t>91.17.04-091</t>
        </is>
      </c>
      <c r="C28" s="171" t="inlineStr">
        <is>
          <t>Горелки газовые инжекторные</t>
        </is>
      </c>
      <c r="D28" s="277" t="inlineStr">
        <is>
          <t>маш.час</t>
        </is>
      </c>
      <c r="E28" s="342" t="n">
        <v>8</v>
      </c>
      <c r="F28" s="177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9">
      <c r="A29" s="256" t="n">
        <v>11</v>
      </c>
      <c r="B29" s="176" t="inlineStr">
        <is>
          <t>91.21.15-022</t>
        </is>
      </c>
      <c r="C29" s="171" t="inlineStr">
        <is>
          <t>Пилы ленточные с поворотной пилорамой</t>
        </is>
      </c>
      <c r="D29" s="277" t="inlineStr">
        <is>
          <t>маш.час</t>
        </is>
      </c>
      <c r="E29" s="342" t="n">
        <v>8</v>
      </c>
      <c r="F29" s="177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9">
      <c r="A30" s="256" t="n">
        <v>12</v>
      </c>
      <c r="B30" s="176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7" t="inlineStr">
        <is>
          <t>маш.час</t>
        </is>
      </c>
      <c r="E30" s="342" t="n">
        <v>40.8</v>
      </c>
      <c r="F30" s="177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9">
      <c r="A31" s="256" t="n"/>
      <c r="B31" s="256" t="n"/>
      <c r="C31" s="264" t="inlineStr">
        <is>
          <t>Итого прочие машины и механизмы</t>
        </is>
      </c>
      <c r="D31" s="256" t="n"/>
      <c r="E31" s="265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9">
      <c r="A32" s="256" t="n"/>
      <c r="B32" s="256" t="n"/>
      <c r="C32" s="246" t="inlineStr">
        <is>
          <t>Итого по разделу «Машины и механизмы»</t>
        </is>
      </c>
      <c r="D32" s="256" t="n"/>
      <c r="E32" s="265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9">
      <c r="A33" s="256" t="n"/>
      <c r="B33" s="246" t="inlineStr">
        <is>
          <t>Оборудование</t>
        </is>
      </c>
      <c r="C33" s="331" t="n"/>
      <c r="D33" s="331" t="n"/>
      <c r="E33" s="331" t="n"/>
      <c r="F33" s="331" t="n"/>
      <c r="G33" s="331" t="n"/>
      <c r="H33" s="332" t="n"/>
      <c r="I33" s="127" t="n"/>
      <c r="J33" s="127" t="n"/>
    </row>
    <row r="34">
      <c r="A34" s="256" t="n"/>
      <c r="B34" s="264" t="inlineStr">
        <is>
          <t>Основное оборудование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>
      <c r="A35" s="256" t="n"/>
      <c r="B35" s="256" t="n"/>
      <c r="C35" s="264" t="inlineStr">
        <is>
          <t>Итого основное оборудование</t>
        </is>
      </c>
      <c r="D35" s="256" t="n"/>
      <c r="E35" s="343" t="n"/>
      <c r="F35" s="266" t="n"/>
      <c r="G35" s="32" t="n">
        <v>0</v>
      </c>
      <c r="H35" s="130" t="n">
        <v>0</v>
      </c>
      <c r="I35" s="129" t="n"/>
      <c r="J35" s="32" t="n">
        <v>0</v>
      </c>
    </row>
    <row r="36">
      <c r="A36" s="256" t="n"/>
      <c r="B36" s="256" t="n"/>
      <c r="C36" s="264" t="inlineStr">
        <is>
          <t>Итого прочее оборудование</t>
        </is>
      </c>
      <c r="D36" s="256" t="n"/>
      <c r="E36" s="341" t="n"/>
      <c r="F36" s="266" t="n"/>
      <c r="G36" s="32" t="n">
        <v>0</v>
      </c>
      <c r="H36" s="130" t="n">
        <v>0</v>
      </c>
      <c r="I36" s="129" t="n"/>
      <c r="J36" s="32" t="n">
        <v>0</v>
      </c>
    </row>
    <row r="37">
      <c r="A37" s="256" t="n"/>
      <c r="B37" s="256" t="n"/>
      <c r="C37" s="246" t="inlineStr">
        <is>
          <t>Итого по разделу «Оборудование»</t>
        </is>
      </c>
      <c r="D37" s="256" t="n"/>
      <c r="E37" s="265" t="n"/>
      <c r="F37" s="266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4">
      <c r="A38" s="256" t="n"/>
      <c r="B38" s="256" t="n"/>
      <c r="C38" s="264" t="inlineStr">
        <is>
          <t>в том числе технологическое оборудование</t>
        </is>
      </c>
      <c r="D38" s="256" t="n"/>
      <c r="E38" s="343" t="n"/>
      <c r="F38" s="266" t="n"/>
      <c r="G38" s="32">
        <f>'Прил.6 Расчет ОБ'!G12</f>
        <v/>
      </c>
      <c r="H38" s="267" t="n"/>
      <c r="I38" s="129" t="n"/>
      <c r="J38" s="32">
        <f>J37</f>
        <v/>
      </c>
    </row>
    <row r="39" ht="14.25" customFormat="1" customHeight="1" s="199">
      <c r="A39" s="256" t="n"/>
      <c r="B39" s="246" t="inlineStr">
        <is>
          <t>Материалы</t>
        </is>
      </c>
      <c r="C39" s="331" t="n"/>
      <c r="D39" s="331" t="n"/>
      <c r="E39" s="331" t="n"/>
      <c r="F39" s="331" t="n"/>
      <c r="G39" s="331" t="n"/>
      <c r="H39" s="332" t="n"/>
      <c r="I39" s="127" t="n"/>
      <c r="J39" s="127" t="n"/>
    </row>
    <row r="40" ht="14.25" customFormat="1" customHeight="1" s="199">
      <c r="A40" s="257" t="n"/>
      <c r="B40" s="260" t="inlineStr">
        <is>
          <t>Основные материалы</t>
        </is>
      </c>
      <c r="C40" s="344" t="n"/>
      <c r="D40" s="344" t="n"/>
      <c r="E40" s="344" t="n"/>
      <c r="F40" s="344" t="n"/>
      <c r="G40" s="344" t="n"/>
      <c r="H40" s="345" t="n"/>
      <c r="I40" s="140" t="n"/>
      <c r="J40" s="140" t="n"/>
    </row>
    <row r="41" ht="38.25" customFormat="1" customHeight="1" s="199">
      <c r="A41" s="256" t="n">
        <v>13</v>
      </c>
      <c r="B41" s="256" t="inlineStr">
        <is>
          <t>БЦ.85.399</t>
        </is>
      </c>
      <c r="C41" s="171" t="inlineStr">
        <is>
          <t>Кабель медный 220 кВ с системой термомониторинга сечение жилы 2000 мм2, сечение экрана 350 мм2</t>
        </is>
      </c>
      <c r="D41" s="256" t="inlineStr">
        <is>
          <t>км</t>
        </is>
      </c>
      <c r="E41" s="343">
        <f>1*3.3</f>
        <v/>
      </c>
      <c r="F41" s="266">
        <f>ROUND(I41/'Прил. 10'!$D$13,2)</f>
        <v/>
      </c>
      <c r="G41" s="32">
        <f>ROUND(E41*F41,2)</f>
        <v/>
      </c>
      <c r="H41" s="130">
        <f>G41/$G$45</f>
        <v/>
      </c>
      <c r="I41" s="32" t="n">
        <v>27901833.87</v>
      </c>
      <c r="J41" s="32">
        <f>ROUND(I41*E41,2)</f>
        <v/>
      </c>
    </row>
    <row r="42" ht="14.25" customFormat="1" customHeight="1" s="199">
      <c r="A42" s="258" t="n"/>
      <c r="B42" s="142" t="n"/>
      <c r="C42" s="143" t="inlineStr">
        <is>
          <t>Итого основные материалы</t>
        </is>
      </c>
      <c r="D42" s="258" t="n"/>
      <c r="E42" s="346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9">
      <c r="A43" s="256" t="n">
        <v>14</v>
      </c>
      <c r="B43" s="176" t="inlineStr">
        <is>
          <t>01.3.02.09-0022</t>
        </is>
      </c>
      <c r="C43" s="171" t="inlineStr">
        <is>
          <t>Пропан-бутан смесь техническая</t>
        </is>
      </c>
      <c r="D43" s="277" t="inlineStr">
        <is>
          <t>кг</t>
        </is>
      </c>
      <c r="E43" s="342" t="n">
        <v>3.56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9">
      <c r="A44" s="256" t="n"/>
      <c r="B44" s="256" t="n"/>
      <c r="C44" s="264" t="inlineStr">
        <is>
          <t>Итого прочие материалы</t>
        </is>
      </c>
      <c r="D44" s="256" t="n"/>
      <c r="E44" s="343" t="n"/>
      <c r="F44" s="266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9">
      <c r="A45" s="256" t="n"/>
      <c r="B45" s="256" t="n"/>
      <c r="C45" s="246" t="inlineStr">
        <is>
          <t>Итого по разделу «Материалы»</t>
        </is>
      </c>
      <c r="D45" s="256" t="n"/>
      <c r="E45" s="265" t="n"/>
      <c r="F45" s="266" t="n"/>
      <c r="G45" s="32">
        <f>G42+G44</f>
        <v/>
      </c>
      <c r="H45" s="267">
        <f>G45/$G$45</f>
        <v/>
      </c>
      <c r="I45" s="32" t="n"/>
      <c r="J45" s="32">
        <f>J42+J44</f>
        <v/>
      </c>
    </row>
    <row r="46" ht="14.25" customFormat="1" customHeight="1" s="199">
      <c r="A46" s="256" t="n"/>
      <c r="B46" s="256" t="n"/>
      <c r="C46" s="264" t="inlineStr">
        <is>
          <t>ИТОГО ПО РМ</t>
        </is>
      </c>
      <c r="D46" s="256" t="n"/>
      <c r="E46" s="265" t="n"/>
      <c r="F46" s="266" t="n"/>
      <c r="G46" s="32">
        <f>G15+G32+G45</f>
        <v/>
      </c>
      <c r="H46" s="267" t="n"/>
      <c r="I46" s="32" t="n"/>
      <c r="J46" s="32">
        <f>J15+J32+J45</f>
        <v/>
      </c>
    </row>
    <row r="47" ht="14.25" customFormat="1" customHeight="1" s="199">
      <c r="A47" s="256" t="n"/>
      <c r="B47" s="256" t="n"/>
      <c r="C47" s="264" t="inlineStr">
        <is>
          <t>Накладные расходы</t>
        </is>
      </c>
      <c r="D47" s="135">
        <f>ROUND(G47/(G$17+$G$15),2)</f>
        <v/>
      </c>
      <c r="E47" s="265" t="n"/>
      <c r="F47" s="266" t="n"/>
      <c r="G47" s="32" t="n">
        <v>10458.44</v>
      </c>
      <c r="H47" s="267" t="n"/>
      <c r="I47" s="32" t="n"/>
      <c r="J47" s="32">
        <f>ROUND(D47*(J15+J17),2)</f>
        <v/>
      </c>
    </row>
    <row r="48" ht="14.25" customFormat="1" customHeight="1" s="199">
      <c r="A48" s="256" t="n"/>
      <c r="B48" s="256" t="n"/>
      <c r="C48" s="264" t="inlineStr">
        <is>
          <t>Сметная прибыль</t>
        </is>
      </c>
      <c r="D48" s="135">
        <f>ROUND(G48/(G$15+G$17),2)</f>
        <v/>
      </c>
      <c r="E48" s="265" t="n"/>
      <c r="F48" s="266" t="n"/>
      <c r="G48" s="32" t="n">
        <v>5498.77</v>
      </c>
      <c r="H48" s="267" t="n"/>
      <c r="I48" s="32" t="n"/>
      <c r="J48" s="32">
        <f>ROUND(D48*(J15+J17),2)</f>
        <v/>
      </c>
    </row>
    <row r="49" ht="14.25" customFormat="1" customHeight="1" s="199">
      <c r="A49" s="256" t="n"/>
      <c r="B49" s="256" t="n"/>
      <c r="C49" s="264" t="inlineStr">
        <is>
          <t>Итого СМР (с НР и СП)</t>
        </is>
      </c>
      <c r="D49" s="256" t="n"/>
      <c r="E49" s="265" t="n"/>
      <c r="F49" s="266" t="n"/>
      <c r="G49" s="32">
        <f>G15+G32+G45+G47+G48</f>
        <v/>
      </c>
      <c r="H49" s="267" t="n"/>
      <c r="I49" s="32" t="n"/>
      <c r="J49" s="32">
        <f>J15+J32+J45+J47+J48</f>
        <v/>
      </c>
    </row>
    <row r="50" ht="14.25" customFormat="1" customHeight="1" s="199">
      <c r="A50" s="256" t="n"/>
      <c r="B50" s="256" t="n"/>
      <c r="C50" s="264" t="inlineStr">
        <is>
          <t>ВСЕГО СМР + ОБОРУДОВАНИЕ</t>
        </is>
      </c>
      <c r="D50" s="256" t="n"/>
      <c r="E50" s="265" t="n"/>
      <c r="F50" s="266" t="n"/>
      <c r="G50" s="32">
        <f>G49+G37</f>
        <v/>
      </c>
      <c r="H50" s="267" t="n"/>
      <c r="I50" s="32" t="n"/>
      <c r="J50" s="32">
        <f>J49+J37</f>
        <v/>
      </c>
    </row>
    <row r="51" ht="34.5" customFormat="1" customHeight="1" s="199">
      <c r="A51" s="256" t="n"/>
      <c r="B51" s="256" t="n"/>
      <c r="C51" s="264" t="inlineStr">
        <is>
          <t>ИТОГО ПОКАЗАТЕЛЬ НА ЕД. ИЗМ.</t>
        </is>
      </c>
      <c r="D51" s="256" t="inlineStr">
        <is>
          <t>1 км</t>
        </is>
      </c>
      <c r="E51" s="343" t="n">
        <v>1</v>
      </c>
      <c r="F51" s="266" t="n"/>
      <c r="G51" s="32">
        <f>G50/E51</f>
        <v/>
      </c>
      <c r="H51" s="267" t="n"/>
      <c r="I51" s="32" t="n"/>
      <c r="J51" s="32">
        <f>J50/E51</f>
        <v/>
      </c>
    </row>
    <row r="53" ht="14.25" customFormat="1" customHeight="1" s="199">
      <c r="A53" s="198" t="inlineStr">
        <is>
          <t>Составил ______________________    А.Р. Маркова</t>
        </is>
      </c>
    </row>
    <row r="54" ht="14.25" customFormat="1" customHeight="1" s="199">
      <c r="A54" s="201" t="inlineStr">
        <is>
          <t xml:space="preserve">                         (подпись, инициалы, фамилия)</t>
        </is>
      </c>
    </row>
    <row r="55" ht="14.25" customFormat="1" customHeight="1" s="199">
      <c r="A55" s="198" t="n"/>
    </row>
    <row r="56" ht="14.25" customFormat="1" customHeight="1" s="199">
      <c r="A56" s="198" t="inlineStr">
        <is>
          <t>Проверил ______________________        А.В. Костянецкая</t>
        </is>
      </c>
    </row>
    <row r="57" ht="14.25" customFormat="1" customHeight="1" s="199">
      <c r="A57" s="201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72" t="inlineStr">
        <is>
          <t>Приложение №6</t>
        </is>
      </c>
    </row>
    <row r="2" ht="21.75" customHeight="1" s="214">
      <c r="A2" s="272" t="n"/>
      <c r="B2" s="272" t="n"/>
      <c r="C2" s="272" t="n"/>
      <c r="D2" s="272" t="n"/>
      <c r="E2" s="272" t="n"/>
      <c r="F2" s="272" t="n"/>
      <c r="G2" s="272" t="n"/>
    </row>
    <row r="3">
      <c r="A3" s="230" t="inlineStr">
        <is>
          <t>Расчет стоимости оборудования</t>
        </is>
      </c>
    </row>
    <row r="4" ht="25.5" customHeight="1" s="214">
      <c r="A4" s="233" t="inlineStr">
        <is>
          <t>Наименование разрабатываемого показателя УНЦ — КЛ 220 кВ с системой термомониторинга сечение жилы 2000 мм2, сечение экрана 350 мм2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1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6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4">
      <c r="A9" s="25" t="n"/>
      <c r="B9" s="264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4">
      <c r="A10" s="256" t="n"/>
      <c r="B10" s="246" t="n"/>
      <c r="C10" s="264" t="inlineStr">
        <is>
          <t>ИТОГО ИНЖЕНЕРНОЕ ОБОРУДОВАНИЕ</t>
        </is>
      </c>
      <c r="D10" s="246" t="n"/>
      <c r="E10" s="105" t="n"/>
      <c r="F10" s="266" t="n"/>
      <c r="G10" s="266" t="n">
        <v>0</v>
      </c>
    </row>
    <row r="11">
      <c r="A11" s="256" t="n"/>
      <c r="B11" s="264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4">
      <c r="A12" s="256" t="n"/>
      <c r="B12" s="264" t="n"/>
      <c r="C12" s="264" t="inlineStr">
        <is>
          <t>ИТОГО ТЕХНОЛОГИЧЕСКОЕ ОБОРУДОВАНИЕ</t>
        </is>
      </c>
      <c r="D12" s="264" t="n"/>
      <c r="E12" s="276" t="n"/>
      <c r="F12" s="266" t="n"/>
      <c r="G12" s="32" t="n">
        <v>0</v>
      </c>
    </row>
    <row r="13" ht="19.5" customHeight="1" s="214">
      <c r="A13" s="256" t="n"/>
      <c r="B13" s="264" t="n"/>
      <c r="C13" s="264" t="inlineStr">
        <is>
          <t>Всего по разделу «Оборудование»</t>
        </is>
      </c>
      <c r="D13" s="264" t="n"/>
      <c r="E13" s="276" t="n"/>
      <c r="F13" s="266" t="n"/>
      <c r="G13" s="32">
        <f>G10+G12</f>
        <v/>
      </c>
    </row>
    <row r="14">
      <c r="A14" s="200" t="n"/>
      <c r="B14" s="106" t="n"/>
      <c r="C14" s="200" t="n"/>
      <c r="D14" s="200" t="n"/>
      <c r="E14" s="200" t="n"/>
      <c r="F14" s="200" t="n"/>
      <c r="G14" s="200" t="n"/>
    </row>
    <row r="15">
      <c r="A15" s="198" t="inlineStr">
        <is>
          <t>Составил ______________________    А.Р. Маркова</t>
        </is>
      </c>
      <c r="B15" s="199" t="n"/>
      <c r="C15" s="199" t="n"/>
      <c r="D15" s="200" t="n"/>
      <c r="E15" s="200" t="n"/>
      <c r="F15" s="200" t="n"/>
      <c r="G15" s="200" t="n"/>
    </row>
    <row r="16">
      <c r="A16" s="201" t="inlineStr">
        <is>
          <t xml:space="preserve">                         (подпись, инициалы, фамилия)</t>
        </is>
      </c>
      <c r="B16" s="199" t="n"/>
      <c r="C16" s="199" t="n"/>
      <c r="D16" s="200" t="n"/>
      <c r="E16" s="200" t="n"/>
      <c r="F16" s="200" t="n"/>
      <c r="G16" s="200" t="n"/>
    </row>
    <row r="17">
      <c r="A17" s="198" t="n"/>
      <c r="B17" s="199" t="n"/>
      <c r="C17" s="199" t="n"/>
      <c r="D17" s="200" t="n"/>
      <c r="E17" s="200" t="n"/>
      <c r="F17" s="200" t="n"/>
      <c r="G17" s="200" t="n"/>
    </row>
    <row r="18">
      <c r="A18" s="198" t="inlineStr">
        <is>
          <t>Проверил ______________________        А.В. Костянецкая</t>
        </is>
      </c>
      <c r="B18" s="199" t="n"/>
      <c r="C18" s="199" t="n"/>
      <c r="D18" s="200" t="n"/>
      <c r="E18" s="200" t="n"/>
      <c r="F18" s="200" t="n"/>
      <c r="G18" s="200" t="n"/>
    </row>
    <row r="19">
      <c r="A19" s="201" t="inlineStr">
        <is>
          <t xml:space="preserve">                        (подпись, инициалы, фамилия)</t>
        </is>
      </c>
      <c r="B19" s="199" t="n"/>
      <c r="C19" s="199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3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47.25" customHeight="1" s="21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4">
      <c r="A10" s="245" t="n">
        <v>1</v>
      </c>
      <c r="B10" s="245" t="n">
        <v>2</v>
      </c>
      <c r="C10" s="245" t="n">
        <v>3</v>
      </c>
      <c r="D10" s="245" t="n">
        <v>4</v>
      </c>
    </row>
    <row r="11" ht="47.25" customHeight="1" s="214">
      <c r="A11" s="245" t="inlineStr">
        <is>
          <t>К4-21-2</t>
        </is>
      </c>
      <c r="B11" s="245" t="inlineStr">
        <is>
          <t xml:space="preserve">УНЦ КЛ 110 - 500 кВ с системой термомониторинга  </t>
        </is>
      </c>
      <c r="C11" s="196">
        <f>D5</f>
        <v/>
      </c>
      <c r="D11" s="222">
        <f>'Прил.4 РМ'!C41/1000</f>
        <v/>
      </c>
    </row>
    <row r="13">
      <c r="A13" s="198" t="inlineStr">
        <is>
          <t>Составил ______________________    А.Р. Маркова</t>
        </is>
      </c>
      <c r="B13" s="199" t="n"/>
      <c r="C13" s="199" t="n"/>
      <c r="D13" s="200" t="n"/>
    </row>
    <row r="14">
      <c r="A14" s="201" t="inlineStr">
        <is>
          <t xml:space="preserve">                         (подпись, инициалы, фамилия)</t>
        </is>
      </c>
      <c r="B14" s="199" t="n"/>
      <c r="C14" s="199" t="n"/>
      <c r="D14" s="200" t="n"/>
    </row>
    <row r="15">
      <c r="A15" s="198" t="n"/>
      <c r="B15" s="199" t="n"/>
      <c r="C15" s="199" t="n"/>
      <c r="D15" s="200" t="n"/>
    </row>
    <row r="16">
      <c r="A16" s="198" t="inlineStr">
        <is>
          <t>Проверил ______________________        А.В. Костянецкая</t>
        </is>
      </c>
      <c r="B16" s="199" t="n"/>
      <c r="C16" s="199" t="n"/>
      <c r="D16" s="200" t="n"/>
    </row>
    <row r="17" ht="20.25" customHeight="1" s="214">
      <c r="A17" s="201" t="inlineStr">
        <is>
          <t xml:space="preserve">                        (подпись, инициалы, фамилия)</t>
        </is>
      </c>
      <c r="B17" s="199" t="n"/>
      <c r="C17" s="199" t="n"/>
      <c r="D17" s="2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0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14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14">
      <c r="B10" s="245" t="n">
        <v>1</v>
      </c>
      <c r="C10" s="245" t="n">
        <v>2</v>
      </c>
      <c r="D10" s="245" t="n">
        <v>3</v>
      </c>
    </row>
    <row r="11" ht="45" customHeight="1" s="214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30.03.2023г. №17106-ИФ/09  прил.1</t>
        </is>
      </c>
      <c r="D11" s="245" t="n">
        <v>44.29</v>
      </c>
    </row>
    <row r="12" ht="29.25" customHeight="1" s="214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30.03.2023г. №17106-ИФ/09  прил.1</t>
        </is>
      </c>
      <c r="D12" s="245" t="n">
        <v>10.77</v>
      </c>
    </row>
    <row r="13" ht="29.25" customHeight="1" s="214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30.03.2023г. №17106-ИФ/09  прил.1</t>
        </is>
      </c>
      <c r="D13" s="245" t="n">
        <v>4.39</v>
      </c>
    </row>
    <row r="14" ht="30.75" customHeight="1" s="214">
      <c r="B14" s="24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14">
      <c r="B15" s="245" t="inlineStr">
        <is>
          <t>Временные здания и сооружения</t>
        </is>
      </c>
      <c r="C15" s="2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4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45" t="inlineStr">
        <is>
          <t>Строительный контроль</t>
        </is>
      </c>
      <c r="C17" s="245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45" t="inlineStr">
        <is>
          <t>Авторский надзор - 0,2%</t>
        </is>
      </c>
      <c r="C18" s="245" t="inlineStr">
        <is>
          <t>Приказ от 4.08.2020 № 421/пр п.173</t>
        </is>
      </c>
      <c r="D18" s="122" t="n">
        <v>0.002</v>
      </c>
    </row>
    <row r="19" ht="24" customHeight="1" s="214">
      <c r="B19" s="245" t="inlineStr">
        <is>
          <t>Непредвиденные расходы</t>
        </is>
      </c>
      <c r="C19" s="245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198" t="inlineStr">
        <is>
          <t>Составил ______________________        А.Р. Маркова</t>
        </is>
      </c>
      <c r="C26" s="199" t="n"/>
    </row>
    <row r="27">
      <c r="B27" s="201" t="inlineStr">
        <is>
          <t xml:space="preserve">                         (подпись, инициалы, фамилия)</t>
        </is>
      </c>
      <c r="C27" s="199" t="n"/>
    </row>
    <row r="28">
      <c r="B28" s="198" t="n"/>
      <c r="C28" s="199" t="n"/>
    </row>
    <row r="29">
      <c r="B29" s="198" t="inlineStr">
        <is>
          <t>Проверил ______________________        А.В. Костянецкая</t>
        </is>
      </c>
      <c r="C29" s="199" t="n"/>
    </row>
    <row r="30">
      <c r="B30" s="201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L23" sqref="L23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53.7109375" bestFit="1" customWidth="1" style="214" min="6" max="6"/>
  </cols>
  <sheetData>
    <row r="1" s="214"/>
    <row r="2" ht="17.25" customHeight="1" s="214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45" t="n"/>
      <c r="D10" s="245" t="n"/>
      <c r="E10" s="347" t="n">
        <v>4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48" t="n">
        <v>1.34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28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349" t="n">
        <v>1.139</v>
      </c>
      <c r="F12" s="3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2025-01-24T12:09:16Z</dcterms:modified>
  <cp:lastModifiedBy>User4</cp:lastModifiedBy>
  <cp:lastPrinted>2023-11-28T11:29:11Z</cp:lastPrinted>
</cp:coreProperties>
</file>