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="80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КЛ 330 кВ с системой термомониторинга сечение жилы 2500 мм2, сечение экрана 350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км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3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3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3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3" t="inlineStr">
        <is>
          <t>Мощность объекта</t>
        </is>
      </c>
      <c r="D15" s="243" t="n">
        <v>1</v>
      </c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330 кВ с термомониторингом 3х2500/350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32770.496616758</v>
      </c>
      <c r="E17" s="167" t="n"/>
    </row>
    <row r="18">
      <c r="B18" s="151" t="inlineStr">
        <is>
          <t>6.1</t>
        </is>
      </c>
      <c r="C18" s="203" t="inlineStr">
        <is>
          <t>строительно-монтажные работы</t>
        </is>
      </c>
      <c r="D18" s="211" t="n">
        <v>32770.496616758</v>
      </c>
    </row>
    <row r="19" ht="15.75" customHeight="1" s="212">
      <c r="B19" s="151" t="inlineStr">
        <is>
          <t>6.2</t>
        </is>
      </c>
      <c r="C19" s="203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3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32770.496616758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32770.496616758</v>
      </c>
      <c r="E24" s="148" t="n"/>
    </row>
    <row r="25" ht="48" customHeight="1" s="212">
      <c r="B25" s="243" t="n">
        <v>10</v>
      </c>
      <c r="C25" s="203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42.42578125" customWidth="1" style="214" min="3" max="3"/>
    <col width="13.85546875" customWidth="1" style="214" min="4" max="4"/>
    <col width="29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4" t="n"/>
      <c r="L9" s="214" t="n"/>
    </row>
    <row r="10" ht="15.75" customHeight="1" s="212">
      <c r="B10" s="331" t="n"/>
      <c r="C10" s="33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4" t="n"/>
      <c r="L10" s="214" t="n"/>
    </row>
    <row r="11" ht="51" customHeight="1" s="212">
      <c r="B11" s="332" t="n"/>
      <c r="C11" s="332" t="n"/>
      <c r="D11" s="332" t="n"/>
      <c r="E11" s="33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27" t="inlineStr">
        <is>
          <t>Кабель медный 330 кВ с термомониторингом 3х2500/350</t>
        </is>
      </c>
      <c r="D12" s="209" t="inlineStr">
        <is>
          <t>02-04-02</t>
        </is>
      </c>
      <c r="E12" s="203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4" t="n"/>
      <c r="G12" s="204" t="n">
        <v>32770.496616758</v>
      </c>
      <c r="H12" s="204" t="n"/>
      <c r="I12" s="204" t="n"/>
      <c r="J12" s="205" t="n">
        <v>32770.496616758</v>
      </c>
      <c r="K12" s="206" t="n"/>
      <c r="L12" s="206" t="n"/>
    </row>
    <row r="13" ht="15" customHeight="1" s="212">
      <c r="B13" s="242" t="inlineStr">
        <is>
          <t>Всего по объекту:</t>
        </is>
      </c>
      <c r="C13" s="329" t="n"/>
      <c r="D13" s="329" t="n"/>
      <c r="E13" s="330" t="n"/>
      <c r="F13" s="208" t="n"/>
      <c r="G13" s="208" t="n">
        <v>32770.496616758</v>
      </c>
      <c r="H13" s="208" t="n"/>
      <c r="I13" s="208" t="n"/>
      <c r="J13" s="208" t="n">
        <v>32770.496616758</v>
      </c>
      <c r="K13" s="206" t="n"/>
      <c r="L13" s="206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08" t="n"/>
      <c r="G14" s="208" t="n">
        <v>32770.496616758</v>
      </c>
      <c r="H14" s="208" t="n"/>
      <c r="I14" s="208" t="n"/>
      <c r="J14" s="208" t="n">
        <v>32770.496616758</v>
      </c>
      <c r="K14" s="214" t="n"/>
      <c r="L14" s="206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7" zoomScale="85" workbookViewId="0">
      <selection activeCell="A1" sqref="A1:XFD1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1">
      <c r="A1" s="238" t="inlineStr">
        <is>
          <t xml:space="preserve">Приложение № 3 </t>
        </is>
      </c>
    </row>
    <row r="2">
      <c r="A2" s="239" t="inlineStr">
        <is>
          <t>Объектная ресурсная ведомость</t>
        </is>
      </c>
    </row>
    <row r="3" ht="18.75" customHeight="1" s="212">
      <c r="A3" s="175" t="n"/>
      <c r="B3" s="175" t="n"/>
      <c r="C3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0" t="n"/>
    </row>
    <row r="5">
      <c r="A5" s="248" t="inlineStr">
        <is>
          <t>Наименование разрабатываемого показателя УНЦ -  КЛ 330 кВ с системой термомониторинга сечение жилы 2500 мм2, сечение экрана 350 мм2</t>
        </is>
      </c>
    </row>
    <row r="6">
      <c r="A6" s="248" t="n"/>
      <c r="B6" s="248" t="n"/>
      <c r="C6" s="248" t="n"/>
      <c r="D6" s="248" t="n"/>
      <c r="E6" s="248" t="n"/>
      <c r="F6" s="248" t="n"/>
      <c r="G6" s="248" t="n"/>
      <c r="H6" s="248" t="n"/>
    </row>
    <row r="7" ht="38.25" customHeight="1" s="212">
      <c r="A7" s="243" t="inlineStr">
        <is>
          <t>п/п</t>
        </is>
      </c>
      <c r="B7" s="243" t="inlineStr">
        <is>
          <t>№ЛСР</t>
        </is>
      </c>
      <c r="C7" s="243" t="inlineStr">
        <is>
          <t>Код ресурса</t>
        </is>
      </c>
      <c r="D7" s="243" t="inlineStr">
        <is>
          <t>Наименование ресурса</t>
        </is>
      </c>
      <c r="E7" s="243" t="inlineStr">
        <is>
          <t>Ед. изм.</t>
        </is>
      </c>
      <c r="F7" s="243" t="inlineStr">
        <is>
          <t>Кол-во единиц по данным объекта-представителя</t>
        </is>
      </c>
      <c r="G7" s="243" t="inlineStr">
        <is>
          <t>Сметная стоимость в ценах на 01.01.2000 (руб.)</t>
        </is>
      </c>
      <c r="H7" s="330" t="n"/>
    </row>
    <row r="8" ht="40.5" customHeight="1" s="212">
      <c r="A8" s="332" t="n"/>
      <c r="B8" s="332" t="n"/>
      <c r="C8" s="332" t="n"/>
      <c r="D8" s="332" t="n"/>
      <c r="E8" s="332" t="n"/>
      <c r="F8" s="332" t="n"/>
      <c r="G8" s="243" t="inlineStr">
        <is>
          <t>на ед.изм.</t>
        </is>
      </c>
      <c r="H8" s="243" t="inlineStr">
        <is>
          <t>общая</t>
        </is>
      </c>
    </row>
    <row r="9">
      <c r="A9" s="227" t="n">
        <v>1</v>
      </c>
      <c r="B9" s="227" t="n"/>
      <c r="C9" s="227" t="n">
        <v>2</v>
      </c>
      <c r="D9" s="227" t="inlineStr">
        <is>
          <t>З</t>
        </is>
      </c>
      <c r="E9" s="227" t="n">
        <v>4</v>
      </c>
      <c r="F9" s="227" t="n">
        <v>5</v>
      </c>
      <c r="G9" s="227" t="n">
        <v>6</v>
      </c>
      <c r="H9" s="227" t="n">
        <v>7</v>
      </c>
    </row>
    <row r="10" customFormat="1" s="191">
      <c r="A10" s="245" t="inlineStr">
        <is>
          <t>Затраты труда рабочих</t>
        </is>
      </c>
      <c r="B10" s="329" t="n"/>
      <c r="C10" s="329" t="n"/>
      <c r="D10" s="329" t="n"/>
      <c r="E10" s="330" t="n"/>
      <c r="F10" s="333">
        <f>SUM(F11:F11)</f>
        <v/>
      </c>
      <c r="G10" s="10" t="n"/>
      <c r="H10" s="333">
        <f>SUM(H11:H11)</f>
        <v/>
      </c>
    </row>
    <row r="11">
      <c r="A11" s="275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5" t="inlineStr">
        <is>
          <t>чел.-ч</t>
        </is>
      </c>
      <c r="F11" s="254" t="n">
        <v>1174.8</v>
      </c>
      <c r="G11" s="334" t="n">
        <v>9.619999999999999</v>
      </c>
      <c r="H11" s="169">
        <f>ROUND(F11*G11,2)</f>
        <v/>
      </c>
      <c r="M11" s="335" t="n"/>
    </row>
    <row r="12">
      <c r="A12" s="244" t="inlineStr">
        <is>
          <t>Затраты труда машинистов</t>
        </is>
      </c>
      <c r="B12" s="329" t="n"/>
      <c r="C12" s="329" t="n"/>
      <c r="D12" s="329" t="n"/>
      <c r="E12" s="330" t="n"/>
      <c r="F12" s="245" t="n"/>
      <c r="G12" s="157" t="n"/>
      <c r="H12" s="333">
        <f>H13</f>
        <v/>
      </c>
    </row>
    <row r="13">
      <c r="A13" s="275" t="n">
        <v>2</v>
      </c>
      <c r="B13" s="246" t="n"/>
      <c r="C13" s="177" t="n">
        <v>2</v>
      </c>
      <c r="D13" s="171" t="inlineStr">
        <is>
          <t>Затраты труда машинистов</t>
        </is>
      </c>
      <c r="E13" s="275" t="inlineStr">
        <is>
          <t>чел.-ч</t>
        </is>
      </c>
      <c r="F13" s="275" t="n">
        <v>82.7</v>
      </c>
      <c r="G13" s="169" t="n"/>
      <c r="H13" s="334" t="n">
        <v>969.6</v>
      </c>
    </row>
    <row r="14" customFormat="1" s="191">
      <c r="A14" s="245" t="inlineStr">
        <is>
          <t>Машины и механизмы</t>
        </is>
      </c>
      <c r="B14" s="329" t="n"/>
      <c r="C14" s="329" t="n"/>
      <c r="D14" s="329" t="n"/>
      <c r="E14" s="330" t="n"/>
      <c r="F14" s="245" t="n"/>
      <c r="G14" s="157" t="n"/>
      <c r="H14" s="333">
        <f>SUM(H15:H24)</f>
        <v/>
      </c>
    </row>
    <row r="15" ht="25.5" customHeight="1" s="212">
      <c r="A15" s="275" t="n">
        <v>3</v>
      </c>
      <c r="B15" s="246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5" t="inlineStr">
        <is>
          <t>маш.час</t>
        </is>
      </c>
      <c r="F15" s="275" t="n">
        <v>15.6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5" t="n">
        <v>4</v>
      </c>
      <c r="B16" s="246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5" t="inlineStr">
        <is>
          <t>маш.час</t>
        </is>
      </c>
      <c r="F16" s="275" t="n">
        <v>28.1</v>
      </c>
      <c r="G16" s="178" t="n">
        <v>244.95</v>
      </c>
      <c r="H16" s="169">
        <f>ROUND(F16*G16,2)</f>
        <v/>
      </c>
      <c r="I16" s="173" t="n"/>
      <c r="J16" s="173" t="n"/>
      <c r="K16" s="182" t="n"/>
      <c r="L16" s="173" t="n"/>
    </row>
    <row r="17">
      <c r="A17" s="275" t="n">
        <v>5</v>
      </c>
      <c r="B17" s="246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5" t="inlineStr">
        <is>
          <t>маш.час</t>
        </is>
      </c>
      <c r="F17" s="275" t="n">
        <v>12.5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2">
      <c r="A18" s="275" t="n">
        <v>6</v>
      </c>
      <c r="B18" s="246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5" t="inlineStr">
        <is>
          <t>маш.час</t>
        </is>
      </c>
      <c r="F18" s="275" t="n">
        <v>1.8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75" t="n">
        <v>7</v>
      </c>
      <c r="B19" s="246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5" t="inlineStr">
        <is>
          <t>маш.час</t>
        </is>
      </c>
      <c r="F19" s="275" t="n">
        <v>19.9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5" t="n">
        <v>8</v>
      </c>
      <c r="B20" s="246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5" t="inlineStr">
        <is>
          <t>маш.час</t>
        </is>
      </c>
      <c r="F20" s="275" t="n">
        <v>12.5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5" t="n">
        <v>9</v>
      </c>
      <c r="B21" s="246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5" t="inlineStr">
        <is>
          <t>маш.час</t>
        </is>
      </c>
      <c r="F21" s="275" t="n">
        <v>9.1</v>
      </c>
      <c r="G21" s="178" t="n">
        <v>27.11</v>
      </c>
      <c r="H21" s="169">
        <f>ROUND(F21*G21,2)</f>
        <v/>
      </c>
      <c r="I21" s="173" t="n"/>
      <c r="J21" s="173" t="n"/>
    </row>
    <row r="22">
      <c r="A22" s="275" t="n">
        <v>10</v>
      </c>
      <c r="B22" s="246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5" t="inlineStr">
        <is>
          <t>маш.час</t>
        </is>
      </c>
      <c r="F22" s="275" t="n">
        <v>9.1</v>
      </c>
      <c r="G22" s="178" t="n">
        <v>13.5</v>
      </c>
      <c r="H22" s="169">
        <f>ROUND(F22*G22,2)</f>
        <v/>
      </c>
      <c r="J22" s="173" t="n"/>
    </row>
    <row r="23">
      <c r="A23" s="275" t="n">
        <v>11</v>
      </c>
      <c r="B23" s="246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5" t="inlineStr">
        <is>
          <t>маш.час</t>
        </is>
      </c>
      <c r="F23" s="275" t="n">
        <v>9.1</v>
      </c>
      <c r="G23" s="178" t="n">
        <v>3.31</v>
      </c>
      <c r="H23" s="169">
        <f>ROUND(F23*G23,2)</f>
        <v/>
      </c>
      <c r="J23" s="173" t="n"/>
    </row>
    <row r="24">
      <c r="A24" s="275" t="n">
        <v>12</v>
      </c>
      <c r="B24" s="246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5" t="inlineStr">
        <is>
          <t>маш.час</t>
        </is>
      </c>
      <c r="F24" s="275" t="n">
        <v>46.7</v>
      </c>
      <c r="G24" s="178" t="n">
        <v>0.48</v>
      </c>
      <c r="H24" s="169">
        <f>ROUND(F24*G24,2)</f>
        <v/>
      </c>
      <c r="J24" s="173" t="n"/>
    </row>
    <row r="25">
      <c r="A25" s="245" t="inlineStr">
        <is>
          <t>Материалы</t>
        </is>
      </c>
      <c r="B25" s="329" t="n"/>
      <c r="C25" s="329" t="n"/>
      <c r="D25" s="329" t="n"/>
      <c r="E25" s="330" t="n"/>
      <c r="F25" s="245" t="n"/>
      <c r="G25" s="157" t="n"/>
      <c r="H25" s="333">
        <f>SUM(H26:H27)</f>
        <v/>
      </c>
    </row>
    <row r="26" ht="25.5" customHeight="1" s="212">
      <c r="A26" s="184" t="n">
        <v>13</v>
      </c>
      <c r="B26" s="184" t="n"/>
      <c r="C26" s="275" t="inlineStr">
        <is>
          <t>Прайс из СД ОП</t>
        </is>
      </c>
      <c r="D26" s="183" t="inlineStr">
        <is>
          <t>Кабель медный 330 кВ с термомониторингом 3х2500/350</t>
        </is>
      </c>
      <c r="E26" s="275" t="inlineStr">
        <is>
          <t>км</t>
        </is>
      </c>
      <c r="F26" s="275" t="n">
        <v>3.3</v>
      </c>
      <c r="G26" s="183" t="n">
        <v>10442448.06</v>
      </c>
      <c r="H26" s="169" t="n">
        <v>34460078.6</v>
      </c>
    </row>
    <row r="27">
      <c r="A27" s="184" t="n">
        <v>14</v>
      </c>
      <c r="B27" s="246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5" t="inlineStr">
        <is>
          <t>кг</t>
        </is>
      </c>
      <c r="F27" s="275" t="n">
        <v>3.586</v>
      </c>
      <c r="G27" s="169" t="n">
        <v>6.09</v>
      </c>
      <c r="H27" s="169" t="n">
        <v>21.84</v>
      </c>
      <c r="I27" s="166" t="n"/>
      <c r="J27" s="173" t="n"/>
      <c r="K27" s="173" t="n"/>
    </row>
    <row r="30">
      <c r="B30" s="214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4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37" t="inlineStr">
        <is>
          <t>Наименование разрабатываемого показателя УНЦ — КЛ 330 кВ с системой термомониторинга сечение жилы 2500 мм2, сечение экрана 350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0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0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51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КЛ 330 кВ с системой термомониторинга сечение жилы 2500 мм2, сечение экрана 350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13.15" customFormat="1" customHeight="1" s="196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2">
      <c r="A11" s="332" t="n"/>
      <c r="B11" s="332" t="n"/>
      <c r="C11" s="332" t="n"/>
      <c r="D11" s="332" t="n"/>
      <c r="E11" s="332" t="n"/>
      <c r="F11" s="254" t="inlineStr">
        <is>
          <t>на ед. изм.</t>
        </is>
      </c>
      <c r="G11" s="254" t="inlineStr">
        <is>
          <t>общая</t>
        </is>
      </c>
      <c r="H11" s="332" t="n"/>
      <c r="I11" s="254" t="inlineStr">
        <is>
          <t>на ед. изм.</t>
        </is>
      </c>
      <c r="J11" s="254" t="inlineStr">
        <is>
          <t>общая</t>
        </is>
      </c>
      <c r="M11" s="197" t="n"/>
      <c r="N11" s="197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7" t="n"/>
      <c r="N12" s="197" t="n"/>
    </row>
    <row r="13">
      <c r="A13" s="254" t="n"/>
      <c r="B13" s="244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7">
      <c r="A16" s="254" t="n"/>
      <c r="B16" s="262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7" t="n">
        <v>82.7</v>
      </c>
      <c r="F17" s="32">
        <f>G17/E17</f>
        <v/>
      </c>
      <c r="G17" s="32">
        <f>'Прил. 3'!H12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4" t="n"/>
      <c r="B18" s="244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4" t="n"/>
      <c r="B19" s="262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4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5" t="inlineStr">
        <is>
          <t>маш.час</t>
        </is>
      </c>
      <c r="E20" s="338" t="n">
        <v>15.6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4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5" t="inlineStr">
        <is>
          <t>маш.час</t>
        </is>
      </c>
      <c r="E21" s="338" t="n">
        <v>28.1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4" t="n"/>
      <c r="B22" s="254" t="n"/>
      <c r="C22" s="262" t="inlineStr">
        <is>
          <t>Итого основные машины и механизмы</t>
        </is>
      </c>
      <c r="D22" s="254" t="n"/>
      <c r="E22" s="337" t="n"/>
      <c r="F22" s="32" t="n"/>
      <c r="G22" s="32">
        <f>SUM(G20:G21)</f>
        <v/>
      </c>
      <c r="H22" s="265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4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5" t="inlineStr">
        <is>
          <t>маш.час</t>
        </is>
      </c>
      <c r="E23" s="338" t="n">
        <v>12.5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4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5" t="inlineStr">
        <is>
          <t>маш.час</t>
        </is>
      </c>
      <c r="E24" s="338" t="n">
        <v>1.8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4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5" t="inlineStr">
        <is>
          <t>маш.час</t>
        </is>
      </c>
      <c r="E25" s="338" t="n">
        <v>19.9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4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5" t="inlineStr">
        <is>
          <t>маш.час</t>
        </is>
      </c>
      <c r="E26" s="338" t="n">
        <v>12.5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4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5" t="inlineStr">
        <is>
          <t>маш.час</t>
        </is>
      </c>
      <c r="E27" s="338" t="n">
        <v>9.1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4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5" t="inlineStr">
        <is>
          <t>маш.час</t>
        </is>
      </c>
      <c r="E28" s="338" t="n">
        <v>9.1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4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5" t="inlineStr">
        <is>
          <t>маш.час</t>
        </is>
      </c>
      <c r="E29" s="338" t="n">
        <v>9.1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4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5" t="inlineStr">
        <is>
          <t>маш.час</t>
        </is>
      </c>
      <c r="E30" s="338" t="n">
        <v>46.7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4" t="n"/>
      <c r="B31" s="254" t="n"/>
      <c r="C31" s="262" t="inlineStr">
        <is>
          <t>Итого прочие машины и механизмы</t>
        </is>
      </c>
      <c r="D31" s="254" t="n"/>
      <c r="E31" s="263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4" t="n"/>
      <c r="B32" s="254" t="n"/>
      <c r="C32" s="244" t="inlineStr">
        <is>
          <t>Итого по разделу «Машины и механизмы»</t>
        </is>
      </c>
      <c r="D32" s="254" t="n"/>
      <c r="E32" s="263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4" t="n"/>
      <c r="B33" s="244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7" t="n"/>
      <c r="J33" s="127" t="n"/>
    </row>
    <row r="34">
      <c r="A34" s="254" t="n"/>
      <c r="B34" s="262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>
      <c r="A35" s="254" t="n"/>
      <c r="B35" s="254" t="n"/>
      <c r="C35" s="262" t="inlineStr">
        <is>
          <t>Итого основное оборудование</t>
        </is>
      </c>
      <c r="D35" s="254" t="n"/>
      <c r="E35" s="339" t="n"/>
      <c r="F35" s="264" t="n"/>
      <c r="G35" s="32" t="n">
        <v>0</v>
      </c>
      <c r="H35" s="130" t="n">
        <v>0</v>
      </c>
      <c r="I35" s="129" t="n"/>
      <c r="J35" s="32" t="n">
        <v>0</v>
      </c>
    </row>
    <row r="36">
      <c r="A36" s="254" t="n"/>
      <c r="B36" s="254" t="n"/>
      <c r="C36" s="262" t="inlineStr">
        <is>
          <t>Итого прочее оборудование</t>
        </is>
      </c>
      <c r="D36" s="254" t="n"/>
      <c r="E36" s="337" t="n"/>
      <c r="F36" s="264" t="n"/>
      <c r="G36" s="32" t="n">
        <v>0</v>
      </c>
      <c r="H36" s="130" t="n">
        <v>0</v>
      </c>
      <c r="I36" s="129" t="n"/>
      <c r="J36" s="32" t="n">
        <v>0</v>
      </c>
    </row>
    <row r="37">
      <c r="A37" s="254" t="n"/>
      <c r="B37" s="254" t="n"/>
      <c r="C37" s="244" t="inlineStr">
        <is>
          <t>Итого по разделу «Оборудование»</t>
        </is>
      </c>
      <c r="D37" s="254" t="n"/>
      <c r="E37" s="263" t="n"/>
      <c r="F37" s="264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54" t="n"/>
      <c r="B38" s="254" t="n"/>
      <c r="C38" s="262" t="inlineStr">
        <is>
          <t>в том числе технологическое оборудование</t>
        </is>
      </c>
      <c r="D38" s="254" t="n"/>
      <c r="E38" s="339" t="n"/>
      <c r="F38" s="264" t="n"/>
      <c r="G38" s="32">
        <f>'Прил.6 Расчет ОБ'!G12</f>
        <v/>
      </c>
      <c r="H38" s="265" t="n"/>
      <c r="I38" s="129" t="n"/>
      <c r="J38" s="32">
        <f>J37</f>
        <v/>
      </c>
    </row>
    <row r="39" ht="14.25" customFormat="1" customHeight="1" s="197">
      <c r="A39" s="254" t="n"/>
      <c r="B39" s="244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7" t="n"/>
      <c r="J39" s="127" t="n"/>
    </row>
    <row r="40" ht="14.25" customFormat="1" customHeight="1" s="197">
      <c r="A40" s="255" t="n"/>
      <c r="B40" s="258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40" t="n"/>
      <c r="J40" s="140" t="n"/>
    </row>
    <row r="41" ht="25.5" customFormat="1" customHeight="1" s="197">
      <c r="A41" s="254" t="n">
        <v>13</v>
      </c>
      <c r="B41" s="254" t="inlineStr">
        <is>
          <t>БЦ.85.405</t>
        </is>
      </c>
      <c r="C41" s="171" t="inlineStr">
        <is>
          <t>Кабель медный 330 кВ с термомониторингом 3х2500/350</t>
        </is>
      </c>
      <c r="D41" s="254" t="inlineStr">
        <is>
          <t>км</t>
        </is>
      </c>
      <c r="E41" s="339">
        <f>1*3.3</f>
        <v/>
      </c>
      <c r="F41" s="264">
        <f>ROUND(I41/'Прил. 10'!$D$13,2)</f>
        <v/>
      </c>
      <c r="G41" s="32">
        <f>ROUND(E41*F41,2)</f>
        <v/>
      </c>
      <c r="H41" s="130">
        <f>G41/$G$45</f>
        <v/>
      </c>
      <c r="I41" s="32" t="n">
        <v>43247497.17</v>
      </c>
      <c r="J41" s="32">
        <f>ROUND(I41*E41,2)</f>
        <v/>
      </c>
    </row>
    <row r="42" ht="14.25" customFormat="1" customHeight="1" s="197">
      <c r="A42" s="256" t="n"/>
      <c r="B42" s="142" t="n"/>
      <c r="C42" s="143" t="inlineStr">
        <is>
          <t>Итого основные материалы</t>
        </is>
      </c>
      <c r="D42" s="256" t="n"/>
      <c r="E42" s="34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4" t="n">
        <v>14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5" t="inlineStr">
        <is>
          <t>кг</t>
        </is>
      </c>
      <c r="E43" s="338" t="n">
        <v>3.586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4" t="n"/>
      <c r="B44" s="254" t="n"/>
      <c r="C44" s="262" t="inlineStr">
        <is>
          <t>Итого прочие материалы</t>
        </is>
      </c>
      <c r="D44" s="254" t="n"/>
      <c r="E44" s="339" t="n"/>
      <c r="F44" s="264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4" t="n"/>
      <c r="B45" s="254" t="n"/>
      <c r="C45" s="244" t="inlineStr">
        <is>
          <t>Итого по разделу «Материалы»</t>
        </is>
      </c>
      <c r="D45" s="254" t="n"/>
      <c r="E45" s="263" t="n"/>
      <c r="F45" s="264" t="n"/>
      <c r="G45" s="32">
        <f>G42+G44</f>
        <v/>
      </c>
      <c r="H45" s="265">
        <f>G45/$G$45</f>
        <v/>
      </c>
      <c r="I45" s="32" t="n"/>
      <c r="J45" s="32">
        <f>J42+J44</f>
        <v/>
      </c>
    </row>
    <row r="46" ht="14.25" customFormat="1" customHeight="1" s="197">
      <c r="A46" s="254" t="n"/>
      <c r="B46" s="254" t="n"/>
      <c r="C46" s="262" t="inlineStr">
        <is>
          <t>ИТОГО ПО РМ</t>
        </is>
      </c>
      <c r="D46" s="254" t="n"/>
      <c r="E46" s="263" t="n"/>
      <c r="F46" s="264" t="n"/>
      <c r="G46" s="32">
        <f>G15+G32+G45</f>
        <v/>
      </c>
      <c r="H46" s="265" t="n"/>
      <c r="I46" s="32" t="n"/>
      <c r="J46" s="32">
        <f>J15+J32+J45</f>
        <v/>
      </c>
    </row>
    <row r="47" ht="14.25" customFormat="1" customHeight="1" s="197">
      <c r="A47" s="254" t="n"/>
      <c r="B47" s="254" t="n"/>
      <c r="C47" s="262" t="inlineStr">
        <is>
          <t>Накладные расходы</t>
        </is>
      </c>
      <c r="D47" s="135">
        <f>ROUND(G47/(G$17+$G$15),2)</f>
        <v/>
      </c>
      <c r="E47" s="263" t="n"/>
      <c r="F47" s="264" t="n"/>
      <c r="G47" s="32" t="n">
        <v>11903.06</v>
      </c>
      <c r="H47" s="265" t="n"/>
      <c r="I47" s="32" t="n"/>
      <c r="J47" s="32">
        <f>ROUND(D47*(J15+J17),2)</f>
        <v/>
      </c>
    </row>
    <row r="48" ht="14.25" customFormat="1" customHeight="1" s="197">
      <c r="A48" s="254" t="n"/>
      <c r="B48" s="254" t="n"/>
      <c r="C48" s="262" t="inlineStr">
        <is>
          <t>Сметная прибыль</t>
        </is>
      </c>
      <c r="D48" s="135">
        <f>ROUND(G48/(G$15+G$17),2)</f>
        <v/>
      </c>
      <c r="E48" s="263" t="n"/>
      <c r="F48" s="264" t="n"/>
      <c r="G48" s="32" t="n">
        <v>6258.31</v>
      </c>
      <c r="H48" s="265" t="n"/>
      <c r="I48" s="32" t="n"/>
      <c r="J48" s="32">
        <f>ROUND(D48*(J15+J17),2)</f>
        <v/>
      </c>
    </row>
    <row r="49" ht="14.25" customFormat="1" customHeight="1" s="197">
      <c r="A49" s="254" t="n"/>
      <c r="B49" s="254" t="n"/>
      <c r="C49" s="262" t="inlineStr">
        <is>
          <t>Итого СМР (с НР и СП)</t>
        </is>
      </c>
      <c r="D49" s="254" t="n"/>
      <c r="E49" s="263" t="n"/>
      <c r="F49" s="264" t="n"/>
      <c r="G49" s="32">
        <f>G15+G32+G45+G47+G48</f>
        <v/>
      </c>
      <c r="H49" s="265" t="n"/>
      <c r="I49" s="32" t="n"/>
      <c r="J49" s="32">
        <f>J15+J32+J45+J47+J48</f>
        <v/>
      </c>
    </row>
    <row r="50" ht="14.25" customFormat="1" customHeight="1" s="197">
      <c r="A50" s="254" t="n"/>
      <c r="B50" s="254" t="n"/>
      <c r="C50" s="262" t="inlineStr">
        <is>
          <t>ВСЕГО СМР + ОБОРУДОВАНИЕ</t>
        </is>
      </c>
      <c r="D50" s="254" t="n"/>
      <c r="E50" s="263" t="n"/>
      <c r="F50" s="264" t="n"/>
      <c r="G50" s="32">
        <f>G49+G37</f>
        <v/>
      </c>
      <c r="H50" s="265" t="n"/>
      <c r="I50" s="32" t="n"/>
      <c r="J50" s="32">
        <f>J49+J37</f>
        <v/>
      </c>
    </row>
    <row r="51" ht="34.5" customFormat="1" customHeight="1" s="197">
      <c r="A51" s="254" t="n"/>
      <c r="B51" s="254" t="n"/>
      <c r="C51" s="262" t="inlineStr">
        <is>
          <t>ИТОГО ПОКАЗАТЕЛЬ НА ЕД. ИЗМ.</t>
        </is>
      </c>
      <c r="D51" s="254" t="inlineStr">
        <is>
          <t>1 км</t>
        </is>
      </c>
      <c r="E51" s="339" t="n">
        <v>1</v>
      </c>
      <c r="F51" s="264" t="n"/>
      <c r="G51" s="32">
        <f>G50/E51</f>
        <v/>
      </c>
      <c r="H51" s="265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КЛ 330 кВ с системой термомониторинга сечение жилы 2500 мм2, сечение экрана 350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47.2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К4-23-3</t>
        </is>
      </c>
      <c r="B11" s="243" t="inlineStr">
        <is>
          <t xml:space="preserve">УНЦ КЛ 110 - 500 кВ с системой термомониторинга 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2025-01-24T12:09:26Z</dcterms:modified>
  <cp:lastModifiedBy>User4</cp:lastModifiedBy>
  <cp:lastPrinted>2023-11-28T11:19:15Z</cp:lastPrinted>
</cp:coreProperties>
</file>