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0" fillId="0" borderId="0" pivotButton="0" quotePrefix="0" xfId="0"/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2" fillId="0" borderId="3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6" pivotButton="0" quotePrefix="0" xfId="0"/>
    <xf numFmtId="0" fontId="22" fillId="0" borderId="4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 s="199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79" t="n"/>
      <c r="C6" s="179" t="n"/>
      <c r="D6" s="179" t="n"/>
    </row>
    <row r="7" ht="64.5" customHeight="1" s="199">
      <c r="B7" s="221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 ht="31.5" customHeight="1" s="199">
      <c r="B8" s="221" t="inlineStr">
        <is>
          <t>Сопоставимый уровень цен: 3 кв. 2016 г</t>
        </is>
      </c>
    </row>
    <row r="9" ht="15.75" customHeight="1" s="199">
      <c r="B9" s="221" t="inlineStr">
        <is>
          <t>Единица измерения  — 1 км</t>
        </is>
      </c>
    </row>
    <row r="10">
      <c r="B10" s="221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63" t="n"/>
    </row>
    <row r="12" ht="96.75" customHeight="1" s="199">
      <c r="B12" s="228" t="n">
        <v>1</v>
      </c>
      <c r="C12" s="127" t="inlineStr">
        <is>
          <t>Наименование объекта-представителя</t>
        </is>
      </c>
      <c r="D12" s="192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>
      <c r="B13" s="228" t="n">
        <v>2</v>
      </c>
      <c r="C13" s="127" t="inlineStr">
        <is>
          <t>Наименование субъекта Российской Федерации</t>
        </is>
      </c>
      <c r="D13" s="192" t="inlineStr">
        <is>
          <t>Ставропольский край</t>
        </is>
      </c>
    </row>
    <row r="14">
      <c r="B14" s="228" t="n">
        <v>3</v>
      </c>
      <c r="C14" s="127" t="inlineStr">
        <is>
          <t>Климатический район и подрайон</t>
        </is>
      </c>
      <c r="D14" s="81" t="inlineStr">
        <is>
          <t>IIIВ</t>
        </is>
      </c>
    </row>
    <row r="15">
      <c r="B15" s="228" t="n">
        <v>4</v>
      </c>
      <c r="C15" s="127" t="inlineStr">
        <is>
          <t>Мощность объекта</t>
        </is>
      </c>
      <c r="D15" s="192" t="n">
        <v>9.390000000000001</v>
      </c>
    </row>
    <row r="16" ht="116.25" customHeight="1" s="199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- 421 м3
</t>
        </is>
      </c>
    </row>
    <row r="17" ht="79.5" customHeight="1" s="199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8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199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199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199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28" t="n">
        <v>7</v>
      </c>
      <c r="C22" s="161" t="inlineStr">
        <is>
          <t>Сопоставимый уровень цен</t>
        </is>
      </c>
      <c r="D22" s="190" t="inlineStr">
        <is>
          <t>3 кв. 2016 г</t>
        </is>
      </c>
      <c r="E22" s="159" t="n"/>
    </row>
    <row r="23" ht="123" customHeight="1" s="199">
      <c r="B23" s="228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8" t="n"/>
    </row>
    <row r="24" ht="60.75" customHeight="1" s="199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199">
      <c r="B25" s="228" t="n">
        <v>10</v>
      </c>
      <c r="C25" s="127" t="inlineStr">
        <is>
          <t>Примечание</t>
        </is>
      </c>
      <c r="D25" s="228" t="n"/>
    </row>
    <row r="26">
      <c r="B26" s="158" t="n"/>
      <c r="C26" s="157" t="n"/>
      <c r="D26" s="157" t="n"/>
    </row>
    <row r="27" ht="37.5" customHeight="1" s="199">
      <c r="B27" s="156" t="n"/>
    </row>
    <row r="28">
      <c r="B28" s="198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19" t="inlineStr">
        <is>
          <t>Приложение № 2</t>
        </is>
      </c>
      <c r="K3" s="156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9">
      <c r="B6" s="230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  <c r="K6" s="156" t="n"/>
    </row>
    <row r="7" ht="15.75" customHeight="1" s="199">
      <c r="B7" s="231" t="inlineStr">
        <is>
          <t>Единица измерения  — 1 км</t>
        </is>
      </c>
      <c r="K7" s="156" t="n"/>
    </row>
    <row r="8" ht="18.75" customHeight="1" s="199">
      <c r="B8" s="133" t="n"/>
    </row>
    <row r="9" ht="15.75" customHeight="1" s="199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9">
      <c r="B10" s="321" t="n"/>
      <c r="C10" s="321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кв. 2016 г., тыс. руб.</t>
        </is>
      </c>
      <c r="G10" s="319" t="n"/>
      <c r="H10" s="319" t="n"/>
      <c r="I10" s="319" t="n"/>
      <c r="J10" s="320" t="n"/>
    </row>
    <row r="11" ht="31.5" customHeight="1" s="199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9">
      <c r="B12" s="211" t="n"/>
      <c r="C12" s="211" t="n"/>
      <c r="D12" s="211" t="n"/>
      <c r="E12" s="211" t="n"/>
      <c r="F12" s="323" t="n">
        <v>23799.0078258</v>
      </c>
      <c r="G12" s="320" t="n"/>
      <c r="H12" s="211" t="n"/>
      <c r="I12" s="211" t="n"/>
      <c r="J12" s="211">
        <f>SUM(F12:I12)</f>
        <v/>
      </c>
    </row>
    <row r="13" ht="15.75" customHeight="1" s="199">
      <c r="B13" s="226" t="inlineStr">
        <is>
          <t>Всего по объекту:</t>
        </is>
      </c>
      <c r="C13" s="324" t="n"/>
      <c r="D13" s="324" t="n"/>
      <c r="E13" s="325" t="n"/>
      <c r="F13" s="326" t="n"/>
      <c r="G13" s="325" t="n"/>
      <c r="H13" s="210" t="n"/>
      <c r="I13" s="210" t="n"/>
      <c r="J13" s="210" t="n"/>
    </row>
    <row r="14">
      <c r="B14" s="227" t="inlineStr">
        <is>
          <t>Всего по объекту в сопоставимом уровне цен 3 кв. 2016 г:</t>
        </is>
      </c>
      <c r="C14" s="319" t="n"/>
      <c r="D14" s="319" t="n"/>
      <c r="E14" s="320" t="n"/>
      <c r="F14" s="327">
        <f>F12</f>
        <v/>
      </c>
      <c r="G14" s="320" t="n"/>
      <c r="H14" s="180" t="n"/>
      <c r="I14" s="180" t="n"/>
      <c r="J14" s="180">
        <f>SUM(F14:I14)</f>
        <v/>
      </c>
    </row>
    <row r="15" ht="15" customHeight="1" s="199"/>
    <row r="16" ht="15" customHeight="1" s="199"/>
    <row r="17" ht="15" customHeight="1" s="199"/>
    <row r="18" ht="15" customHeight="1" s="199">
      <c r="C18" s="205" t="inlineStr">
        <is>
          <t>Составил ______________________     Е. М. Добровольская</t>
        </is>
      </c>
      <c r="D18" s="206" t="n"/>
      <c r="E18" s="206" t="n"/>
    </row>
    <row r="19" ht="15" customHeight="1" s="199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199">
      <c r="C20" s="205" t="n"/>
      <c r="D20" s="206" t="n"/>
      <c r="E20" s="206" t="n"/>
    </row>
    <row r="21" ht="15" customHeight="1" s="199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199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0"/>
  <sheetViews>
    <sheetView view="pageBreakPreview" zoomScale="55" zoomScaleSheetLayoutView="55" workbookViewId="0">
      <selection activeCell="F37" sqref="F37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8.8554687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  <col width="15" customWidth="1" style="199" min="14" max="14"/>
  </cols>
  <sheetData>
    <row r="2" s="199">
      <c r="A2" s="198" t="n"/>
      <c r="B2" s="198" t="n"/>
      <c r="C2" s="198" t="n"/>
      <c r="D2" s="198" t="n"/>
      <c r="E2" s="198" t="n"/>
      <c r="F2" s="198" t="n"/>
      <c r="G2" s="198" t="n"/>
      <c r="H2" s="198" t="n"/>
      <c r="I2" s="198" t="n"/>
      <c r="J2" s="198" t="n"/>
      <c r="K2" s="198" t="n"/>
      <c r="L2" s="198" t="n"/>
      <c r="M2" s="198" t="n"/>
    </row>
    <row r="3">
      <c r="A3" s="219" t="inlineStr">
        <is>
          <t xml:space="preserve">Приложение № 3 </t>
        </is>
      </c>
    </row>
    <row r="4">
      <c r="A4" s="220" t="inlineStr">
        <is>
          <t>Объектная ресурсная ведомость</t>
        </is>
      </c>
    </row>
    <row r="5" ht="18.75" customHeight="1" s="199">
      <c r="A5" s="187" t="n"/>
      <c r="B5" s="187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1" t="n"/>
    </row>
    <row r="7" ht="30" customHeight="1" s="199">
      <c r="A7" s="230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A8" s="231" t="n"/>
      <c r="B8" s="231" t="n"/>
      <c r="C8" s="231" t="n"/>
      <c r="D8" s="231" t="n"/>
      <c r="E8" s="231" t="n"/>
      <c r="F8" s="231" t="n"/>
      <c r="G8" s="231" t="n"/>
      <c r="H8" s="231" t="n"/>
    </row>
    <row r="9" ht="38.25" customHeight="1" s="199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320" t="n"/>
    </row>
    <row r="10" ht="40.5" customHeight="1" s="199">
      <c r="A10" s="322" t="n"/>
      <c r="B10" s="322" t="n"/>
      <c r="C10" s="322" t="n"/>
      <c r="D10" s="322" t="n"/>
      <c r="E10" s="322" t="n"/>
      <c r="F10" s="322" t="n"/>
      <c r="G10" s="228" t="inlineStr">
        <is>
          <t>на ед.изм.</t>
        </is>
      </c>
      <c r="H10" s="228" t="inlineStr">
        <is>
          <t>общая</t>
        </is>
      </c>
    </row>
    <row r="11">
      <c r="A11" s="229" t="n">
        <v>1</v>
      </c>
      <c r="B11" s="229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229" t="n">
        <v>6</v>
      </c>
      <c r="H11" s="229" t="n">
        <v>7</v>
      </c>
    </row>
    <row r="12" customFormat="1" s="200">
      <c r="A12" s="239" t="inlineStr">
        <is>
          <t>Затраты труда рабочих</t>
        </is>
      </c>
      <c r="B12" s="319" t="n"/>
      <c r="C12" s="319" t="n"/>
      <c r="D12" s="319" t="n"/>
      <c r="E12" s="320" t="n"/>
      <c r="F12" s="185">
        <f>SUM(F13:F13)</f>
        <v/>
      </c>
      <c r="G12" s="10" t="n"/>
      <c r="H12" s="185">
        <f>SUM(H13:H13)</f>
        <v/>
      </c>
    </row>
    <row r="13">
      <c r="A13" s="181" t="n">
        <v>1</v>
      </c>
      <c r="B13" s="170" t="n"/>
      <c r="C13" s="181" t="inlineStr">
        <is>
          <t>1-4-1</t>
        </is>
      </c>
      <c r="D13" s="182" t="inlineStr">
        <is>
          <t>Затраты труда рабочих (ср 4,1)</t>
        </is>
      </c>
      <c r="E13" s="273" t="inlineStr">
        <is>
          <t>чел.час</t>
        </is>
      </c>
      <c r="F13" s="194" t="n">
        <v>2597.588774634</v>
      </c>
      <c r="G13" s="184" t="n">
        <v>9.789999999999999</v>
      </c>
      <c r="H13" s="184">
        <f>ROUND(F13*G13,2)</f>
        <v/>
      </c>
      <c r="I13" s="198" t="n">
        <v>4.1</v>
      </c>
      <c r="J13" s="198">
        <f>I13*F13</f>
        <v/>
      </c>
    </row>
    <row r="14">
      <c r="A14" s="238" t="inlineStr">
        <is>
          <t>Затраты труда машинистов</t>
        </is>
      </c>
      <c r="B14" s="319" t="n"/>
      <c r="C14" s="319" t="n"/>
      <c r="D14" s="319" t="n"/>
      <c r="E14" s="320" t="n"/>
      <c r="F14" s="239" t="n"/>
      <c r="G14" s="168" t="n"/>
      <c r="H14" s="196">
        <f>H15</f>
        <v/>
      </c>
    </row>
    <row r="15">
      <c r="A15" s="273" t="n">
        <v>2</v>
      </c>
      <c r="B15" s="240" t="n"/>
      <c r="C15" s="181" t="n">
        <v>2</v>
      </c>
      <c r="D15" s="182" t="inlineStr">
        <is>
          <t>Затраты труда машинистов</t>
        </is>
      </c>
      <c r="E15" s="273" t="inlineStr">
        <is>
          <t>чел.-ч</t>
        </is>
      </c>
      <c r="F15" s="191" t="n">
        <v>4599</v>
      </c>
      <c r="G15" s="184">
        <f>H15/F15</f>
        <v/>
      </c>
      <c r="H15" s="197" t="n">
        <v>91515</v>
      </c>
      <c r="J15" s="198">
        <f>SUM(J13:J13)</f>
        <v/>
      </c>
    </row>
    <row r="16" customFormat="1" s="200">
      <c r="A16" s="239" t="inlineStr">
        <is>
          <t>Машины и механизмы</t>
        </is>
      </c>
      <c r="B16" s="319" t="n"/>
      <c r="C16" s="319" t="n"/>
      <c r="D16" s="319" t="n"/>
      <c r="E16" s="320" t="n"/>
      <c r="F16" s="239" t="n"/>
      <c r="G16" s="168" t="n"/>
      <c r="H16" s="185">
        <f>SUM(H17:H29)</f>
        <v/>
      </c>
    </row>
    <row r="17" ht="25.5" customHeight="1" s="199">
      <c r="A17" s="273" t="n">
        <v>3</v>
      </c>
      <c r="B17" s="240" t="n"/>
      <c r="C17" s="181" t="inlineStr">
        <is>
          <t>91.15.02-029</t>
        </is>
      </c>
      <c r="D17" s="182" t="inlineStr">
        <is>
          <t>Тракторы на гусеничном ходу с лебедкой 132 кВт (180 л.с.)</t>
        </is>
      </c>
      <c r="E17" s="273" t="inlineStr">
        <is>
          <t>маш.час</t>
        </is>
      </c>
      <c r="F17" s="194" t="n">
        <v>246.66932423146</v>
      </c>
      <c r="G17" s="195" t="n">
        <v>147.43</v>
      </c>
      <c r="H17" s="184">
        <f>ROUND(F17*G17,2)</f>
        <v/>
      </c>
      <c r="I17" s="173">
        <f>H17/$H$16</f>
        <v/>
      </c>
      <c r="J17" s="188">
        <f>J15/F12</f>
        <v/>
      </c>
      <c r="L17" s="173">
        <f>H17/$H$16</f>
        <v/>
      </c>
    </row>
    <row r="18" ht="38.25" customHeight="1" s="199">
      <c r="A18" s="273" t="n">
        <v>4</v>
      </c>
      <c r="B18" s="240" t="n"/>
      <c r="C18" s="181" t="inlineStr">
        <is>
          <t>91.04.01-011</t>
        </is>
      </c>
      <c r="D18" s="182" t="inlineStr">
        <is>
          <t>Буровые установки (включая универсальные комплексы) с крутящим моментом 250-400 кНм, мощность 350-500 кВт</t>
        </is>
      </c>
      <c r="E18" s="273" t="inlineStr">
        <is>
          <t>маш.час</t>
        </is>
      </c>
      <c r="F18" s="194" t="n">
        <v>5.3909942281668</v>
      </c>
      <c r="G18" s="195" t="n">
        <v>6656.69</v>
      </c>
      <c r="H18" s="184">
        <f>ROUND(F18*G18,2)</f>
        <v/>
      </c>
      <c r="I18" s="173">
        <f>H18/$H$16</f>
        <v/>
      </c>
      <c r="J18" s="188" t="n"/>
      <c r="L18" s="173" t="n"/>
      <c r="N18" s="328" t="n"/>
    </row>
    <row r="19" ht="25.5" customHeight="1" s="199">
      <c r="A19" s="273" t="n">
        <v>5</v>
      </c>
      <c r="B19" s="240" t="n"/>
      <c r="C19" s="181" t="inlineStr">
        <is>
          <t>91.13.03-111</t>
        </is>
      </c>
      <c r="D19" s="182" t="inlineStr">
        <is>
          <t>Спецавтомашины, грузоподъемность до 8 т, вездеходы</t>
        </is>
      </c>
      <c r="E19" s="273" t="inlineStr">
        <is>
          <t>маш.час</t>
        </is>
      </c>
      <c r="F19" s="194" t="n">
        <v>134.2344973639</v>
      </c>
      <c r="G19" s="195" t="n">
        <v>189.95</v>
      </c>
      <c r="H19" s="184">
        <f>ROUND(F19*G19,2)</f>
        <v/>
      </c>
      <c r="I19" s="173">
        <f>H19/$H$16</f>
        <v/>
      </c>
      <c r="J19" s="188" t="n"/>
      <c r="L19" s="173" t="n"/>
    </row>
    <row r="20">
      <c r="A20" s="273" t="n">
        <v>6</v>
      </c>
      <c r="B20" s="240" t="n"/>
      <c r="C20" s="181" t="inlineStr">
        <is>
          <t>91.06.06-014</t>
        </is>
      </c>
      <c r="D20" s="182" t="inlineStr">
        <is>
          <t>Автогидроподъемники высотой подъема: 28 м</t>
        </is>
      </c>
      <c r="E20" s="273" t="inlineStr">
        <is>
          <t>маш.час</t>
        </is>
      </c>
      <c r="F20" s="194" t="n">
        <v>101.56892180111</v>
      </c>
      <c r="G20" s="195" t="n">
        <v>243.49</v>
      </c>
      <c r="H20" s="184">
        <f>ROUND(F20*G20,2)</f>
        <v/>
      </c>
      <c r="I20" s="173">
        <f>H20/$H$16</f>
        <v/>
      </c>
      <c r="J20" s="188" t="n"/>
      <c r="L20" s="173" t="n"/>
    </row>
    <row r="21" ht="25.5" customHeight="1" s="199">
      <c r="A21" s="273" t="n">
        <v>7</v>
      </c>
      <c r="B21" s="240" t="n"/>
      <c r="C21" s="181" t="inlineStr">
        <is>
          <t>91.04.01-077</t>
        </is>
      </c>
      <c r="D21" s="182" t="inlineStr">
        <is>
          <t>Установки и агрегаты буровые на базе автомобилей глубина бурения: до 200 м, грузоподъемность до 4т</t>
        </is>
      </c>
      <c r="E21" s="273" t="inlineStr">
        <is>
          <t>маш.час</t>
        </is>
      </c>
      <c r="F21" s="194" t="n">
        <v>110.22694147199</v>
      </c>
      <c r="G21" s="195" t="n">
        <v>219.82</v>
      </c>
      <c r="H21" s="184">
        <f>ROUND(F21*G21,2)</f>
        <v/>
      </c>
      <c r="I21" s="173">
        <f>H21/$H$16</f>
        <v/>
      </c>
      <c r="J21" s="188" t="n"/>
      <c r="L21" s="173" t="n"/>
    </row>
    <row r="22" ht="38.25" customHeight="1" s="199">
      <c r="A22" s="273" t="n">
        <v>8</v>
      </c>
      <c r="B22" s="240" t="n"/>
      <c r="C22" s="181" t="inlineStr">
        <is>
          <t>ФССЦпг-04-01-01-004</t>
        </is>
      </c>
      <c r="D22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73" t="inlineStr">
        <is>
          <t>1 т груза</t>
        </is>
      </c>
      <c r="F22" s="194" t="n">
        <v>425.17112601346</v>
      </c>
      <c r="G22" s="195" t="n">
        <v>29.93</v>
      </c>
      <c r="H22" s="184">
        <f>ROUND(F22*G22,2)</f>
        <v/>
      </c>
      <c r="I22" s="173">
        <f>H22/$H$16</f>
        <v/>
      </c>
      <c r="J22" s="188" t="n"/>
      <c r="L22" s="173" t="n"/>
    </row>
    <row r="23" ht="25.5" customHeight="1" s="199">
      <c r="A23" s="273" t="n">
        <v>9</v>
      </c>
      <c r="B23" s="240" t="n"/>
      <c r="C23" s="181" t="inlineStr">
        <is>
          <t>91.05.14-024</t>
        </is>
      </c>
      <c r="D23" s="182" t="inlineStr">
        <is>
          <t>Краны на тракторе, мощность 121 кВт (165 л.с.), грузоподъемность 10 т (прицепные)</t>
        </is>
      </c>
      <c r="E23" s="273" t="inlineStr">
        <is>
          <t>маш.час</t>
        </is>
      </c>
      <c r="F23" s="194" t="n">
        <v>164.21460675918</v>
      </c>
      <c r="G23" s="195" t="n">
        <v>69.84</v>
      </c>
      <c r="H23" s="184">
        <f>ROUND(F23*G23,2)</f>
        <v/>
      </c>
      <c r="I23" s="173">
        <f>H23/$H$16</f>
        <v/>
      </c>
      <c r="J23" s="188" t="n"/>
      <c r="L23" s="173" t="n"/>
    </row>
    <row r="24" ht="25.5" customHeight="1" s="199">
      <c r="A24" s="273" t="n">
        <v>10</v>
      </c>
      <c r="B24" s="240" t="n"/>
      <c r="C24" s="181" t="inlineStr">
        <is>
          <t>91.05.05-016</t>
        </is>
      </c>
      <c r="D24" s="182" t="inlineStr">
        <is>
          <t>Краны на автомобильном ходу, грузоподъемность 25 т</t>
        </is>
      </c>
      <c r="E24" s="273" t="inlineStr">
        <is>
          <t>маш.час</t>
        </is>
      </c>
      <c r="F24" s="194" t="n">
        <v>21.01153431125</v>
      </c>
      <c r="G24" s="195" t="n">
        <v>476.43</v>
      </c>
      <c r="H24" s="184">
        <f>ROUND(F24*G24,2)</f>
        <v/>
      </c>
      <c r="I24" s="173">
        <f>H24/$H$16</f>
        <v/>
      </c>
      <c r="J24" s="188" t="n"/>
      <c r="L24" s="173" t="n"/>
    </row>
    <row r="25" ht="25.5" customHeight="1" s="199">
      <c r="A25" s="273" t="n">
        <v>11</v>
      </c>
      <c r="B25" s="240" t="n"/>
      <c r="C25" s="181" t="inlineStr">
        <is>
          <t>91.11.02-021</t>
        </is>
      </c>
      <c r="D25" s="182" t="inlineStr">
        <is>
          <t>Комплекс для монтажа проводов методом "под тяжением"</t>
        </is>
      </c>
      <c r="E25" s="273" t="inlineStr">
        <is>
          <t>маш.час</t>
        </is>
      </c>
      <c r="F25" s="194" t="n">
        <v>13.831396215756</v>
      </c>
      <c r="G25" s="195" t="n">
        <v>637.76</v>
      </c>
      <c r="H25" s="184">
        <f>ROUND(F25*G25,2)</f>
        <v/>
      </c>
      <c r="I25" s="173">
        <f>H25/$H$16</f>
        <v/>
      </c>
      <c r="J25" s="188" t="n"/>
      <c r="L25" s="173" t="n"/>
    </row>
    <row r="26" ht="38.25" customHeight="1" s="199">
      <c r="A26" s="273" t="n">
        <v>12</v>
      </c>
      <c r="B26" s="240" t="n"/>
      <c r="C26" s="181" t="inlineStr">
        <is>
          <t>ФССЦпг-03-21-01-081</t>
        </is>
      </c>
      <c r="D26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73" t="inlineStr">
        <is>
          <t>1 т груза</t>
        </is>
      </c>
      <c r="F26" s="194" t="n">
        <v>219.09829813068</v>
      </c>
      <c r="G26" s="195" t="n">
        <v>39.36</v>
      </c>
      <c r="H26" s="184">
        <f>ROUND(F26*G26,2)</f>
        <v/>
      </c>
      <c r="I26" s="173">
        <f>H26/$H$16</f>
        <v/>
      </c>
      <c r="J26" s="188" t="n"/>
      <c r="L26" s="173" t="n"/>
    </row>
    <row r="27" ht="38.25" customHeight="1" s="199">
      <c r="A27" s="273" t="n">
        <v>13</v>
      </c>
      <c r="B27" s="240" t="n"/>
      <c r="C27" s="181" t="inlineStr">
        <is>
          <t>91.18.01-007</t>
        </is>
      </c>
      <c r="D27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73" t="inlineStr">
        <is>
          <t>маш.час</t>
        </is>
      </c>
      <c r="F27" s="194" t="n">
        <v>82.53900435224401</v>
      </c>
      <c r="G27" s="195" t="n">
        <v>90</v>
      </c>
      <c r="H27" s="184">
        <f>ROUND(F27*G27,2)</f>
        <v/>
      </c>
      <c r="I27" s="173">
        <f>H27/$H$16</f>
        <v/>
      </c>
      <c r="J27" s="188" t="n"/>
      <c r="L27" s="173" t="n"/>
    </row>
    <row r="28" ht="25.5" customHeight="1" s="199">
      <c r="A28" s="273" t="n">
        <v>14</v>
      </c>
      <c r="B28" s="240" t="n"/>
      <c r="C28" s="181" t="inlineStr">
        <is>
          <t>91.02.02-003</t>
        </is>
      </c>
      <c r="D28" s="182" t="inlineStr">
        <is>
          <t>Агрегаты копровые без дизель-молота на базе экскаватора: 1 м3</t>
        </is>
      </c>
      <c r="E28" s="273" t="inlineStr">
        <is>
          <t>маш.час</t>
        </is>
      </c>
      <c r="F28" s="194" t="n">
        <v>32.082669851801</v>
      </c>
      <c r="G28" s="195" t="n">
        <v>200.67</v>
      </c>
      <c r="H28" s="184">
        <f>ROUND(F28*G28,2)</f>
        <v/>
      </c>
      <c r="I28" s="173">
        <f>H28/$H$16</f>
        <v/>
      </c>
      <c r="J28" s="188" t="n"/>
      <c r="L28" s="173" t="n"/>
    </row>
    <row r="29" ht="25.5" customHeight="1" s="199">
      <c r="A29" s="273" t="n">
        <v>15</v>
      </c>
      <c r="B29" s="240" t="n"/>
      <c r="C29" s="181" t="inlineStr">
        <is>
          <t>91.05.05-015</t>
        </is>
      </c>
      <c r="D29" s="182" t="inlineStr">
        <is>
          <t>Краны на автомобильном ходу, грузоподъемность 16 т</t>
        </is>
      </c>
      <c r="E29" s="273" t="inlineStr">
        <is>
          <t>маш.час</t>
        </is>
      </c>
      <c r="F29" s="194" t="n">
        <v>53.197913379171</v>
      </c>
      <c r="G29" s="195" t="n">
        <v>115.4</v>
      </c>
      <c r="H29" s="184">
        <f>ROUND(F29*G29,2)</f>
        <v/>
      </c>
      <c r="I29" s="173">
        <f>H29/$H$16</f>
        <v/>
      </c>
      <c r="J29" s="188" t="n"/>
      <c r="L29" s="173" t="n"/>
    </row>
    <row r="30">
      <c r="A30" s="239" t="inlineStr">
        <is>
          <t>Материалы</t>
        </is>
      </c>
      <c r="B30" s="319" t="n"/>
      <c r="C30" s="319" t="n"/>
      <c r="D30" s="319" t="n"/>
      <c r="E30" s="320" t="n"/>
      <c r="F30" s="239" t="n"/>
      <c r="G30" s="168" t="n"/>
      <c r="H30" s="185">
        <f>SUM(H31:H33)</f>
        <v/>
      </c>
    </row>
    <row r="31" ht="25.5" customHeight="1" s="199">
      <c r="A31" s="186" t="n">
        <v>16</v>
      </c>
      <c r="B31" s="240" t="n"/>
      <c r="C31" s="181" t="inlineStr">
        <is>
          <t>Прайс из СД ОП</t>
        </is>
      </c>
      <c r="D31" s="182" t="inlineStr">
        <is>
          <t>Фундаменты сборные железобетонные ВЛ и ОРУ, Ф2-А</t>
        </is>
      </c>
      <c r="E31" s="273" t="inlineStr">
        <is>
          <t>м3</t>
        </is>
      </c>
      <c r="F31" s="194" t="n">
        <v>421</v>
      </c>
      <c r="G31" s="184" t="n">
        <v>4701.21</v>
      </c>
      <c r="H31" s="184">
        <f>ROUND(F31*G31,2)</f>
        <v/>
      </c>
      <c r="I31" s="189">
        <f>H31/$H$30</f>
        <v/>
      </c>
    </row>
    <row r="32" ht="25.5" customHeight="1" s="199">
      <c r="A32" s="186" t="n">
        <v>17</v>
      </c>
      <c r="B32" s="240" t="n"/>
      <c r="C32" s="181" t="inlineStr">
        <is>
          <t>22.2.01.03-0003</t>
        </is>
      </c>
      <c r="D32" s="182" t="inlineStr">
        <is>
          <t>Изоляторы линейные подвесные стеклянные ПСД-70Е</t>
        </is>
      </c>
      <c r="E32" s="273" t="inlineStr">
        <is>
          <t>шт</t>
        </is>
      </c>
      <c r="F32" s="194" t="n">
        <v>1809</v>
      </c>
      <c r="G32" s="184" t="n">
        <v>169.25</v>
      </c>
      <c r="H32" s="184">
        <f>ROUND(F32*G32,2)</f>
        <v/>
      </c>
      <c r="I32" s="189">
        <f>H32/$H$30</f>
        <v/>
      </c>
    </row>
    <row r="33" ht="25.5" customHeight="1" s="199">
      <c r="A33" s="186" t="n">
        <v>18</v>
      </c>
      <c r="B33" s="240" t="n"/>
      <c r="C33" s="181" t="inlineStr">
        <is>
          <t>22.2.01.03-0001</t>
        </is>
      </c>
      <c r="D33" s="182" t="inlineStr">
        <is>
          <t>Изоляторы линейные подвесные стеклянные ПСВ-120Б</t>
        </is>
      </c>
      <c r="E33" s="273" t="inlineStr">
        <is>
          <t>шт</t>
        </is>
      </c>
      <c r="F33" s="194" t="n">
        <v>1016</v>
      </c>
      <c r="G33" s="184" t="n">
        <v>202.55</v>
      </c>
      <c r="H33" s="184">
        <f>ROUND(F33*G33,2)</f>
        <v/>
      </c>
      <c r="I33" s="189">
        <f>H33/$H$30</f>
        <v/>
      </c>
    </row>
    <row r="36">
      <c r="B36" s="198" t="inlineStr">
        <is>
          <t>Составил ______________________     Е. М. Добровольская</t>
        </is>
      </c>
    </row>
    <row r="37">
      <c r="B37" s="156" t="inlineStr">
        <is>
          <t xml:space="preserve">                         (подпись, инициалы, фамилия)</t>
        </is>
      </c>
    </row>
    <row r="39">
      <c r="B39" s="198" t="inlineStr">
        <is>
          <t>Проверил ______________________        А.В. Костянецкая</t>
        </is>
      </c>
    </row>
    <row r="40">
      <c r="B40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J50"/>
  <sheetViews>
    <sheetView view="pageBreakPreview" topLeftCell="A31" workbookViewId="0">
      <selection activeCell="D43" sqref="D43:D44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9"/>
    <col width="13.5703125" customWidth="1" style="199" min="10" max="10"/>
    <col width="9.140625" customWidth="1" style="199" min="11" max="11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68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12" t="inlineStr">
        <is>
          <t>Ресурсная модель</t>
        </is>
      </c>
    </row>
    <row r="6">
      <c r="B6" s="177" t="n"/>
      <c r="C6" s="205" t="n"/>
      <c r="D6" s="205" t="n"/>
      <c r="E6" s="205" t="n"/>
    </row>
    <row r="7" ht="25.5" customHeight="1" s="199">
      <c r="B7" s="225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B8" s="243" t="inlineStr">
        <is>
          <t>Единица измерения  — 1 км</t>
        </is>
      </c>
    </row>
    <row r="9">
      <c r="B9" s="177" t="n"/>
      <c r="C9" s="205" t="n"/>
      <c r="D9" s="205" t="n"/>
      <c r="E9" s="205" t="n"/>
    </row>
    <row r="10" ht="51" customHeight="1" s="199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ОБ'!D50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>
      <c r="B29" s="25" t="inlineStr">
        <is>
          <t>Временные здания и сооружения - 0%</t>
        </is>
      </c>
      <c r="C29" s="26">
        <f>ROUND(C24*3.3%,2)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- 0%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J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J37" s="176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ОБ'!E54</f>
        <v/>
      </c>
      <c r="D41" s="25" t="n"/>
      <c r="E41" s="25" t="n"/>
    </row>
    <row r="42">
      <c r="B42" s="174" t="n"/>
      <c r="C42" s="205" t="n"/>
      <c r="D42" s="205" t="n"/>
      <c r="E42" s="205" t="n"/>
    </row>
    <row r="43">
      <c r="B43" s="174" t="inlineStr">
        <is>
          <t>Составил ____________________________  Е. М. Добровольская</t>
        </is>
      </c>
      <c r="C43" s="205" t="n"/>
      <c r="D43" s="205" t="n"/>
      <c r="E43" s="205" t="n"/>
    </row>
    <row r="44">
      <c r="B44" s="174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74" t="n"/>
      <c r="C45" s="205" t="n"/>
      <c r="D45" s="205" t="n"/>
      <c r="E45" s="205" t="n"/>
    </row>
    <row r="46">
      <c r="B46" s="174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43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tabSelected="1" view="pageBreakPreview" zoomScale="85" zoomScaleSheetLayoutView="85" workbookViewId="0">
      <selection activeCell="O21" sqref="O21"/>
    </sheetView>
  </sheetViews>
  <sheetFormatPr baseColWidth="8" defaultColWidth="9.140625" defaultRowHeight="15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4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199">
      <c r="H2" s="244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205">
      <c r="A4" s="212" t="inlineStr">
        <is>
          <t>Расчет стоимости СМР и оборудования</t>
        </is>
      </c>
    </row>
    <row r="5" ht="12.75" customFormat="1" customHeight="1" s="205">
      <c r="A5" s="212" t="n"/>
      <c r="B5" s="212" t="n"/>
      <c r="C5" s="276" t="n"/>
      <c r="D5" s="212" t="n"/>
      <c r="E5" s="212" t="n"/>
      <c r="F5" s="212" t="n"/>
      <c r="G5" s="212" t="n"/>
      <c r="H5" s="212" t="n"/>
      <c r="I5" s="212" t="n"/>
      <c r="J5" s="212" t="n"/>
    </row>
    <row r="6" ht="27" customFormat="1" customHeight="1" s="205">
      <c r="A6" s="193" t="inlineStr">
        <is>
          <t>Наименование разрабатываемого показателя УНЦ</t>
        </is>
      </c>
      <c r="B6" s="150" t="n"/>
      <c r="C6" s="150" t="n"/>
      <c r="D6" s="215" t="inlineStr">
        <is>
          <t>Строительно-монтажные работы ВЛ 0,4-750 кВ без опор и провода. Одноцепная, за исключением многогранных опор 110(150) кВ.</t>
        </is>
      </c>
    </row>
    <row r="7" ht="12.75" customFormat="1" customHeight="1" s="205">
      <c r="A7" s="215" t="inlineStr">
        <is>
          <t>Единица измерения  — 1 км</t>
        </is>
      </c>
      <c r="I7" s="225" t="n"/>
      <c r="J7" s="225" t="n"/>
    </row>
    <row r="8" ht="13.5" customFormat="1" customHeight="1" s="205">
      <c r="A8" s="215" t="n"/>
    </row>
    <row r="9" ht="27" customHeight="1" s="199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0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0" t="n"/>
      <c r="M9" s="206" t="n"/>
      <c r="N9" s="206" t="n"/>
    </row>
    <row r="10" ht="28.5" customHeight="1" s="199">
      <c r="A10" s="322" t="n"/>
      <c r="B10" s="322" t="n"/>
      <c r="C10" s="322" t="n"/>
      <c r="D10" s="322" t="n"/>
      <c r="E10" s="322" t="n"/>
      <c r="F10" s="247" t="inlineStr">
        <is>
          <t>на ед. изм.</t>
        </is>
      </c>
      <c r="G10" s="247" t="inlineStr">
        <is>
          <t>общая</t>
        </is>
      </c>
      <c r="H10" s="322" t="n"/>
      <c r="I10" s="247" t="inlineStr">
        <is>
          <t>на ед. изм.</t>
        </is>
      </c>
      <c r="J10" s="247" t="inlineStr">
        <is>
          <t>общая</t>
        </is>
      </c>
      <c r="M10" s="206" t="n"/>
      <c r="N10" s="206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206" t="n"/>
      <c r="N11" s="206" t="n"/>
    </row>
    <row r="12">
      <c r="A12" s="247" t="n"/>
      <c r="B12" s="238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39" t="n"/>
      <c r="J12" s="139" t="n"/>
    </row>
    <row r="13" ht="25.5" customHeight="1" s="199">
      <c r="A13" s="247" t="n">
        <v>1</v>
      </c>
      <c r="B13" s="149" t="inlineStr">
        <is>
          <t>1-4-1</t>
        </is>
      </c>
      <c r="C13" s="254" t="inlineStr">
        <is>
          <t>Затраты труда рабочих-строителей среднего разряда (4,1)</t>
        </is>
      </c>
      <c r="D13" s="247" t="inlineStr">
        <is>
          <t>чел.-ч.</t>
        </is>
      </c>
      <c r="E13" s="140">
        <f>G13/F13</f>
        <v/>
      </c>
      <c r="F13" s="32" t="n">
        <v>9.76</v>
      </c>
      <c r="G13" s="32">
        <f>Прил.3!H12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6">
      <c r="A14" s="247" t="n"/>
      <c r="B14" s="247" t="n"/>
      <c r="C14" s="238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57" t="n">
        <v>1</v>
      </c>
      <c r="I14" s="139" t="n"/>
      <c r="J14" s="32">
        <f>SUM(J13:J13)</f>
        <v/>
      </c>
    </row>
    <row r="15" ht="14.25" customFormat="1" customHeight="1" s="206">
      <c r="A15" s="247" t="n"/>
      <c r="B15" s="254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39" t="n"/>
      <c r="J15" s="139" t="n"/>
    </row>
    <row r="16" ht="14.25" customFormat="1" customHeight="1" s="206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140">
        <f>Прил.3!F15</f>
        <v/>
      </c>
      <c r="F16" s="32">
        <f>G16/E16</f>
        <v/>
      </c>
      <c r="G16" s="32">
        <f>Прил.3!H14</f>
        <v/>
      </c>
      <c r="H16" s="257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6">
      <c r="A17" s="247" t="n"/>
      <c r="B17" s="238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39" t="n"/>
      <c r="J17" s="139" t="n"/>
    </row>
    <row r="18" ht="14.25" customFormat="1" customHeight="1" s="206">
      <c r="A18" s="247" t="n"/>
      <c r="B18" s="254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39" t="n"/>
      <c r="J18" s="139" t="n"/>
    </row>
    <row r="19" ht="25.5" customFormat="1" customHeight="1" s="206">
      <c r="A19" s="247" t="n">
        <v>3</v>
      </c>
      <c r="B19" s="149" t="inlineStr">
        <is>
          <t>91.15.02-029</t>
        </is>
      </c>
      <c r="C19" s="254" t="inlineStr">
        <is>
          <t>Тракторы на гусеничном ходу с лебедкой 132 кВт (180 л.с.)</t>
        </is>
      </c>
      <c r="D19" s="247" t="inlineStr">
        <is>
          <t>маш.час</t>
        </is>
      </c>
      <c r="E19" s="140" t="n">
        <v>246.66932423146</v>
      </c>
      <c r="F19" s="256" t="n">
        <v>147.43</v>
      </c>
      <c r="G19" s="32">
        <f>ROUND(E19*F19,2)</f>
        <v/>
      </c>
      <c r="H19" s="142">
        <f>G19/$G$34</f>
        <v/>
      </c>
      <c r="I19" s="32">
        <f>ROUND(F19*Прил.10!$D$12,2)</f>
        <v/>
      </c>
      <c r="J19" s="32">
        <f>ROUND(I19*E19,2)</f>
        <v/>
      </c>
    </row>
    <row r="20" ht="51" customFormat="1" customHeight="1" s="206">
      <c r="A20" s="247" t="n">
        <v>4</v>
      </c>
      <c r="B20" s="149" t="inlineStr">
        <is>
          <t>91.04.01-011</t>
        </is>
      </c>
      <c r="C20" s="254" t="inlineStr">
        <is>
          <t>Буровые установки (включая универсальные комплексы) с крутящим моментом 250-400 кНм, мощность 350-500 кВт</t>
        </is>
      </c>
      <c r="D20" s="247" t="inlineStr">
        <is>
          <t>маш.час</t>
        </is>
      </c>
      <c r="E20" s="140" t="n">
        <v>5.3909942281668</v>
      </c>
      <c r="F20" s="256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6">
      <c r="A21" s="247" t="n">
        <v>5</v>
      </c>
      <c r="B21" s="149" t="inlineStr">
        <is>
          <t>91.13.03-111</t>
        </is>
      </c>
      <c r="C21" s="254" t="inlineStr">
        <is>
          <t>Спецавтомашины, грузоподъемность до 8 т, вездеходы</t>
        </is>
      </c>
      <c r="D21" s="247" t="inlineStr">
        <is>
          <t>маш.час</t>
        </is>
      </c>
      <c r="E21" s="140" t="n">
        <v>134.2344973639</v>
      </c>
      <c r="F21" s="256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6">
      <c r="A22" s="247" t="n">
        <v>6</v>
      </c>
      <c r="B22" s="149" t="inlineStr">
        <is>
          <t>91.06.06-014</t>
        </is>
      </c>
      <c r="C22" s="254" t="inlineStr">
        <is>
          <t>Автогидроподъемники высотой подъема: 28 м</t>
        </is>
      </c>
      <c r="D22" s="247" t="inlineStr">
        <is>
          <t>маш.час</t>
        </is>
      </c>
      <c r="E22" s="140" t="n">
        <v>101.56892180111</v>
      </c>
      <c r="F22" s="256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6">
      <c r="A23" s="247" t="n">
        <v>7</v>
      </c>
      <c r="B23" s="149" t="inlineStr">
        <is>
          <t>91.04.01-077</t>
        </is>
      </c>
      <c r="C23" s="254" t="inlineStr">
        <is>
          <t>Установки и агрегаты буровые на базе автомобилей глубина бурения: до 200 м, грузоподъемность до 4т</t>
        </is>
      </c>
      <c r="D23" s="247" t="inlineStr">
        <is>
          <t>маш.час</t>
        </is>
      </c>
      <c r="E23" s="140" t="n">
        <v>110.22694147199</v>
      </c>
      <c r="F23" s="256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06">
      <c r="A24" s="247" t="n">
        <v>8</v>
      </c>
      <c r="B24" s="149" t="inlineStr">
        <is>
          <t>ФССЦпг-04-01-01-004</t>
        </is>
      </c>
      <c r="C24" s="254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47" t="inlineStr">
        <is>
          <t>1 т груза</t>
        </is>
      </c>
      <c r="E24" s="140" t="n">
        <v>425.17112601346</v>
      </c>
      <c r="F24" s="256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38.25" customFormat="1" customHeight="1" s="206">
      <c r="A25" s="247" t="n">
        <v>9</v>
      </c>
      <c r="B25" s="149" t="inlineStr">
        <is>
          <t>91.05.14-024</t>
        </is>
      </c>
      <c r="C25" s="254" t="inlineStr">
        <is>
          <t>Краны на тракторе, мощность 121 кВт (165 л.с.), грузоподъемность 10 т (прицепные)</t>
        </is>
      </c>
      <c r="D25" s="247" t="inlineStr">
        <is>
          <t>маш.час</t>
        </is>
      </c>
      <c r="E25" s="140" t="n">
        <v>164.21460675918</v>
      </c>
      <c r="F25" s="256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6">
      <c r="A26" s="247" t="n">
        <v>10</v>
      </c>
      <c r="B26" s="149" t="inlineStr">
        <is>
          <t>91.05.05-016</t>
        </is>
      </c>
      <c r="C26" s="254" t="inlineStr">
        <is>
          <t>Краны на автомобильном ходу, грузоподъемность 25 т</t>
        </is>
      </c>
      <c r="D26" s="247" t="inlineStr">
        <is>
          <t>маш.час</t>
        </is>
      </c>
      <c r="E26" s="140" t="n">
        <v>21.01153431125</v>
      </c>
      <c r="F26" s="256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06">
      <c r="A27" s="247" t="n">
        <v>11</v>
      </c>
      <c r="B27" s="149" t="inlineStr">
        <is>
          <t>91.11.02-021</t>
        </is>
      </c>
      <c r="C27" s="254" t="inlineStr">
        <is>
          <t>Комплекс для монтажа проводов методом "под тяжением"</t>
        </is>
      </c>
      <c r="D27" s="247" t="inlineStr">
        <is>
          <t>маш.час</t>
        </is>
      </c>
      <c r="E27" s="140" t="n">
        <v>13.831396215756</v>
      </c>
      <c r="F27" s="256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06">
      <c r="A28" s="247" t="n">
        <v>12</v>
      </c>
      <c r="B28" s="149" t="inlineStr">
        <is>
          <t>ФССЦпг-03-21-01-081</t>
        </is>
      </c>
      <c r="C28" s="254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47" t="inlineStr">
        <is>
          <t>1 т груза</t>
        </is>
      </c>
      <c r="E28" s="140" t="n">
        <v>219.09829813068</v>
      </c>
      <c r="F28" s="256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06">
      <c r="A29" s="247" t="n">
        <v>13</v>
      </c>
      <c r="B29" s="149" t="inlineStr">
        <is>
          <t>91.18.01-007</t>
        </is>
      </c>
      <c r="C29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47" t="inlineStr">
        <is>
          <t>маш.час</t>
        </is>
      </c>
      <c r="E29" s="140" t="n">
        <v>82.53900435224401</v>
      </c>
      <c r="F29" s="256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6">
      <c r="A30" s="247" t="n">
        <v>14</v>
      </c>
      <c r="B30" s="149" t="inlineStr">
        <is>
          <t>91.02.02-003</t>
        </is>
      </c>
      <c r="C30" s="254" t="inlineStr">
        <is>
          <t>Агрегаты копровые без дизель-молота на базе экскаватора: 1 м3</t>
        </is>
      </c>
      <c r="D30" s="247" t="inlineStr">
        <is>
          <t>маш.час</t>
        </is>
      </c>
      <c r="E30" s="140" t="n">
        <v>32.082669851801</v>
      </c>
      <c r="F30" s="256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06">
      <c r="A31" s="247" t="n">
        <v>15</v>
      </c>
      <c r="B31" s="149" t="inlineStr">
        <is>
          <t>91.05.05-015</t>
        </is>
      </c>
      <c r="C31" s="254" t="inlineStr">
        <is>
          <t>Краны на автомобильном ходу, грузоподъемность 16 т</t>
        </is>
      </c>
      <c r="D31" s="247" t="inlineStr">
        <is>
          <t>маш.час</t>
        </is>
      </c>
      <c r="E31" s="140" t="n">
        <v>53.197913379171</v>
      </c>
      <c r="F31" s="256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06">
      <c r="A32" s="247" t="n"/>
      <c r="B32" s="247" t="n"/>
      <c r="C32" s="254" t="inlineStr">
        <is>
          <t>Итого основные машины и механизмы</t>
        </is>
      </c>
      <c r="D32" s="247" t="n"/>
      <c r="E32" s="140" t="n"/>
      <c r="F32" s="32" t="n"/>
      <c r="G32" s="32">
        <f>SUM(G19:G31)</f>
        <v/>
      </c>
      <c r="H32" s="257">
        <f>G32/G34</f>
        <v/>
      </c>
      <c r="I32" s="141" t="n"/>
      <c r="J32" s="32">
        <f>SUM(J19:J31)</f>
        <v/>
      </c>
    </row>
    <row r="33" ht="14.25" customFormat="1" customHeight="1" s="206">
      <c r="A33" s="247" t="n"/>
      <c r="B33" s="247" t="n"/>
      <c r="C33" s="254" t="inlineStr">
        <is>
          <t>Итого прочие машины и механизмы</t>
        </is>
      </c>
      <c r="D33" s="247" t="n"/>
      <c r="E33" s="255" t="n"/>
      <c r="F33" s="32" t="n"/>
      <c r="G33" s="141" t="n">
        <v>32754.996</v>
      </c>
      <c r="H33" s="142">
        <f>G33/G34</f>
        <v/>
      </c>
      <c r="I33" s="32" t="n"/>
      <c r="J33" s="141" t="n">
        <v>391749.621</v>
      </c>
    </row>
    <row r="34" ht="25.5" customFormat="1" customHeight="1" s="206">
      <c r="A34" s="247" t="n"/>
      <c r="B34" s="247" t="n"/>
      <c r="C34" s="238" t="inlineStr">
        <is>
          <t>Итого по разделу «Машины и механизмы»</t>
        </is>
      </c>
      <c r="D34" s="247" t="n"/>
      <c r="E34" s="255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06">
      <c r="A35" s="247" t="n"/>
      <c r="B35" s="238" t="inlineStr">
        <is>
          <t>Оборудование</t>
        </is>
      </c>
      <c r="C35" s="319" t="n"/>
      <c r="D35" s="319" t="n"/>
      <c r="E35" s="319" t="n"/>
      <c r="F35" s="319" t="n"/>
      <c r="G35" s="319" t="n"/>
      <c r="H35" s="320" t="n"/>
      <c r="I35" s="139" t="n"/>
      <c r="J35" s="139" t="n"/>
    </row>
    <row r="36">
      <c r="A36" s="247" t="n"/>
      <c r="B36" s="250" t="inlineStr">
        <is>
          <t>Основное оборудование</t>
        </is>
      </c>
      <c r="C36" s="329" t="n"/>
      <c r="D36" s="329" t="n"/>
      <c r="E36" s="329" t="n"/>
      <c r="F36" s="329" t="n"/>
      <c r="G36" s="329" t="n"/>
      <c r="H36" s="330" t="n"/>
      <c r="I36" s="139" t="n"/>
      <c r="J36" s="139" t="n"/>
    </row>
    <row r="37">
      <c r="A37" s="247" t="n"/>
      <c r="B37" s="247" t="n"/>
      <c r="C37" s="254" t="inlineStr">
        <is>
          <t>Итого основное оборудование</t>
        </is>
      </c>
      <c r="D37" s="247" t="n"/>
      <c r="E37" s="140" t="n"/>
      <c r="F37" s="256" t="n"/>
      <c r="G37" s="32" t="n">
        <v>0</v>
      </c>
      <c r="H37" s="257" t="n">
        <v>0</v>
      </c>
      <c r="I37" s="141" t="n"/>
      <c r="J37" s="32" t="n">
        <v>0</v>
      </c>
    </row>
    <row r="38">
      <c r="A38" s="247" t="n"/>
      <c r="B38" s="247" t="n"/>
      <c r="C38" s="254" t="inlineStr">
        <is>
          <t>Итого прочее оборудование</t>
        </is>
      </c>
      <c r="D38" s="247" t="n"/>
      <c r="E38" s="140" t="n"/>
      <c r="F38" s="256" t="n"/>
      <c r="G38" s="32" t="n">
        <v>0</v>
      </c>
      <c r="H38" s="257" t="n">
        <v>0</v>
      </c>
      <c r="I38" s="141" t="n"/>
      <c r="J38" s="32" t="n">
        <v>0</v>
      </c>
    </row>
    <row r="39">
      <c r="A39" s="247" t="n"/>
      <c r="B39" s="247" t="n"/>
      <c r="C39" s="238" t="inlineStr">
        <is>
          <t>Итого по разделу «Оборудование»</t>
        </is>
      </c>
      <c r="D39" s="247" t="n"/>
      <c r="E39" s="255" t="n"/>
      <c r="F39" s="256" t="n"/>
      <c r="G39" s="32">
        <f>G38+G37</f>
        <v/>
      </c>
      <c r="H39" s="257">
        <f>H38+H37</f>
        <v/>
      </c>
      <c r="I39" s="141" t="n"/>
      <c r="J39" s="32">
        <f>J38+J37</f>
        <v/>
      </c>
    </row>
    <row r="40" ht="25.5" customHeight="1" s="199">
      <c r="A40" s="247" t="n"/>
      <c r="B40" s="247" t="n"/>
      <c r="C40" s="254" t="inlineStr">
        <is>
          <t>в том числе технологическое оборудование</t>
        </is>
      </c>
      <c r="D40" s="247" t="n"/>
      <c r="E40" s="146" t="n"/>
      <c r="F40" s="256" t="n"/>
      <c r="G40" s="32">
        <f>G39</f>
        <v/>
      </c>
      <c r="H40" s="257" t="n"/>
      <c r="I40" s="141" t="n"/>
      <c r="J40" s="32">
        <f>J39</f>
        <v/>
      </c>
    </row>
    <row r="41" ht="14.25" customFormat="1" customHeight="1" s="206">
      <c r="A41" s="247" t="n"/>
      <c r="B41" s="238" t="inlineStr">
        <is>
          <t>Материалы</t>
        </is>
      </c>
      <c r="C41" s="319" t="n"/>
      <c r="D41" s="319" t="n"/>
      <c r="E41" s="319" t="n"/>
      <c r="F41" s="319" t="n"/>
      <c r="G41" s="319" t="n"/>
      <c r="H41" s="320" t="n"/>
      <c r="I41" s="139" t="n"/>
      <c r="J41" s="139" t="n"/>
    </row>
    <row r="42" ht="14.25" customFormat="1" customHeight="1" s="206">
      <c r="A42" s="248" t="n"/>
      <c r="B42" s="250" t="inlineStr">
        <is>
          <t>Основные материалы</t>
        </is>
      </c>
      <c r="C42" s="329" t="n"/>
      <c r="D42" s="329" t="n"/>
      <c r="E42" s="329" t="n"/>
      <c r="F42" s="329" t="n"/>
      <c r="G42" s="329" t="n"/>
      <c r="H42" s="330" t="n"/>
      <c r="I42" s="151" t="n"/>
      <c r="J42" s="151" t="n"/>
    </row>
    <row r="43" ht="25.5" customFormat="1" customHeight="1" s="206">
      <c r="A43" s="247" t="n">
        <v>16</v>
      </c>
      <c r="B43" s="149" t="inlineStr">
        <is>
          <t>БЦ.113.16</t>
        </is>
      </c>
      <c r="C43" s="254" t="inlineStr">
        <is>
          <t>Фундаменты сборные железобетонные ВЛ и ОРУ, Ф2-А</t>
        </is>
      </c>
      <c r="D43" s="247" t="inlineStr">
        <is>
          <t>м3</t>
        </is>
      </c>
      <c r="E43" s="146" t="n">
        <v>421</v>
      </c>
      <c r="F43" s="32">
        <f>ROUND(I43/Прил.10!$D$13,2)</f>
        <v/>
      </c>
      <c r="G43" s="32">
        <f>ROUND(E43*F43,2)</f>
        <v/>
      </c>
      <c r="H43" s="142">
        <f>G43/$G$48</f>
        <v/>
      </c>
      <c r="I43" s="32" t="n">
        <v>56226.42</v>
      </c>
      <c r="J43" s="32">
        <f>ROUND(I43*E43,2)</f>
        <v/>
      </c>
    </row>
    <row r="44" ht="25.5" customFormat="1" customHeight="1" s="206">
      <c r="A44" s="247" t="n">
        <v>17</v>
      </c>
      <c r="B44" s="149" t="inlineStr">
        <is>
          <t>22.2.01.03-0003</t>
        </is>
      </c>
      <c r="C44" s="254" t="inlineStr">
        <is>
          <t>Изоляторы линейные подвесные стеклянные ПСД-70Е</t>
        </is>
      </c>
      <c r="D44" s="247" t="inlineStr">
        <is>
          <t>шт</t>
        </is>
      </c>
      <c r="E44" s="194" t="n">
        <v>1809</v>
      </c>
      <c r="F44" s="256" t="n">
        <v>169.25</v>
      </c>
      <c r="G44" s="32">
        <f>ROUND(E44*F44,2)</f>
        <v/>
      </c>
      <c r="H44" s="142">
        <f>G44/$G$48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06">
      <c r="A45" s="247" t="n">
        <v>18</v>
      </c>
      <c r="B45" s="149" t="inlineStr">
        <is>
          <t>22.2.01.03-0001</t>
        </is>
      </c>
      <c r="C45" s="254" t="inlineStr">
        <is>
          <t>Изоляторы линейные подвесные стеклянные ПСВ-120Б</t>
        </is>
      </c>
      <c r="D45" s="247" t="inlineStr">
        <is>
          <t>шт</t>
        </is>
      </c>
      <c r="E45" s="194" t="n">
        <v>1016</v>
      </c>
      <c r="F45" s="256" t="n">
        <v>202.55</v>
      </c>
      <c r="G45" s="32">
        <f>ROUND(E45*F45,2)</f>
        <v/>
      </c>
      <c r="H45" s="142">
        <f>G45/$G$48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206">
      <c r="A46" s="249" t="n"/>
      <c r="B46" s="153" t="n"/>
      <c r="C46" s="154" t="inlineStr">
        <is>
          <t>Итого основные материалы</t>
        </is>
      </c>
      <c r="D46" s="249" t="n"/>
      <c r="E46" s="140" t="n"/>
      <c r="F46" s="145" t="n"/>
      <c r="G46" s="145">
        <f>SUM(G43:G45)</f>
        <v/>
      </c>
      <c r="H46" s="142">
        <f>G46/$G$48</f>
        <v/>
      </c>
      <c r="I46" s="32" t="n"/>
      <c r="J46" s="145">
        <f>SUM(J43:J45)</f>
        <v/>
      </c>
    </row>
    <row r="47" ht="14.25" customFormat="1" customHeight="1" s="206">
      <c r="A47" s="247" t="n"/>
      <c r="B47" s="247" t="n"/>
      <c r="C47" s="254" t="inlineStr">
        <is>
          <t>Итого прочие материалы</t>
        </is>
      </c>
      <c r="D47" s="247" t="n"/>
      <c r="E47" s="255" t="n"/>
      <c r="F47" s="256" t="n"/>
      <c r="G47" s="145" t="n">
        <v>320934.6272</v>
      </c>
      <c r="H47" s="142">
        <f>G47/$G$48</f>
        <v/>
      </c>
      <c r="I47" s="32" t="n"/>
      <c r="J47" s="145" t="n">
        <v>3157994.9467</v>
      </c>
    </row>
    <row r="48" ht="14.25" customFormat="1" customHeight="1" s="206">
      <c r="A48" s="247" t="n"/>
      <c r="B48" s="247" t="n"/>
      <c r="C48" s="238" t="inlineStr">
        <is>
          <t>Итого по разделу «Материалы»</t>
        </is>
      </c>
      <c r="D48" s="247" t="n"/>
      <c r="E48" s="255" t="n"/>
      <c r="F48" s="256" t="n"/>
      <c r="G48" s="32">
        <f>G46+G47</f>
        <v/>
      </c>
      <c r="H48" s="142">
        <f>G48/$G$48</f>
        <v/>
      </c>
      <c r="I48" s="32" t="n"/>
      <c r="J48" s="32">
        <f>J46+J47</f>
        <v/>
      </c>
    </row>
    <row r="49" ht="14.25" customFormat="1" customHeight="1" s="206">
      <c r="A49" s="247" t="n"/>
      <c r="B49" s="247" t="n"/>
      <c r="C49" s="254" t="inlineStr">
        <is>
          <t>ИТОГО ПО РМ</t>
        </is>
      </c>
      <c r="D49" s="247" t="n"/>
      <c r="E49" s="255" t="n"/>
      <c r="F49" s="256" t="n"/>
      <c r="G49" s="32">
        <f>G14+G34+G48</f>
        <v/>
      </c>
      <c r="H49" s="257" t="n"/>
      <c r="I49" s="32" t="n"/>
      <c r="J49" s="32">
        <f>J14+J34+J48</f>
        <v/>
      </c>
    </row>
    <row r="50" ht="14.25" customFormat="1" customHeight="1" s="206">
      <c r="A50" s="247" t="n"/>
      <c r="B50" s="247" t="n"/>
      <c r="C50" s="254" t="inlineStr">
        <is>
          <t>Накладные расходы</t>
        </is>
      </c>
      <c r="D50" s="147" t="n">
        <v>0.6</v>
      </c>
      <c r="E50" s="255" t="n"/>
      <c r="F50" s="256" t="n"/>
      <c r="G50" s="32" t="n">
        <v>40705.235157902</v>
      </c>
      <c r="H50" s="257" t="n"/>
      <c r="I50" s="32" t="n"/>
      <c r="J50" s="32">
        <f>ROUND(D50*(J14+J16),2)</f>
        <v/>
      </c>
    </row>
    <row r="51" ht="14.25" customFormat="1" customHeight="1" s="206">
      <c r="A51" s="247" t="n"/>
      <c r="B51" s="247" t="n"/>
      <c r="C51" s="254" t="inlineStr">
        <is>
          <t>Сметная прибыль</t>
        </is>
      </c>
      <c r="D51" s="147" t="n">
        <v>0.45</v>
      </c>
      <c r="E51" s="255" t="n"/>
      <c r="F51" s="256" t="n"/>
      <c r="G51" s="32" t="n">
        <v>24168.733375004</v>
      </c>
      <c r="H51" s="257" t="n"/>
      <c r="I51" s="32" t="n"/>
      <c r="J51" s="32">
        <f>ROUND(D51*(J14+J16),2)</f>
        <v/>
      </c>
    </row>
    <row r="52" ht="14.25" customFormat="1" customHeight="1" s="206">
      <c r="A52" s="247" t="n"/>
      <c r="B52" s="247" t="n"/>
      <c r="C52" s="254" t="inlineStr">
        <is>
          <t>Итого СМР (с НР и СП)</t>
        </is>
      </c>
      <c r="D52" s="247" t="n"/>
      <c r="E52" s="255" t="n"/>
      <c r="F52" s="256" t="n"/>
      <c r="G52" s="32">
        <f>G14+G34+G48+G50+G51</f>
        <v/>
      </c>
      <c r="H52" s="257" t="n"/>
      <c r="I52" s="32" t="n"/>
      <c r="J52" s="32">
        <f>J14+J34+J48+J50+J51</f>
        <v/>
      </c>
    </row>
    <row r="53" ht="14.25" customFormat="1" customHeight="1" s="206">
      <c r="A53" s="247" t="n"/>
      <c r="B53" s="247" t="n"/>
      <c r="C53" s="254" t="inlineStr">
        <is>
          <t>ВСЕГО СМР + ОБОРУДОВАНИЕ</t>
        </is>
      </c>
      <c r="D53" s="247" t="n"/>
      <c r="E53" s="255" t="n"/>
      <c r="F53" s="256" t="n"/>
      <c r="G53" s="32">
        <f>G52+G39</f>
        <v/>
      </c>
      <c r="H53" s="257" t="n"/>
      <c r="I53" s="32" t="n"/>
      <c r="J53" s="32">
        <f>J52+J39</f>
        <v/>
      </c>
    </row>
    <row r="54" ht="34.5" customFormat="1" customHeight="1" s="206">
      <c r="A54" s="247" t="n"/>
      <c r="B54" s="247" t="n"/>
      <c r="C54" s="254" t="inlineStr">
        <is>
          <t>ИТОГО ПОКАЗАТЕЛЬ НА ЕД. ИЗМ.</t>
        </is>
      </c>
      <c r="D54" s="247" t="inlineStr">
        <is>
          <t>1 км</t>
        </is>
      </c>
      <c r="E54" s="146" t="n">
        <v>9.390000000000001</v>
      </c>
      <c r="F54" s="256" t="n"/>
      <c r="G54" s="32">
        <f>G53/E54</f>
        <v/>
      </c>
      <c r="H54" s="257" t="n"/>
      <c r="I54" s="32" t="n"/>
      <c r="J54" s="32">
        <f>J53/E54</f>
        <v/>
      </c>
    </row>
    <row r="56" ht="14.25" customFormat="1" customHeight="1" s="206">
      <c r="A56" s="205" t="inlineStr">
        <is>
          <t>Составил ______________________     Е. М. Добровольская</t>
        </is>
      </c>
    </row>
    <row r="57" ht="14.25" customFormat="1" customHeight="1" s="206">
      <c r="A57" s="208" t="inlineStr">
        <is>
          <t xml:space="preserve">                         (подпись, инициалы, фамилия)</t>
        </is>
      </c>
    </row>
    <row r="58" ht="14.25" customFormat="1" customHeight="1" s="206">
      <c r="A58" s="205" t="n"/>
    </row>
    <row r="59" ht="14.25" customFormat="1" customHeight="1" s="206">
      <c r="A59" s="205" t="inlineStr">
        <is>
          <t>Проверил ______________________        А.В. Костянецкая</t>
        </is>
      </c>
    </row>
    <row r="60" ht="14.25" customFormat="1" customHeight="1" s="206">
      <c r="A60" s="2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19" sqref="C19:D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8" t="inlineStr">
        <is>
          <t>Приложение №6</t>
        </is>
      </c>
    </row>
    <row r="2" ht="21.75" customHeight="1" s="199">
      <c r="A2" s="268" t="n"/>
      <c r="B2" s="268" t="n"/>
      <c r="C2" s="268" t="n"/>
      <c r="D2" s="268" t="n"/>
      <c r="E2" s="268" t="n"/>
      <c r="F2" s="268" t="n"/>
      <c r="G2" s="268" t="n"/>
    </row>
    <row r="3">
      <c r="A3" s="212" t="inlineStr">
        <is>
          <t>Расчет стоимости оборудования</t>
        </is>
      </c>
    </row>
    <row r="4" ht="25.5" customHeight="1" s="199">
      <c r="A4" s="215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199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47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9">
      <c r="A9" s="25" t="n"/>
      <c r="B9" s="254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9">
      <c r="A10" s="247" t="n"/>
      <c r="B10" s="238" t="n"/>
      <c r="C10" s="254" t="inlineStr">
        <is>
          <t>ИТОГО ИНЖЕНЕРНОЕ ОБОРУДОВАНИЕ</t>
        </is>
      </c>
      <c r="D10" s="238" t="n"/>
      <c r="E10" s="105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9">
      <c r="A12" s="247" t="n">
        <v>1</v>
      </c>
      <c r="B12" s="254" t="n"/>
      <c r="C12" s="254" t="n"/>
      <c r="D12" s="247" t="n"/>
      <c r="E12" s="140" t="n"/>
      <c r="F12" s="272" t="n"/>
      <c r="G12" s="32" t="n"/>
    </row>
    <row r="13" ht="25.5" customHeight="1" s="199">
      <c r="A13" s="247" t="n"/>
      <c r="B13" s="254" t="n"/>
      <c r="C13" s="254" t="inlineStr">
        <is>
          <t>ИТОГО ТЕХНОЛОГИЧЕСКОЕ ОБОРУДОВАНИЕ</t>
        </is>
      </c>
      <c r="D13" s="254" t="n"/>
      <c r="E13" s="272" t="n"/>
      <c r="F13" s="256" t="n"/>
      <c r="G13" s="32">
        <f>SUM(G12:G12)</f>
        <v/>
      </c>
    </row>
    <row r="14" ht="19.5" customHeight="1" s="199">
      <c r="A14" s="247" t="n"/>
      <c r="B14" s="254" t="n"/>
      <c r="C14" s="254" t="inlineStr">
        <is>
          <t>Всего по разделу «Оборудование»</t>
        </is>
      </c>
      <c r="D14" s="254" t="n"/>
      <c r="E14" s="272" t="n"/>
      <c r="F14" s="256" t="n"/>
      <c r="G14" s="32">
        <f>G10+G13</f>
        <v/>
      </c>
    </row>
    <row r="15">
      <c r="A15" s="207" t="n"/>
      <c r="B15" s="106" t="n"/>
      <c r="C15" s="207" t="n"/>
      <c r="D15" s="207" t="n"/>
      <c r="E15" s="207" t="n"/>
      <c r="F15" s="207" t="n"/>
      <c r="G15" s="207" t="n"/>
    </row>
    <row r="16">
      <c r="A16" s="205" t="inlineStr">
        <is>
          <t>Составил ______________________    Е. М. Добровольская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inlineStr">
        <is>
          <t xml:space="preserve">                         (подпись, инициалы, фамилия)</t>
        </is>
      </c>
      <c r="B17" s="206" t="n"/>
      <c r="C17" s="206" t="n"/>
      <c r="D17" s="207" t="n"/>
      <c r="E17" s="207" t="n"/>
      <c r="F17" s="207" t="n"/>
      <c r="G17" s="207" t="n"/>
    </row>
    <row r="18">
      <c r="A18" s="205" t="n"/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>Проверил ______________________        А.В. Костянецкая</t>
        </is>
      </c>
      <c r="B19" s="206" t="n"/>
      <c r="C19" s="206" t="n"/>
      <c r="D19" s="207" t="n"/>
      <c r="E19" s="207" t="n"/>
      <c r="F19" s="207" t="n"/>
      <c r="G19" s="207" t="n"/>
    </row>
    <row r="20">
      <c r="A20" s="208" t="inlineStr">
        <is>
          <t xml:space="preserve">                        (подпись, инициалы, фамилия)</t>
        </is>
      </c>
      <c r="B20" s="206" t="n"/>
      <c r="C20" s="206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5" sqref="D15"/>
    </sheetView>
  </sheetViews>
  <sheetFormatPr baseColWidth="8" defaultRowHeight="15"/>
  <cols>
    <col width="12.7109375" customWidth="1" style="199" min="1" max="1"/>
    <col width="22.42578125" customWidth="1" style="199" min="2" max="2"/>
    <col width="37.140625" customWidth="1" style="199" min="3" max="3"/>
    <col width="49" customWidth="1" style="199" min="4" max="4"/>
    <col width="9.140625" customWidth="1" style="199" min="5" max="5"/>
  </cols>
  <sheetData>
    <row r="1" ht="15.75" customHeight="1" s="199">
      <c r="A1" s="198" t="n"/>
      <c r="B1" s="198" t="n"/>
      <c r="C1" s="198" t="n"/>
      <c r="D1" s="198" t="inlineStr">
        <is>
          <t>Приложение №7</t>
        </is>
      </c>
    </row>
    <row r="2" ht="15.75" customHeight="1" s="199">
      <c r="A2" s="198" t="n"/>
      <c r="B2" s="198" t="n"/>
      <c r="C2" s="198" t="n"/>
      <c r="D2" s="198" t="n"/>
    </row>
    <row r="3" ht="15.75" customHeight="1" s="199">
      <c r="A3" s="198" t="n"/>
      <c r="B3" s="200" t="inlineStr">
        <is>
          <t>Расчет показателя УНЦ</t>
        </is>
      </c>
      <c r="C3" s="198" t="n"/>
      <c r="D3" s="198" t="n"/>
    </row>
    <row r="4" ht="15.75" customHeight="1" s="199">
      <c r="A4" s="198" t="n"/>
      <c r="B4" s="198" t="n"/>
      <c r="C4" s="198" t="n"/>
      <c r="D4" s="198" t="n"/>
    </row>
    <row r="5" ht="47.25" customHeight="1" s="199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199">
      <c r="A6" s="198" t="inlineStr">
        <is>
          <t>Единица измерения  — 1 км</t>
        </is>
      </c>
      <c r="B6" s="198" t="n"/>
      <c r="C6" s="198" t="n"/>
      <c r="D6" s="198" t="n"/>
    </row>
    <row r="7" ht="15.75" customHeight="1" s="199">
      <c r="A7" s="198" t="n"/>
      <c r="B7" s="198" t="n"/>
      <c r="C7" s="198" t="n"/>
      <c r="D7" s="198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199">
      <c r="A10" s="228" t="n">
        <v>1</v>
      </c>
      <c r="B10" s="228" t="n">
        <v>2</v>
      </c>
      <c r="C10" s="228" t="n">
        <v>3</v>
      </c>
      <c r="D10" s="228" t="n">
        <v>4</v>
      </c>
    </row>
    <row r="11" ht="63" customHeight="1" s="199">
      <c r="A11" s="228" t="inlineStr">
        <is>
          <t>Л1-04-1</t>
        </is>
      </c>
      <c r="B11" s="228" t="inlineStr">
        <is>
          <t>УНЦ ВЛ 0,4 - 750 кВ на строительно-монтажные работы без опор и провода</t>
        </is>
      </c>
      <c r="C11" s="203">
        <f>D5</f>
        <v/>
      </c>
      <c r="D11" s="204">
        <f>'Прил.4 РМ'!C41/1000</f>
        <v/>
      </c>
    </row>
    <row r="13">
      <c r="A13" s="205" t="inlineStr">
        <is>
          <t>Составил ______________________     Е. М. Добровольская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 ht="20.25" customHeight="1" s="199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85" workbookViewId="0">
      <selection activeCell="B23" sqref="B23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19" t="inlineStr">
        <is>
          <t>Приложение № 10</t>
        </is>
      </c>
    </row>
    <row r="5" ht="18.75" customHeight="1" s="199">
      <c r="B5" s="132" t="n"/>
    </row>
    <row r="6" ht="15.75" customHeight="1" s="199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</row>
    <row r="9" ht="47.25" customHeight="1" s="199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199">
      <c r="B10" s="228" t="n">
        <v>1</v>
      </c>
      <c r="C10" s="228" t="n">
        <v>2</v>
      </c>
      <c r="D10" s="228" t="n">
        <v>3</v>
      </c>
    </row>
    <row r="11" ht="45" customHeight="1" s="199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46.83</v>
      </c>
    </row>
    <row r="12" ht="29.25" customHeight="1" s="199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11.96</v>
      </c>
    </row>
    <row r="13" ht="29.25" customHeight="1" s="199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9.84</v>
      </c>
    </row>
    <row r="14" ht="30.75" customHeight="1" s="199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89.25" customHeight="1" s="199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78.75" customHeight="1" s="199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0.021</v>
      </c>
    </row>
    <row r="17" ht="31.5" customHeight="1" s="199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34" t="n">
        <v>0.0214</v>
      </c>
    </row>
    <row r="18" ht="31.5" customHeight="1" s="199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34" t="n">
        <v>0.002</v>
      </c>
    </row>
    <row r="19" ht="24" customHeight="1" s="199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34" t="n">
        <v>0.03</v>
      </c>
    </row>
    <row r="20" ht="18.75" customHeight="1" s="199">
      <c r="B20" s="133" t="n"/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6">
      <c r="B26" s="205" t="inlineStr">
        <is>
          <t>Составил ______________________        Е.А. Князева</t>
        </is>
      </c>
      <c r="C26" s="206" t="n"/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D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5"/>
  <cols>
    <col width="9.140625" customWidth="1" style="199" min="1" max="1"/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  <col width="9.140625" customWidth="1" style="199" min="7" max="7"/>
  </cols>
  <sheetData>
    <row r="2" ht="17.25" customHeight="1" s="199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4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4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4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28" t="n"/>
      <c r="D10" s="228" t="n"/>
      <c r="E10" s="125" t="n">
        <v>4.1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2025-01-24T12:09:35Z</dcterms:modified>
  <cp:lastModifiedBy>REDMIBOOK</cp:lastModifiedBy>
  <cp:lastPrinted>2023-11-29T07:55:33Z</cp:lastPrinted>
</cp:coreProperties>
</file>