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10" fontId="20" fillId="4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 wrapText="1"/>
    </xf>
    <xf numFmtId="0" fontId="22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171" fontId="0" fillId="0" borderId="0" pivotButton="0" quotePrefix="0" xfId="0"/>
    <xf numFmtId="0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171" fontId="0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2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333" min="1" max="2"/>
    <col width="51.7109375" customWidth="1" style="333" min="3" max="3"/>
    <col width="51.42578125" customWidth="1" style="333" min="4" max="4"/>
    <col width="37.42578125" customWidth="1" style="333" min="5" max="5"/>
    <col width="9.140625" customWidth="1" style="333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30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71" t="n"/>
      <c r="C6" s="271" t="n"/>
      <c r="D6" s="271" t="n"/>
    </row>
    <row r="7" ht="64.5" customHeight="1" s="330">
      <c r="B7" s="356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500 кВ.</t>
        </is>
      </c>
    </row>
    <row r="8" ht="31.5" customHeight="1" s="330">
      <c r="B8" s="356" t="inlineStr">
        <is>
          <t>Сопоставимый уровень цен: 2 кв. 2014 г</t>
        </is>
      </c>
    </row>
    <row r="9" ht="15.75" customHeight="1" s="330">
      <c r="B9" s="356" t="inlineStr">
        <is>
          <t>Единица измерения  — 1 км</t>
        </is>
      </c>
    </row>
    <row r="10">
      <c r="B10" s="356" t="n"/>
    </row>
    <row r="11">
      <c r="B11" s="363" t="inlineStr">
        <is>
          <t>№ п/п</t>
        </is>
      </c>
      <c r="C11" s="363" t="inlineStr">
        <is>
          <t>Параметр</t>
        </is>
      </c>
      <c r="D11" s="305" t="inlineStr">
        <is>
          <t xml:space="preserve">Объект-представитель </t>
        </is>
      </c>
      <c r="E11" s="247" t="n"/>
    </row>
    <row r="12" ht="96.75" customHeight="1" s="330">
      <c r="B12" s="363" t="n">
        <v>1</v>
      </c>
      <c r="C12" s="242" t="inlineStr">
        <is>
          <t>Наименование объекта-представителя</t>
        </is>
      </c>
      <c r="D12" s="305" t="inlineStr">
        <is>
          <t>ВЛ 500 кВ Ростовская АЭС-Тихорецкая</t>
        </is>
      </c>
    </row>
    <row r="13">
      <c r="B13" s="363" t="n">
        <v>2</v>
      </c>
      <c r="C13" s="242" t="inlineStr">
        <is>
          <t>Наименование субъекта Российской Федерации</t>
        </is>
      </c>
      <c r="D13" s="305" t="inlineStr">
        <is>
          <t>Ростовская область</t>
        </is>
      </c>
    </row>
    <row r="14">
      <c r="B14" s="363" t="n">
        <v>3</v>
      </c>
      <c r="C14" s="242" t="inlineStr">
        <is>
          <t>Климатический район и подрайон</t>
        </is>
      </c>
      <c r="D14" s="306" t="inlineStr">
        <is>
          <t>IIIВ</t>
        </is>
      </c>
    </row>
    <row r="15">
      <c r="B15" s="363" t="n">
        <v>4</v>
      </c>
      <c r="C15" s="242" t="inlineStr">
        <is>
          <t>Мощность объекта</t>
        </is>
      </c>
      <c r="D15" s="305" t="n">
        <v>222.2</v>
      </c>
    </row>
    <row r="16" ht="116.25" customHeight="1" s="330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5" t="inlineStr">
        <is>
          <t>Сборные железобетонные фундаменты 1137 м3
Свая-оболочка для многогранных опор 894 шт</t>
        </is>
      </c>
    </row>
    <row r="17" ht="79.5" customHeight="1" s="330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6">
        <f>SUM(D18:D21)</f>
        <v/>
      </c>
      <c r="E17" s="270" t="n"/>
    </row>
    <row r="18">
      <c r="B18" s="246" t="inlineStr">
        <is>
          <t>6.1</t>
        </is>
      </c>
      <c r="C18" s="242" t="inlineStr">
        <is>
          <t>строительно-монтажные работы</t>
        </is>
      </c>
      <c r="D18" s="256">
        <f>'Прил.2 Расч стоим'!F14</f>
        <v/>
      </c>
    </row>
    <row r="19" ht="15.75" customHeight="1" s="330">
      <c r="B19" s="246" t="inlineStr">
        <is>
          <t>6.2</t>
        </is>
      </c>
      <c r="C19" s="242" t="inlineStr">
        <is>
          <t>оборудование и инвентарь</t>
        </is>
      </c>
      <c r="D19" s="256" t="n"/>
    </row>
    <row r="20" ht="16.5" customHeight="1" s="330">
      <c r="B20" s="246" t="inlineStr">
        <is>
          <t>6.3</t>
        </is>
      </c>
      <c r="C20" s="242" t="inlineStr">
        <is>
          <t>пусконаладочные работы</t>
        </is>
      </c>
      <c r="D20" s="256" t="n"/>
    </row>
    <row r="21" ht="35.25" customHeight="1" s="330">
      <c r="B21" s="246" t="inlineStr">
        <is>
          <t>6.4</t>
        </is>
      </c>
      <c r="C21" s="245" t="inlineStr">
        <is>
          <t>прочие и лимитированные затраты</t>
        </is>
      </c>
      <c r="D21" s="256" t="n"/>
    </row>
    <row r="22">
      <c r="B22" s="363" t="n">
        <v>7</v>
      </c>
      <c r="C22" s="245" t="inlineStr">
        <is>
          <t>Сопоставимый уровень цен</t>
        </is>
      </c>
      <c r="D22" s="295" t="inlineStr">
        <is>
          <t>2 кв. 2014 г</t>
        </is>
      </c>
      <c r="E22" s="243" t="n"/>
    </row>
    <row r="23" ht="123" customHeight="1" s="330">
      <c r="B23" s="363" t="n">
        <v>8</v>
      </c>
      <c r="C23" s="2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6">
        <f>D17</f>
        <v/>
      </c>
      <c r="E23" s="270" t="n"/>
    </row>
    <row r="24" ht="60.75" customHeight="1" s="330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56">
        <f>D23/D15</f>
        <v/>
      </c>
      <c r="E24" s="243" t="n"/>
    </row>
    <row r="25" ht="48" customHeight="1" s="330">
      <c r="B25" s="363" t="n">
        <v>10</v>
      </c>
      <c r="C25" s="242" t="inlineStr">
        <is>
          <t>Примечание</t>
        </is>
      </c>
      <c r="D25" s="363" t="n"/>
    </row>
    <row r="26">
      <c r="B26" s="241" t="n"/>
      <c r="C26" s="240" t="n"/>
      <c r="D26" s="240" t="n"/>
    </row>
    <row r="27" ht="37.5" customHeight="1" s="330">
      <c r="B27" s="298" t="n"/>
    </row>
    <row r="28">
      <c r="B28" s="333" t="inlineStr">
        <is>
          <t>Составил ______________________    Е. М. Добровольская</t>
        </is>
      </c>
    </row>
    <row r="29">
      <c r="B29" s="298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55" zoomScaleNormal="70" workbookViewId="0">
      <selection activeCell="F21" sqref="F21"/>
    </sheetView>
  </sheetViews>
  <sheetFormatPr baseColWidth="8" defaultColWidth="9.140625" defaultRowHeight="15.75"/>
  <cols>
    <col width="5.5703125" customWidth="1" style="333" min="1" max="1"/>
    <col width="9.140625" customWidth="1" style="333" min="2" max="2"/>
    <col width="35.28515625" customWidth="1" style="333" min="3" max="3"/>
    <col width="13.85546875" customWidth="1" style="333" min="4" max="4"/>
    <col width="24.85546875" customWidth="1" style="333" min="5" max="5"/>
    <col width="15.5703125" customWidth="1" style="333" min="6" max="6"/>
    <col width="14.85546875" customWidth="1" style="333" min="7" max="7"/>
    <col width="16.7109375" customWidth="1" style="333" min="8" max="8"/>
    <col width="13" customWidth="1" style="333" min="9" max="10"/>
    <col width="18" customWidth="1" style="333" min="11" max="11"/>
    <col width="9.140625" customWidth="1" style="333" min="12" max="12"/>
  </cols>
  <sheetData>
    <row r="3">
      <c r="B3" s="354" t="inlineStr">
        <is>
          <t>Приложение № 2</t>
        </is>
      </c>
      <c r="K3" s="29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  <c r="K5" s="248" t="n"/>
    </row>
    <row r="6" ht="29.25" customHeight="1" s="330">
      <c r="B6" s="365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500 кВ.</t>
        </is>
      </c>
      <c r="K6" s="298" t="n"/>
    </row>
    <row r="7" ht="15.75" customHeight="1" s="330">
      <c r="B7" s="366" t="inlineStr">
        <is>
          <t>Единица измерения  — 1 км</t>
        </is>
      </c>
      <c r="K7" s="298" t="n"/>
    </row>
    <row r="8" ht="18.75" customHeight="1" s="330">
      <c r="B8" s="272" t="n"/>
    </row>
    <row r="9" ht="15.75" customHeight="1" s="330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52" t="n"/>
      <c r="F9" s="452" t="n"/>
      <c r="G9" s="452" t="n"/>
      <c r="H9" s="452" t="n"/>
      <c r="I9" s="452" t="n"/>
      <c r="J9" s="453" t="n"/>
    </row>
    <row r="10" ht="15.75" customHeight="1" s="330">
      <c r="B10" s="454" t="n"/>
      <c r="C10" s="454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2 кв. 2014 г., тыс. руб.</t>
        </is>
      </c>
      <c r="G10" s="452" t="n"/>
      <c r="H10" s="452" t="n"/>
      <c r="I10" s="452" t="n"/>
      <c r="J10" s="453" t="n"/>
    </row>
    <row r="11" ht="31.5" customHeight="1" s="330">
      <c r="B11" s="455" t="n"/>
      <c r="C11" s="455" t="n"/>
      <c r="D11" s="455" t="n"/>
      <c r="E11" s="455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15" customHeight="1" s="330">
      <c r="B12" s="344" t="n"/>
      <c r="C12" s="344" t="inlineStr">
        <is>
          <t>ВЛ 500 кВ</t>
        </is>
      </c>
      <c r="D12" s="344" t="n"/>
      <c r="E12" s="344" t="n"/>
      <c r="F12" s="456" t="n">
        <v>1786473.6107505</v>
      </c>
      <c r="G12" s="453" t="n"/>
      <c r="H12" s="344" t="n"/>
      <c r="I12" s="344" t="n"/>
      <c r="J12" s="344">
        <f>SUM(F12:I12)</f>
        <v/>
      </c>
    </row>
    <row r="13" ht="15.75" customHeight="1" s="330">
      <c r="B13" s="361" t="inlineStr">
        <is>
          <t>Всего по объекту:</t>
        </is>
      </c>
      <c r="C13" s="457" t="n"/>
      <c r="D13" s="457" t="n"/>
      <c r="E13" s="458" t="n"/>
      <c r="F13" s="343" t="n"/>
      <c r="G13" s="343" t="n"/>
      <c r="H13" s="343" t="n"/>
      <c r="I13" s="343" t="n"/>
      <c r="J13" s="344" t="n"/>
    </row>
    <row r="14">
      <c r="B14" s="362" t="inlineStr">
        <is>
          <t>Всего по объекту в сопоставимом уровне цен 2 кв. 2014 г:</t>
        </is>
      </c>
      <c r="C14" s="452" t="n"/>
      <c r="D14" s="452" t="n"/>
      <c r="E14" s="453" t="n"/>
      <c r="F14" s="459" t="n">
        <v>1786473.6107505</v>
      </c>
      <c r="G14" s="453" t="n"/>
      <c r="H14" s="346" t="n"/>
      <c r="I14" s="346" t="n"/>
      <c r="J14" s="346">
        <f>SUM(F14:I14)</f>
        <v/>
      </c>
    </row>
    <row r="15" ht="15" customHeight="1" s="330"/>
    <row r="16" ht="15" customHeight="1" s="330"/>
    <row r="17" ht="15" customHeight="1" s="330"/>
    <row r="18" ht="15" customHeight="1" s="330">
      <c r="C18" s="337" t="inlineStr">
        <is>
          <t>Составил ______________________     Е. М. Добровольская</t>
        </is>
      </c>
      <c r="D18" s="338" t="n"/>
      <c r="E18" s="338" t="n"/>
    </row>
    <row r="19" ht="15" customHeight="1" s="330">
      <c r="C19" s="340" t="inlineStr">
        <is>
          <t xml:space="preserve">                         (подпись, инициалы, фамилия)</t>
        </is>
      </c>
      <c r="D19" s="338" t="n"/>
      <c r="E19" s="338" t="n"/>
    </row>
    <row r="20" ht="15" customHeight="1" s="330">
      <c r="C20" s="337" t="n"/>
      <c r="D20" s="338" t="n"/>
      <c r="E20" s="338" t="n"/>
    </row>
    <row r="21" ht="15" customHeight="1" s="330">
      <c r="C21" s="337" t="inlineStr">
        <is>
          <t>Проверил ______________________        А.В. Костянецкая</t>
        </is>
      </c>
      <c r="D21" s="338" t="n"/>
      <c r="E21" s="338" t="n"/>
    </row>
    <row r="22" ht="15" customHeight="1" s="330">
      <c r="C22" s="340" t="inlineStr">
        <is>
          <t xml:space="preserve">                        (подпись, инициалы, фамилия)</t>
        </is>
      </c>
      <c r="D22" s="338" t="n"/>
      <c r="E22" s="338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P283"/>
  <sheetViews>
    <sheetView view="pageBreakPreview" topLeftCell="A253" zoomScale="55" zoomScaleSheetLayoutView="55" workbookViewId="0">
      <selection activeCell="D182" sqref="D182"/>
    </sheetView>
  </sheetViews>
  <sheetFormatPr baseColWidth="8" defaultColWidth="9.140625" defaultRowHeight="15.75"/>
  <cols>
    <col width="9.140625" customWidth="1" style="333" min="1" max="1"/>
    <col width="12.5703125" customWidth="1" style="333" min="2" max="2"/>
    <col width="22.42578125" customWidth="1" style="333" min="3" max="3"/>
    <col width="49.7109375" customWidth="1" style="333" min="4" max="4"/>
    <col width="10.140625" customWidth="1" style="333" min="5" max="5"/>
    <col width="20.7109375" customWidth="1" style="333" min="6" max="6"/>
    <col width="20" customWidth="1" style="333" min="7" max="7"/>
    <col width="19.85546875" customWidth="1" style="333" min="8" max="8"/>
    <col hidden="1" style="333" min="9" max="10"/>
    <col hidden="1" width="15" customWidth="1" style="333" min="11" max="11"/>
    <col hidden="1" width="9.140625" customWidth="1" style="333" min="12" max="12"/>
    <col width="9.140625" customWidth="1" style="333" min="13" max="13"/>
    <col width="16.85546875" customWidth="1" style="330" min="16" max="16"/>
  </cols>
  <sheetData>
    <row r="2" s="330">
      <c r="A2" s="333" t="n"/>
      <c r="B2" s="333" t="n"/>
      <c r="C2" s="333" t="n"/>
      <c r="D2" s="333" t="n"/>
      <c r="E2" s="333" t="n"/>
      <c r="F2" s="333" t="n"/>
      <c r="G2" s="333" t="n"/>
      <c r="H2" s="333" t="n"/>
      <c r="I2" s="333" t="n"/>
      <c r="J2" s="333" t="n"/>
      <c r="K2" s="333" t="n"/>
      <c r="L2" s="333" t="n"/>
      <c r="M2" s="333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30">
      <c r="A5" s="288" t="n"/>
      <c r="B5" s="288" t="n"/>
      <c r="C5" s="37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 ht="30" customHeight="1" s="330">
      <c r="A7" s="365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500 кВ.</t>
        </is>
      </c>
    </row>
    <row r="8">
      <c r="A8" s="366" t="n"/>
      <c r="B8" s="366" t="n"/>
      <c r="C8" s="366" t="n"/>
      <c r="D8" s="366" t="n"/>
      <c r="E8" s="366" t="n"/>
      <c r="F8" s="366" t="n"/>
      <c r="G8" s="366" t="n"/>
      <c r="H8" s="366" t="n"/>
    </row>
    <row r="9" ht="38.25" customHeight="1" s="330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53" t="n"/>
    </row>
    <row r="10" ht="40.5" customHeight="1" s="330">
      <c r="A10" s="455" t="n"/>
      <c r="B10" s="455" t="n"/>
      <c r="C10" s="455" t="n"/>
      <c r="D10" s="455" t="n"/>
      <c r="E10" s="455" t="n"/>
      <c r="F10" s="455" t="n"/>
      <c r="G10" s="363" t="inlineStr">
        <is>
          <t>на ед.изм.</t>
        </is>
      </c>
      <c r="H10" s="363" t="inlineStr">
        <is>
          <t>общая</t>
        </is>
      </c>
    </row>
    <row r="11">
      <c r="A11" s="364" t="n">
        <v>1</v>
      </c>
      <c r="B11" s="364" t="n"/>
      <c r="C11" s="364" t="n">
        <v>2</v>
      </c>
      <c r="D11" s="364" t="inlineStr">
        <is>
          <t>З</t>
        </is>
      </c>
      <c r="E11" s="364" t="n">
        <v>4</v>
      </c>
      <c r="F11" s="364" t="n">
        <v>5</v>
      </c>
      <c r="G11" s="364" t="n">
        <v>6</v>
      </c>
      <c r="H11" s="364" t="n">
        <v>7</v>
      </c>
    </row>
    <row r="12" customFormat="1" s="331">
      <c r="A12" s="372" t="inlineStr">
        <is>
          <t>Затраты труда рабочих</t>
        </is>
      </c>
      <c r="B12" s="452" t="n"/>
      <c r="C12" s="452" t="n"/>
      <c r="D12" s="452" t="n"/>
      <c r="E12" s="453" t="n"/>
      <c r="F12" s="280">
        <f>SUM(F13:F35)</f>
        <v/>
      </c>
      <c r="G12" s="281" t="n"/>
      <c r="H12" s="280">
        <f>SUM(H13:H35)</f>
        <v/>
      </c>
    </row>
    <row r="13">
      <c r="A13" s="303" t="n">
        <v>1</v>
      </c>
      <c r="B13" s="254" t="n"/>
      <c r="C13" s="303" t="inlineStr">
        <is>
          <t>1-4-0</t>
        </is>
      </c>
      <c r="D13" s="300" t="inlineStr">
        <is>
          <t>Затраты труда рабочих (средний разряд работы 4)</t>
        </is>
      </c>
      <c r="E13" s="406" t="inlineStr">
        <is>
          <t>чел.-ч</t>
        </is>
      </c>
      <c r="F13" s="277" t="n">
        <v>188215.1</v>
      </c>
      <c r="G13" s="279" t="n">
        <v>9.619999999999999</v>
      </c>
      <c r="H13" s="279">
        <f>ROUND(F13*G13,2)</f>
        <v/>
      </c>
      <c r="I13" s="333" t="n">
        <v>4</v>
      </c>
      <c r="J13" s="333">
        <f>I13*F13</f>
        <v/>
      </c>
    </row>
    <row r="14">
      <c r="A14" s="406" t="n">
        <v>2</v>
      </c>
      <c r="B14" s="254" t="n"/>
      <c r="C14" s="303" t="inlineStr">
        <is>
          <t>1-4-2</t>
        </is>
      </c>
      <c r="D14" s="300" t="inlineStr">
        <is>
          <t>Затраты труда рабочих (средний разряд работы 4,2)</t>
        </is>
      </c>
      <c r="E14" s="406" t="inlineStr">
        <is>
          <t>чел.-ч</t>
        </is>
      </c>
      <c r="F14" s="277" t="n">
        <v>98800.63</v>
      </c>
      <c r="G14" s="279" t="n">
        <v>9.92</v>
      </c>
      <c r="H14" s="279">
        <f>ROUND(F14*G14,2)</f>
        <v/>
      </c>
      <c r="I14" s="333" t="n">
        <v>4.2</v>
      </c>
      <c r="J14" s="333">
        <f>I14*F14</f>
        <v/>
      </c>
    </row>
    <row r="15">
      <c r="A15" s="303" t="n">
        <v>3</v>
      </c>
      <c r="B15" s="254" t="n"/>
      <c r="C15" s="303" t="inlineStr">
        <is>
          <t>1-2-8</t>
        </is>
      </c>
      <c r="D15" s="300" t="inlineStr">
        <is>
          <t>Затраты труда рабочих (средний разряд работы 2,8)</t>
        </is>
      </c>
      <c r="E15" s="406" t="inlineStr">
        <is>
          <t>чел.-ч</t>
        </is>
      </c>
      <c r="F15" s="277" t="n">
        <v>26789.51</v>
      </c>
      <c r="G15" s="279" t="n">
        <v>8.380000000000001</v>
      </c>
      <c r="H15" s="279">
        <f>ROUND(F15*G15,2)</f>
        <v/>
      </c>
      <c r="I15" s="333" t="n">
        <v>2.8</v>
      </c>
      <c r="J15" s="333">
        <f>I15*F15</f>
        <v/>
      </c>
    </row>
    <row r="16">
      <c r="A16" s="406" t="n">
        <v>4</v>
      </c>
      <c r="B16" s="254" t="n"/>
      <c r="C16" s="303" t="inlineStr">
        <is>
          <t>1-4-8</t>
        </is>
      </c>
      <c r="D16" s="300" t="inlineStr">
        <is>
          <t>Затраты труда рабочих (средний разряд работы 4,8)</t>
        </is>
      </c>
      <c r="E16" s="406" t="inlineStr">
        <is>
          <t>чел.-ч</t>
        </is>
      </c>
      <c r="F16" s="277" t="n">
        <v>20403.14</v>
      </c>
      <c r="G16" s="279" t="n">
        <v>10.79</v>
      </c>
      <c r="H16" s="279">
        <f>ROUND(F16*G16,2)</f>
        <v/>
      </c>
      <c r="I16" s="333" t="n">
        <v>4.8</v>
      </c>
      <c r="J16" s="333">
        <f>I16*F16</f>
        <v/>
      </c>
    </row>
    <row r="17">
      <c r="A17" s="303" t="n">
        <v>5</v>
      </c>
      <c r="B17" s="254" t="n"/>
      <c r="C17" s="303" t="inlineStr">
        <is>
          <t>1-1-5</t>
        </is>
      </c>
      <c r="D17" s="300" t="inlineStr">
        <is>
          <t>Затраты труда рабочих (средний разряд работы 1,5)</t>
        </is>
      </c>
      <c r="E17" s="406" t="inlineStr">
        <is>
          <t>чел.-ч</t>
        </is>
      </c>
      <c r="F17" s="277" t="n">
        <v>24335.89</v>
      </c>
      <c r="G17" s="279" t="n">
        <v>7.5</v>
      </c>
      <c r="H17" s="279">
        <f>ROUND(F17*G17,2)</f>
        <v/>
      </c>
      <c r="I17" s="333" t="n">
        <v>1.5</v>
      </c>
      <c r="J17" s="333">
        <f>I17*F17</f>
        <v/>
      </c>
    </row>
    <row r="18">
      <c r="A18" s="406" t="n">
        <v>6</v>
      </c>
      <c r="B18" s="254" t="n"/>
      <c r="C18" s="303" t="inlineStr">
        <is>
          <t>1-3-0</t>
        </is>
      </c>
      <c r="D18" s="300" t="inlineStr">
        <is>
          <t>Затраты труда рабочих (средний разряд работы 3)</t>
        </is>
      </c>
      <c r="E18" s="406" t="inlineStr">
        <is>
          <t>чел.-ч</t>
        </is>
      </c>
      <c r="F18" s="277" t="n">
        <v>10600.69</v>
      </c>
      <c r="G18" s="279" t="n">
        <v>8.529999999999999</v>
      </c>
      <c r="H18" s="279">
        <f>ROUND(F18*G18,2)</f>
        <v/>
      </c>
      <c r="I18" s="333" t="n">
        <v>3</v>
      </c>
      <c r="J18" s="333">
        <f>I18*F18</f>
        <v/>
      </c>
    </row>
    <row r="19">
      <c r="A19" s="303" t="n">
        <v>7</v>
      </c>
      <c r="B19" s="254" t="n"/>
      <c r="C19" s="303" t="inlineStr">
        <is>
          <t>1-4-1</t>
        </is>
      </c>
      <c r="D19" s="300" t="inlineStr">
        <is>
          <t>Затраты труда рабочих (средний разряд работы 4,1)</t>
        </is>
      </c>
      <c r="E19" s="406" t="inlineStr">
        <is>
          <t>чел.-ч</t>
        </is>
      </c>
      <c r="F19" s="277" t="n">
        <v>8585.66</v>
      </c>
      <c r="G19" s="279" t="n">
        <v>9.76</v>
      </c>
      <c r="H19" s="279">
        <f>ROUND(F19*G19,2)</f>
        <v/>
      </c>
      <c r="I19" s="333" t="n">
        <v>4.1</v>
      </c>
      <c r="J19" s="333">
        <f>I19*F19</f>
        <v/>
      </c>
    </row>
    <row r="20">
      <c r="A20" s="406" t="n">
        <v>8</v>
      </c>
      <c r="B20" s="254" t="n"/>
      <c r="C20" s="303" t="inlineStr">
        <is>
          <t>1-3-4</t>
        </is>
      </c>
      <c r="D20" s="300" t="inlineStr">
        <is>
          <t>Затраты труда рабочих (средний разряд работы 3,4)</t>
        </is>
      </c>
      <c r="E20" s="406" t="inlineStr">
        <is>
          <t>чел.-ч</t>
        </is>
      </c>
      <c r="F20" s="277" t="n">
        <v>7534.8</v>
      </c>
      <c r="G20" s="279" t="n">
        <v>8.970000000000001</v>
      </c>
      <c r="H20" s="279">
        <f>ROUND(F20*G20,2)</f>
        <v/>
      </c>
      <c r="I20" s="333" t="n">
        <v>3.4</v>
      </c>
      <c r="J20" s="333">
        <f>I20*F20</f>
        <v/>
      </c>
    </row>
    <row r="21">
      <c r="A21" s="303" t="n">
        <v>9</v>
      </c>
      <c r="B21" s="254" t="n"/>
      <c r="C21" s="303" t="inlineStr">
        <is>
          <t>1-3-6</t>
        </is>
      </c>
      <c r="D21" s="300" t="inlineStr">
        <is>
          <t>Затраты труда рабочих (средний разряд работы 3,6)</t>
        </is>
      </c>
      <c r="E21" s="406" t="inlineStr">
        <is>
          <t>чел.-ч</t>
        </is>
      </c>
      <c r="F21" s="277" t="n">
        <v>6435.16</v>
      </c>
      <c r="G21" s="279" t="n">
        <v>9.18</v>
      </c>
      <c r="H21" s="279">
        <f>ROUND(F21*G21,2)</f>
        <v/>
      </c>
      <c r="I21" s="333" t="n">
        <v>3.6</v>
      </c>
      <c r="J21" s="333">
        <f>I21*F21</f>
        <v/>
      </c>
    </row>
    <row r="22">
      <c r="A22" s="406" t="n">
        <v>10</v>
      </c>
      <c r="B22" s="254" t="n"/>
      <c r="C22" s="303" t="inlineStr">
        <is>
          <t>1-3-5</t>
        </is>
      </c>
      <c r="D22" s="300" t="inlineStr">
        <is>
          <t>Затраты труда рабочих (средний разряд работы 3,5)</t>
        </is>
      </c>
      <c r="E22" s="406" t="inlineStr">
        <is>
          <t>чел.-ч</t>
        </is>
      </c>
      <c r="F22" s="277" t="n">
        <v>5706.19</v>
      </c>
      <c r="G22" s="279" t="n">
        <v>9.07</v>
      </c>
      <c r="H22" s="279">
        <f>ROUND(F22*G22,2)</f>
        <v/>
      </c>
      <c r="I22" s="333" t="n">
        <v>3.5</v>
      </c>
      <c r="J22" s="333">
        <f>I22*F22</f>
        <v/>
      </c>
    </row>
    <row r="23">
      <c r="A23" s="303" t="n">
        <v>11</v>
      </c>
      <c r="B23" s="254" t="n"/>
      <c r="C23" s="303" t="inlineStr">
        <is>
          <t>1-2-5</t>
        </is>
      </c>
      <c r="D23" s="300" t="inlineStr">
        <is>
          <t>Затраты труда рабочих (средний разряд работы 2,5)</t>
        </is>
      </c>
      <c r="E23" s="406" t="inlineStr">
        <is>
          <t>чел.-ч</t>
        </is>
      </c>
      <c r="F23" s="277" t="n">
        <v>6090.86</v>
      </c>
      <c r="G23" s="279" t="n">
        <v>8.17</v>
      </c>
      <c r="H23" s="279">
        <f>ROUND(F23*G23,2)</f>
        <v/>
      </c>
      <c r="I23" s="333" t="n">
        <v>2.5</v>
      </c>
      <c r="J23" s="333">
        <f>I23*F23</f>
        <v/>
      </c>
    </row>
    <row r="24">
      <c r="A24" s="406" t="n">
        <v>12</v>
      </c>
      <c r="B24" s="254" t="n"/>
      <c r="C24" s="303" t="inlineStr">
        <is>
          <t>1-5-9</t>
        </is>
      </c>
      <c r="D24" s="300" t="inlineStr">
        <is>
          <t>Затраты труда рабочих (средний разряд работы 5,9)</t>
        </is>
      </c>
      <c r="E24" s="406" t="inlineStr">
        <is>
          <t>чел.-ч</t>
        </is>
      </c>
      <c r="F24" s="277" t="n">
        <v>2209.26</v>
      </c>
      <c r="G24" s="279" t="n">
        <v>12.74</v>
      </c>
      <c r="H24" s="279">
        <f>ROUND(F24*G24,2)</f>
        <v/>
      </c>
      <c r="I24" s="333" t="n">
        <v>5.9</v>
      </c>
      <c r="J24" s="333">
        <f>I24*F24</f>
        <v/>
      </c>
    </row>
    <row r="25">
      <c r="A25" s="303" t="n">
        <v>13</v>
      </c>
      <c r="B25" s="254" t="n"/>
      <c r="C25" s="303" t="inlineStr">
        <is>
          <t>1-4-3</t>
        </is>
      </c>
      <c r="D25" s="300" t="inlineStr">
        <is>
          <t>Затраты труда рабочих (средний разряд работы 4,3)</t>
        </is>
      </c>
      <c r="E25" s="406" t="inlineStr">
        <is>
          <t>чел.-ч</t>
        </is>
      </c>
      <c r="F25" s="277" t="n">
        <v>2726.44</v>
      </c>
      <c r="G25" s="279" t="n">
        <v>10.06</v>
      </c>
      <c r="H25" s="279">
        <f>ROUND(F25*G25,2)</f>
        <v/>
      </c>
      <c r="I25" s="333" t="n">
        <v>4.3</v>
      </c>
      <c r="J25" s="333">
        <f>I25*F25</f>
        <v/>
      </c>
    </row>
    <row r="26">
      <c r="A26" s="406" t="n">
        <v>14</v>
      </c>
      <c r="B26" s="254" t="n"/>
      <c r="C26" s="303" t="inlineStr">
        <is>
          <t>1-3-9</t>
        </is>
      </c>
      <c r="D26" s="300" t="inlineStr">
        <is>
          <t>Затраты труда рабочих (средний разряд работы 3,9)</t>
        </is>
      </c>
      <c r="E26" s="406" t="inlineStr">
        <is>
          <t>чел.-ч</t>
        </is>
      </c>
      <c r="F26" s="277" t="n">
        <v>2863.56</v>
      </c>
      <c r="G26" s="279" t="n">
        <v>9.51</v>
      </c>
      <c r="H26" s="279">
        <f>ROUND(F26*G26,2)</f>
        <v/>
      </c>
      <c r="I26" s="333" t="n">
        <v>3.9</v>
      </c>
      <c r="J26" s="333">
        <f>I26*F26</f>
        <v/>
      </c>
    </row>
    <row r="27">
      <c r="A27" s="303" t="n">
        <v>15</v>
      </c>
      <c r="B27" s="254" t="n"/>
      <c r="C27" s="303" t="inlineStr">
        <is>
          <t>1-3-3</t>
        </is>
      </c>
      <c r="D27" s="300" t="inlineStr">
        <is>
          <t>Затраты труда рабочих (средний разряд работы 3,3)</t>
        </is>
      </c>
      <c r="E27" s="406" t="inlineStr">
        <is>
          <t>чел.-ч</t>
        </is>
      </c>
      <c r="F27" s="277" t="n">
        <v>1121.28</v>
      </c>
      <c r="G27" s="279" t="n">
        <v>8.859999999999999</v>
      </c>
      <c r="H27" s="279">
        <f>ROUND(F27*G27,2)</f>
        <v/>
      </c>
      <c r="I27" s="333" t="n">
        <v>3.3</v>
      </c>
      <c r="J27" s="333">
        <f>I27*F27</f>
        <v/>
      </c>
      <c r="P27" s="460" t="n"/>
    </row>
    <row r="28">
      <c r="A28" s="406" t="n">
        <v>16</v>
      </c>
      <c r="B28" s="254" t="n"/>
      <c r="C28" s="303" t="inlineStr">
        <is>
          <t>1-2-9</t>
        </is>
      </c>
      <c r="D28" s="300" t="inlineStr">
        <is>
          <t>Затраты труда рабочих (средний разряд работы 2,9)</t>
        </is>
      </c>
      <c r="E28" s="406" t="inlineStr">
        <is>
          <t>чел.-ч</t>
        </is>
      </c>
      <c r="F28" s="277" t="n">
        <v>920.34</v>
      </c>
      <c r="G28" s="279" t="n">
        <v>8.460000000000001</v>
      </c>
      <c r="H28" s="279">
        <f>ROUND(F28*G28,2)</f>
        <v/>
      </c>
      <c r="I28" s="333" t="n">
        <v>2.9</v>
      </c>
      <c r="J28" s="333">
        <f>I28*F28</f>
        <v/>
      </c>
    </row>
    <row r="29">
      <c r="A29" s="303" t="n">
        <v>17</v>
      </c>
      <c r="B29" s="254" t="n"/>
      <c r="C29" s="303" t="inlineStr">
        <is>
          <t>1-4-4</t>
        </is>
      </c>
      <c r="D29" s="300" t="inlineStr">
        <is>
          <t>Затраты труда рабочих (средний разряд работы 4,4)</t>
        </is>
      </c>
      <c r="E29" s="406" t="inlineStr">
        <is>
          <t>чел.-ч</t>
        </is>
      </c>
      <c r="F29" s="277" t="n">
        <v>474.18</v>
      </c>
      <c r="G29" s="279" t="n">
        <v>10.21</v>
      </c>
      <c r="H29" s="279">
        <f>ROUND(F29*G29,2)</f>
        <v/>
      </c>
      <c r="I29" s="333" t="n">
        <v>4.4</v>
      </c>
      <c r="J29" s="333">
        <f>I29*F29</f>
        <v/>
      </c>
    </row>
    <row r="30">
      <c r="A30" s="406" t="n">
        <v>18</v>
      </c>
      <c r="B30" s="254" t="n"/>
      <c r="C30" s="303" t="inlineStr">
        <is>
          <t>1-3-8</t>
        </is>
      </c>
      <c r="D30" s="300" t="inlineStr">
        <is>
          <t>Затраты труда рабочих (средний разряд работы 3,8)</t>
        </is>
      </c>
      <c r="E30" s="406" t="inlineStr">
        <is>
          <t>чел.-ч</t>
        </is>
      </c>
      <c r="F30" s="277" t="n">
        <v>251.51</v>
      </c>
      <c r="G30" s="279" t="n">
        <v>9.4</v>
      </c>
      <c r="H30" s="279">
        <f>ROUND(F30*G30,2)</f>
        <v/>
      </c>
      <c r="I30" s="333" t="n">
        <v>3.8</v>
      </c>
      <c r="J30" s="333">
        <f>I30*F30</f>
        <v/>
      </c>
    </row>
    <row r="31">
      <c r="A31" s="303" t="n">
        <v>19</v>
      </c>
      <c r="B31" s="254" t="n"/>
      <c r="C31" s="303" t="inlineStr">
        <is>
          <t>1-4-6</t>
        </is>
      </c>
      <c r="D31" s="300" t="inlineStr">
        <is>
          <t>Затраты труда рабочих (средний разряд работы 4,6)</t>
        </is>
      </c>
      <c r="E31" s="406" t="inlineStr">
        <is>
          <t>чел.-ч</t>
        </is>
      </c>
      <c r="F31" s="277" t="n">
        <v>153.41</v>
      </c>
      <c r="G31" s="279" t="n">
        <v>10.5</v>
      </c>
      <c r="H31" s="279">
        <f>ROUND(F31*G31,2)</f>
        <v/>
      </c>
      <c r="I31" s="333" t="n">
        <v>4.6</v>
      </c>
      <c r="J31" s="333">
        <f>I31*F31</f>
        <v/>
      </c>
    </row>
    <row r="32">
      <c r="A32" s="406" t="n">
        <v>20</v>
      </c>
      <c r="B32" s="254" t="n"/>
      <c r="C32" s="303" t="inlineStr">
        <is>
          <t>1-3-2</t>
        </is>
      </c>
      <c r="D32" s="300" t="inlineStr">
        <is>
          <t>Затраты труда рабочих (средний разряд работы 3,2)</t>
        </is>
      </c>
      <c r="E32" s="406" t="inlineStr">
        <is>
          <t>чел.-ч</t>
        </is>
      </c>
      <c r="F32" s="277" t="n">
        <v>91.23</v>
      </c>
      <c r="G32" s="279" t="n">
        <v>8.74</v>
      </c>
      <c r="H32" s="279">
        <f>ROUND(F32*G32,2)</f>
        <v/>
      </c>
      <c r="I32" s="333" t="n">
        <v>3.2</v>
      </c>
      <c r="J32" s="333">
        <f>I32*F32</f>
        <v/>
      </c>
    </row>
    <row r="33">
      <c r="A33" s="303" t="n">
        <v>21</v>
      </c>
      <c r="B33" s="254" t="n"/>
      <c r="C33" s="303" t="inlineStr">
        <is>
          <t>1-3-1</t>
        </is>
      </c>
      <c r="D33" s="300" t="inlineStr">
        <is>
          <t>Затраты труда рабочих (средний разряд работы 3,1)</t>
        </is>
      </c>
      <c r="E33" s="406" t="inlineStr">
        <is>
          <t>чел.-ч</t>
        </is>
      </c>
      <c r="F33" s="277" t="n">
        <v>51.01</v>
      </c>
      <c r="G33" s="279" t="n">
        <v>8.640000000000001</v>
      </c>
      <c r="H33" s="279">
        <f>ROUND(F33*G33,2)</f>
        <v/>
      </c>
      <c r="I33" s="333" t="n">
        <v>3.1</v>
      </c>
      <c r="J33" s="333">
        <f>I33*F33</f>
        <v/>
      </c>
    </row>
    <row r="34">
      <c r="A34" s="406" t="n">
        <v>22</v>
      </c>
      <c r="B34" s="254" t="n"/>
      <c r="C34" s="303" t="inlineStr">
        <is>
          <t>1-2-0</t>
        </is>
      </c>
      <c r="D34" s="300" t="inlineStr">
        <is>
          <t>Затраты труда рабочих (средний разряд работы 2)</t>
        </is>
      </c>
      <c r="E34" s="406" t="inlineStr">
        <is>
          <t>чел.-ч</t>
        </is>
      </c>
      <c r="F34" s="277" t="n">
        <v>6.04</v>
      </c>
      <c r="G34" s="279" t="n">
        <v>7.8</v>
      </c>
      <c r="H34" s="279">
        <f>ROUND(F34*G34,2)</f>
        <v/>
      </c>
      <c r="I34" s="333" t="n">
        <v>2</v>
      </c>
      <c r="J34" s="333">
        <f>I34*F34</f>
        <v/>
      </c>
    </row>
    <row r="35">
      <c r="A35" s="303" t="n">
        <v>23</v>
      </c>
      <c r="B35" s="254" t="n"/>
      <c r="C35" s="303" t="inlineStr">
        <is>
          <t>1-2-6</t>
        </is>
      </c>
      <c r="D35" s="300" t="inlineStr">
        <is>
          <t>Затраты труда рабочих (средний разряд работы 2,6)</t>
        </is>
      </c>
      <c r="E35" s="406" t="inlineStr">
        <is>
          <t>чел.-ч</t>
        </is>
      </c>
      <c r="F35" s="277" t="n">
        <v>2.88</v>
      </c>
      <c r="G35" s="279" t="n">
        <v>8.24</v>
      </c>
      <c r="H35" s="279">
        <f>ROUND(F35*G35,2)</f>
        <v/>
      </c>
      <c r="I35" s="333" t="n">
        <v>2.6</v>
      </c>
      <c r="J35" s="333">
        <f>I35*F35</f>
        <v/>
      </c>
    </row>
    <row r="36">
      <c r="A36" s="371" t="inlineStr">
        <is>
          <t>Затраты труда машинистов</t>
        </is>
      </c>
      <c r="B36" s="452" t="n"/>
      <c r="C36" s="452" t="n"/>
      <c r="D36" s="452" t="n"/>
      <c r="E36" s="453" t="n"/>
      <c r="F36" s="372" t="n"/>
      <c r="G36" s="252" t="n"/>
      <c r="H36" s="280">
        <f>H37</f>
        <v/>
      </c>
    </row>
    <row r="37">
      <c r="A37" s="406" t="n">
        <v>24</v>
      </c>
      <c r="B37" s="373" t="n"/>
      <c r="C37" s="303" t="n">
        <v>2</v>
      </c>
      <c r="D37" s="300" t="inlineStr">
        <is>
          <t>Затраты труда машинистов</t>
        </is>
      </c>
      <c r="E37" s="406" t="inlineStr">
        <is>
          <t>чел.-ч</t>
        </is>
      </c>
      <c r="F37" s="228" t="n">
        <v>239524.15384615</v>
      </c>
      <c r="G37" s="279" t="n">
        <v>0</v>
      </c>
      <c r="H37" s="285" t="n">
        <v>8621728.689999999</v>
      </c>
      <c r="J37" s="333">
        <f>SUM(J13:J35)</f>
        <v/>
      </c>
    </row>
    <row r="38" customFormat="1" s="331">
      <c r="A38" s="372" t="inlineStr">
        <is>
          <t>Машины и механизмы</t>
        </is>
      </c>
      <c r="B38" s="452" t="n"/>
      <c r="C38" s="452" t="n"/>
      <c r="D38" s="452" t="n"/>
      <c r="E38" s="453" t="n"/>
      <c r="F38" s="372" t="n"/>
      <c r="G38" s="252" t="n"/>
      <c r="H38" s="280">
        <f>SUM(H39:H129)</f>
        <v/>
      </c>
    </row>
    <row r="39" ht="25.5" customHeight="1" s="330">
      <c r="A39" s="406" t="n">
        <v>25</v>
      </c>
      <c r="B39" s="373" t="n"/>
      <c r="C39" s="303" t="inlineStr">
        <is>
          <t xml:space="preserve">91.15.02-029
</t>
        </is>
      </c>
      <c r="D39" s="300" t="inlineStr">
        <is>
          <t>Тракторы на гусеничном ходу с лебедкой 132 кВт (180 л.с.)</t>
        </is>
      </c>
      <c r="E39" s="406" t="inlineStr">
        <is>
          <t>маш.-ч</t>
        </is>
      </c>
      <c r="F39" s="406" t="n">
        <v>49558.769230769</v>
      </c>
      <c r="G39" s="302" t="n">
        <v>147.43</v>
      </c>
      <c r="H39" s="279">
        <f>ROUND(F39*G39,2)</f>
        <v/>
      </c>
      <c r="I39" s="290">
        <f>H39/$H$38</f>
        <v/>
      </c>
      <c r="J39" s="289">
        <f>J37/F12</f>
        <v/>
      </c>
      <c r="L39" s="290">
        <f>H39/$H$38</f>
        <v/>
      </c>
    </row>
    <row r="40" ht="25.5" customHeight="1" s="330">
      <c r="A40" s="406" t="n">
        <v>26</v>
      </c>
      <c r="B40" s="373" t="n"/>
      <c r="C40" s="303" t="inlineStr">
        <is>
          <t xml:space="preserve">91.06.06-014
</t>
        </is>
      </c>
      <c r="D40" s="300" t="inlineStr">
        <is>
          <t>Автогидроподъемники, высота подъема 28 м</t>
        </is>
      </c>
      <c r="E40" s="406" t="inlineStr">
        <is>
          <t>маш.-ч</t>
        </is>
      </c>
      <c r="F40" s="406" t="n">
        <v>23650.980769231</v>
      </c>
      <c r="G40" s="302" t="n">
        <v>243.49</v>
      </c>
      <c r="H40" s="279">
        <f>ROUND(F40*G40,2)</f>
        <v/>
      </c>
      <c r="I40" s="290">
        <f>H40/$H$38</f>
        <v/>
      </c>
      <c r="J40" s="289" t="n"/>
      <c r="L40" s="290" t="n"/>
    </row>
    <row r="41" ht="25.5" customHeight="1" s="330">
      <c r="A41" s="406" t="n">
        <v>27</v>
      </c>
      <c r="B41" s="373" t="n"/>
      <c r="C41" s="303" t="inlineStr">
        <is>
          <t xml:space="preserve">91.05.14-023
</t>
        </is>
      </c>
      <c r="D41" s="300" t="inlineStr">
        <is>
          <t>Краны на тракторе, мощность 121 кВт (165 л.с.), грузоподъемность 5 т</t>
        </is>
      </c>
      <c r="E41" s="406" t="inlineStr">
        <is>
          <t>маш.-ч</t>
        </is>
      </c>
      <c r="F41" s="406" t="n">
        <v>30298.346153846</v>
      </c>
      <c r="G41" s="302" t="n">
        <v>182.8</v>
      </c>
      <c r="H41" s="279">
        <f>ROUND(F41*G41,2)</f>
        <v/>
      </c>
      <c r="I41" s="290">
        <f>H41/$H$38</f>
        <v/>
      </c>
      <c r="J41" s="289" t="n"/>
      <c r="L41" s="290" t="n"/>
    </row>
    <row r="42" ht="25.5" customHeight="1" s="330">
      <c r="A42" s="406" t="n">
        <v>28</v>
      </c>
      <c r="B42" s="373" t="n"/>
      <c r="C42" s="303" t="inlineStr">
        <is>
          <t xml:space="preserve">91.13.03-111
</t>
        </is>
      </c>
      <c r="D42" s="300" t="inlineStr">
        <is>
          <t>Спецавтомобили-вездеходы, грузоподъемность до 8 т</t>
        </is>
      </c>
      <c r="E42" s="406" t="inlineStr">
        <is>
          <t>маш.-ч</t>
        </is>
      </c>
      <c r="F42" s="406" t="n">
        <v>26270.884615385</v>
      </c>
      <c r="G42" s="302" t="n">
        <v>189.95</v>
      </c>
      <c r="H42" s="279">
        <f>ROUND(F42*G42,2)</f>
        <v/>
      </c>
      <c r="I42" s="290">
        <f>H42/$H$38</f>
        <v/>
      </c>
      <c r="J42" s="289" t="n"/>
      <c r="L42" s="290" t="n"/>
    </row>
    <row r="43" ht="25.5" customHeight="1" s="330">
      <c r="A43" s="406" t="n">
        <v>29</v>
      </c>
      <c r="B43" s="373" t="n"/>
      <c r="C43" s="303" t="inlineStr">
        <is>
          <t xml:space="preserve">91.04.01-077
</t>
        </is>
      </c>
      <c r="D43" s="300" t="inlineStr">
        <is>
          <t>Установки и агрегаты буровые на базе автомобилей глубина бурения до 200 м, грузоподъемность до 4 т</t>
        </is>
      </c>
      <c r="E43" s="406" t="inlineStr">
        <is>
          <t>маш.-ч</t>
        </is>
      </c>
      <c r="F43" s="406" t="n">
        <v>14228.923076923</v>
      </c>
      <c r="G43" s="302" t="n">
        <v>219.82</v>
      </c>
      <c r="H43" s="279">
        <f>ROUND(F43*G43,2)</f>
        <v/>
      </c>
      <c r="I43" s="290">
        <f>H43/$H$38</f>
        <v/>
      </c>
      <c r="J43" s="289" t="n"/>
      <c r="L43" s="290" t="n"/>
    </row>
    <row r="44" ht="25.5" customHeight="1" s="330">
      <c r="A44" s="406" t="n">
        <v>30</v>
      </c>
      <c r="B44" s="373" t="n"/>
      <c r="C44" s="303" t="inlineStr">
        <is>
          <t xml:space="preserve">91.05.05-016
</t>
        </is>
      </c>
      <c r="D44" s="300" t="inlineStr">
        <is>
          <t>Краны на автомобильном ходу, грузоподъемность 25 т</t>
        </is>
      </c>
      <c r="E44" s="406" t="inlineStr">
        <is>
          <t>маш.-ч</t>
        </is>
      </c>
      <c r="F44" s="406" t="n">
        <v>5077.4423076923</v>
      </c>
      <c r="G44" s="302" t="n">
        <v>476.43</v>
      </c>
      <c r="H44" s="279">
        <f>ROUND(F44*G44,2)</f>
        <v/>
      </c>
      <c r="I44" s="290">
        <f>H44/$H$38</f>
        <v/>
      </c>
      <c r="J44" s="289" t="n"/>
      <c r="L44" s="290" t="n"/>
    </row>
    <row r="45" ht="25.5" customHeight="1" s="330">
      <c r="A45" s="406" t="n">
        <v>31</v>
      </c>
      <c r="B45" s="373" t="n"/>
      <c r="C45" s="303" t="inlineStr">
        <is>
          <t xml:space="preserve">91.11.02-021
</t>
        </is>
      </c>
      <c r="D45" s="300" t="inlineStr">
        <is>
          <t>Комплексы для монтажа проводов методом "под тяжением"</t>
        </is>
      </c>
      <c r="E45" s="406" t="inlineStr">
        <is>
          <t>маш.-ч</t>
        </is>
      </c>
      <c r="F45" s="406" t="n">
        <v>3128.9230769231</v>
      </c>
      <c r="G45" s="302" t="n">
        <v>637.76</v>
      </c>
      <c r="H45" s="279">
        <f>ROUND(F45*G45,2)</f>
        <v/>
      </c>
      <c r="I45" s="290">
        <f>H45/$H$38</f>
        <v/>
      </c>
      <c r="J45" s="289" t="n"/>
      <c r="L45" s="290" t="n"/>
    </row>
    <row r="46" ht="38.25" customHeight="1" s="330">
      <c r="A46" s="406" t="n">
        <v>32</v>
      </c>
      <c r="B46" s="373" t="n"/>
      <c r="C46" s="303" t="inlineStr">
        <is>
          <t xml:space="preserve">91.18.01-007
</t>
        </is>
      </c>
      <c r="D46" s="30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6" s="406" t="inlineStr">
        <is>
          <t>маш.-ч</t>
        </is>
      </c>
      <c r="F46" s="406" t="n">
        <v>18517.211538462</v>
      </c>
      <c r="G46" s="302" t="n">
        <v>90</v>
      </c>
      <c r="H46" s="279">
        <f>ROUND(F46*G46,2)</f>
        <v/>
      </c>
      <c r="I46" s="290">
        <f>H46/$H$38</f>
        <v/>
      </c>
      <c r="J46" s="289" t="n"/>
      <c r="L46" s="290" t="n"/>
    </row>
    <row r="47" ht="25.5" customHeight="1" s="330">
      <c r="A47" s="406" t="n">
        <v>33</v>
      </c>
      <c r="B47" s="373" t="n"/>
      <c r="C47" s="303" t="inlineStr">
        <is>
          <t xml:space="preserve">91.05.05-015
</t>
        </is>
      </c>
      <c r="D47" s="300" t="inlineStr">
        <is>
          <t>Краны на автомобильном ходу, грузоподъемность 16 т</t>
        </is>
      </c>
      <c r="E47" s="406" t="inlineStr">
        <is>
          <t>маш.-ч</t>
        </is>
      </c>
      <c r="F47" s="406" t="n">
        <v>9026.711538461501</v>
      </c>
      <c r="G47" s="302" t="n">
        <v>115.4</v>
      </c>
      <c r="H47" s="279">
        <f>ROUND(F47*G47,2)</f>
        <v/>
      </c>
      <c r="I47" s="290">
        <f>H47/$H$38</f>
        <v/>
      </c>
      <c r="J47" s="289" t="n"/>
      <c r="L47" s="290" t="n"/>
    </row>
    <row r="48" ht="25.5" customHeight="1" s="330">
      <c r="A48" s="406" t="n">
        <v>34</v>
      </c>
      <c r="B48" s="373" t="n"/>
      <c r="C48" s="303" t="inlineStr">
        <is>
          <t xml:space="preserve">91.01.05-085
</t>
        </is>
      </c>
      <c r="D48" s="300" t="inlineStr">
        <is>
          <t>Экскаваторы одноковшовые дизельные на гусеничном ходу, емкость ковша 0,5 м3</t>
        </is>
      </c>
      <c r="E48" s="406" t="inlineStr">
        <is>
          <t>маш.-ч</t>
        </is>
      </c>
      <c r="F48" s="406" t="n">
        <v>6998.3846153846</v>
      </c>
      <c r="G48" s="302" t="n">
        <v>100</v>
      </c>
      <c r="H48" s="279">
        <f>ROUND(F48*G48,2)</f>
        <v/>
      </c>
      <c r="I48" s="290">
        <f>H48/$H$38</f>
        <v/>
      </c>
      <c r="J48" s="289" t="n"/>
      <c r="L48" s="290" t="n"/>
    </row>
    <row r="49" ht="25.5" customHeight="1" s="330">
      <c r="A49" s="406" t="n">
        <v>35</v>
      </c>
      <c r="B49" s="373" t="n"/>
      <c r="C49" s="303" t="inlineStr">
        <is>
          <t xml:space="preserve">91.07.08-011
</t>
        </is>
      </c>
      <c r="D49" s="300" t="inlineStr">
        <is>
          <t>Глиномешалки, 4 м3</t>
        </is>
      </c>
      <c r="E49" s="406" t="inlineStr">
        <is>
          <t>маш.-ч</t>
        </is>
      </c>
      <c r="F49" s="406" t="n">
        <v>22462.403846154</v>
      </c>
      <c r="G49" s="302" t="n">
        <v>26.5</v>
      </c>
      <c r="H49" s="279">
        <f>ROUND(F49*G49,2)</f>
        <v/>
      </c>
      <c r="I49" s="290">
        <f>H49/$H$38</f>
        <v/>
      </c>
      <c r="J49" s="289" t="n"/>
      <c r="L49" s="290" t="n"/>
    </row>
    <row r="50" ht="25.5" customHeight="1" s="330">
      <c r="A50" s="406" t="n">
        <v>36</v>
      </c>
      <c r="B50" s="373" t="n"/>
      <c r="C50" s="303" t="n">
        <v>21141</v>
      </c>
      <c r="D50" s="300" t="inlineStr">
        <is>
          <t>Краны на автомобильном ходу при работе на других видах строительства 10 т</t>
        </is>
      </c>
      <c r="E50" s="406" t="inlineStr">
        <is>
          <t>маш.час</t>
        </is>
      </c>
      <c r="F50" s="303" t="n">
        <v>1625.6461538462</v>
      </c>
      <c r="G50" s="302" t="n">
        <v>111.99</v>
      </c>
      <c r="H50" s="279">
        <f>ROUND(F50*G50,2)</f>
        <v/>
      </c>
      <c r="I50" s="290" t="n"/>
      <c r="J50" s="289" t="n"/>
      <c r="L50" s="290" t="n"/>
    </row>
    <row r="51" ht="25.5" customHeight="1" s="330">
      <c r="A51" s="406" t="n">
        <v>37</v>
      </c>
      <c r="B51" s="373" t="n"/>
      <c r="C51" s="303" t="n">
        <v>270301</v>
      </c>
      <c r="D51" s="300" t="inlineStr">
        <is>
          <t>Насосы грязевые, подача 23,4-65,3 м3/ч, давление нагнетания 15,7-5,88 МПа (160-60 кгс/см2)</t>
        </is>
      </c>
      <c r="E51" s="406" t="inlineStr">
        <is>
          <t>маш.час</t>
        </is>
      </c>
      <c r="F51" s="303" t="n">
        <v>5517.8307692308</v>
      </c>
      <c r="G51" s="302" t="n">
        <v>32.71</v>
      </c>
      <c r="H51" s="279">
        <f>ROUND(F51*G51,2)</f>
        <v/>
      </c>
      <c r="I51" s="290" t="n"/>
      <c r="J51" s="289" t="n"/>
      <c r="K51" s="333" t="n"/>
      <c r="L51" s="290" t="n"/>
      <c r="M51" s="333" t="n"/>
    </row>
    <row r="52" ht="38.25" customHeight="1" s="330">
      <c r="A52" s="406" t="n">
        <v>38</v>
      </c>
      <c r="B52" s="373" t="n"/>
      <c r="C52" s="303" t="inlineStr">
        <is>
          <t>ФССЦпг03-21-01-049</t>
        </is>
      </c>
      <c r="D52" s="300" t="inlineStr">
        <is>
          <t>Перевозка грузов автомобилями-самосвалами грузоподъемностью 10 т, работающих вне карьера, на расстояние: до 49 км I класс груза</t>
        </is>
      </c>
      <c r="E52" s="406" t="inlineStr">
        <is>
          <t>1 т груза</t>
        </is>
      </c>
      <c r="F52" s="303" t="n">
        <v>6044.2307692308</v>
      </c>
      <c r="G52" s="302" t="n">
        <v>26.77</v>
      </c>
      <c r="H52" s="279">
        <f>ROUND(F52*G52,2)</f>
        <v/>
      </c>
      <c r="I52" s="290" t="n"/>
      <c r="J52" s="289" t="n"/>
      <c r="L52" s="290" t="n"/>
    </row>
    <row r="53" ht="25.5" customHeight="1" s="330">
      <c r="A53" s="406" t="n">
        <v>39</v>
      </c>
      <c r="B53" s="373" t="n"/>
      <c r="C53" s="303" t="inlineStr">
        <is>
          <t xml:space="preserve">91.14.03-002
</t>
        </is>
      </c>
      <c r="D53" s="300" t="inlineStr">
        <is>
          <t>Автомобили-самосвалы, грузоподъемность до 10 т</t>
        </is>
      </c>
      <c r="E53" s="406" t="inlineStr">
        <is>
          <t>маш.-ч</t>
        </is>
      </c>
      <c r="F53" s="406" t="n">
        <v>1747.8461538462</v>
      </c>
      <c r="G53" s="302" t="n">
        <v>87.48999999999999</v>
      </c>
      <c r="H53" s="279">
        <f>ROUND(F53*G53,2)</f>
        <v/>
      </c>
      <c r="I53" s="290" t="n"/>
      <c r="J53" s="289" t="n"/>
      <c r="L53" s="290" t="n"/>
    </row>
    <row r="54" ht="25.5" customHeight="1" s="330">
      <c r="A54" s="406" t="n">
        <v>40</v>
      </c>
      <c r="B54" s="373" t="n"/>
      <c r="C54" s="303" t="inlineStr">
        <is>
          <t>ФССЦпг01-01-01-015</t>
        </is>
      </c>
      <c r="D54" s="300" t="inlineStr">
        <is>
          <t>Погрузочные работы при автомобильных перевозках: металлических конструкций массой до 1 т</t>
        </is>
      </c>
      <c r="E54" s="406" t="inlineStr">
        <is>
          <t>1 т груза</t>
        </is>
      </c>
      <c r="F54" s="303" t="n">
        <v>6186.4992307692</v>
      </c>
      <c r="G54" s="302" t="n">
        <v>22.33</v>
      </c>
      <c r="H54" s="279">
        <f>ROUND(F54*G54,2)</f>
        <v/>
      </c>
      <c r="I54" s="290" t="n"/>
      <c r="J54" s="289" t="n"/>
      <c r="L54" s="290" t="n"/>
    </row>
    <row r="55" ht="25.5" customHeight="1" s="330">
      <c r="A55" s="406" t="n">
        <v>41</v>
      </c>
      <c r="B55" s="373" t="n"/>
      <c r="C55" s="303" t="inlineStr">
        <is>
          <t>ФССЦпг01-01-02-015</t>
        </is>
      </c>
      <c r="D55" s="300" t="inlineStr">
        <is>
          <t>Разгрузочные работы при автомобильных перевозках: металлических конструкций массой до 1 т</t>
        </is>
      </c>
      <c r="E55" s="406" t="inlineStr">
        <is>
          <t>1 т груза</t>
        </is>
      </c>
      <c r="F55" s="303" t="n">
        <v>6186.4992307692</v>
      </c>
      <c r="G55" s="302" t="n">
        <v>22.33</v>
      </c>
      <c r="H55" s="279">
        <f>ROUND(F55*G55,2)</f>
        <v/>
      </c>
      <c r="I55" s="290" t="n"/>
      <c r="J55" s="289" t="n"/>
      <c r="L55" s="290" t="n"/>
    </row>
    <row r="56" ht="25.5" customHeight="1" s="330">
      <c r="A56" s="406" t="n">
        <v>42</v>
      </c>
      <c r="B56" s="373" t="n"/>
      <c r="C56" s="303" t="n">
        <v>21243</v>
      </c>
      <c r="D56" s="300" t="inlineStr">
        <is>
          <t>Краны на гусеничном ходу при работе на других видах строительства до 16 т</t>
        </is>
      </c>
      <c r="E56" s="406" t="inlineStr">
        <is>
          <t>маш.час</t>
        </is>
      </c>
      <c r="F56" s="303" t="n">
        <v>1295.9076923077</v>
      </c>
      <c r="G56" s="302" t="n">
        <v>96.89</v>
      </c>
      <c r="H56" s="279">
        <f>ROUND(F56*G56,2)</f>
        <v/>
      </c>
      <c r="I56" s="290" t="n"/>
      <c r="J56" s="289" t="n"/>
      <c r="L56" s="290" t="n"/>
    </row>
    <row r="57">
      <c r="A57" s="406" t="n">
        <v>43</v>
      </c>
      <c r="B57" s="373" t="n"/>
      <c r="C57" s="303" t="n">
        <v>140201</v>
      </c>
      <c r="D57" s="300" t="inlineStr">
        <is>
          <t>Копры гусеничные для свай длиной до 12 м</t>
        </is>
      </c>
      <c r="E57" s="406" t="inlineStr">
        <is>
          <t>маш.час</t>
        </is>
      </c>
      <c r="F57" s="303" t="n">
        <v>610.38461538462</v>
      </c>
      <c r="G57" s="302" t="n">
        <v>185.55</v>
      </c>
      <c r="H57" s="279">
        <f>ROUND(F57*G57,2)</f>
        <v/>
      </c>
      <c r="I57" s="290" t="n"/>
      <c r="J57" s="289" t="n"/>
      <c r="L57" s="290" t="n"/>
    </row>
    <row r="58">
      <c r="A58" s="406" t="n">
        <v>44</v>
      </c>
      <c r="B58" s="373" t="n"/>
      <c r="C58" s="303" t="n">
        <v>400102</v>
      </c>
      <c r="D58" s="300" t="inlineStr">
        <is>
          <t>Тягачи седельные, грузоподъемность 15 т</t>
        </is>
      </c>
      <c r="E58" s="406" t="inlineStr">
        <is>
          <t>маш.час</t>
        </is>
      </c>
      <c r="F58" s="303" t="n">
        <v>902.8923076923101</v>
      </c>
      <c r="G58" s="302" t="n">
        <v>119.36</v>
      </c>
      <c r="H58" s="279">
        <f>ROUND(F58*G58,2)</f>
        <v/>
      </c>
      <c r="I58" s="290" t="n"/>
      <c r="J58" s="289" t="n"/>
      <c r="L58" s="290" t="n"/>
    </row>
    <row r="59">
      <c r="A59" s="406" t="n">
        <v>45</v>
      </c>
      <c r="B59" s="373" t="n"/>
      <c r="C59" s="303" t="n">
        <v>400001</v>
      </c>
      <c r="D59" s="300" t="inlineStr">
        <is>
          <t>Автомобили бортовые, грузоподъемность до 5 т</t>
        </is>
      </c>
      <c r="E59" s="406" t="inlineStr">
        <is>
          <t>маш.час</t>
        </is>
      </c>
      <c r="F59" s="303" t="n">
        <v>1090.6384615385</v>
      </c>
      <c r="G59" s="302" t="n">
        <v>87.17</v>
      </c>
      <c r="H59" s="279">
        <f>ROUND(F59*G59,2)</f>
        <v/>
      </c>
      <c r="I59" s="290" t="n"/>
      <c r="J59" s="289" t="n"/>
      <c r="L59" s="290" t="n"/>
    </row>
    <row r="60" ht="25.5" customHeight="1" s="330">
      <c r="A60" s="406" t="n">
        <v>46</v>
      </c>
      <c r="B60" s="373" t="n"/>
      <c r="C60" s="303" t="n">
        <v>21439</v>
      </c>
      <c r="D60" s="300" t="inlineStr">
        <is>
          <t>Краны на пневмоколесном ходу при работе на других видах строительства 25 т</t>
        </is>
      </c>
      <c r="E60" s="406" t="inlineStr">
        <is>
          <t>маш.час</t>
        </is>
      </c>
      <c r="F60" s="303" t="n">
        <v>813.38461538462</v>
      </c>
      <c r="G60" s="302" t="n">
        <v>102.51</v>
      </c>
      <c r="H60" s="279">
        <f>ROUND(F60*G60,2)</f>
        <v/>
      </c>
      <c r="I60" s="290" t="n"/>
      <c r="J60" s="289" t="n"/>
      <c r="L60" s="290" t="n"/>
    </row>
    <row r="61" ht="25.5" customHeight="1" s="330">
      <c r="A61" s="406" t="n">
        <v>47</v>
      </c>
      <c r="B61" s="373" t="n"/>
      <c r="C61" s="303" t="n">
        <v>150703</v>
      </c>
      <c r="D61" s="300" t="inlineStr">
        <is>
          <t>Трубоукладчики для труб диаметром 800-1000 мм грузоподъемностью 35 т</t>
        </is>
      </c>
      <c r="E61" s="406" t="inlineStr">
        <is>
          <t>маш.час</t>
        </is>
      </c>
      <c r="F61" s="303" t="n">
        <v>453.13076923077</v>
      </c>
      <c r="G61" s="302" t="n">
        <v>175.35</v>
      </c>
      <c r="H61" s="279">
        <f>ROUND(F61*G61,2)</f>
        <v/>
      </c>
      <c r="I61" s="290" t="n"/>
      <c r="J61" s="289" t="n"/>
      <c r="L61" s="290" t="n"/>
    </row>
    <row r="62" ht="51" customHeight="1" s="330">
      <c r="A62" s="406" t="n">
        <v>48</v>
      </c>
      <c r="B62" s="373" t="n"/>
      <c r="C62" s="303" t="inlineStr">
        <is>
          <t>ФССЦпг03-02-01-037</t>
        </is>
      </c>
      <c r="D62" s="300" t="inlineStr">
        <is>
          <t>Перевозка строительных грузов (барабаны с проводом), бортовым автомобилем грузоподъемностью 5 т, на расстояние до 37 км I класс груза</t>
        </is>
      </c>
      <c r="E62" s="406" t="inlineStr">
        <is>
          <t>1 т груза</t>
        </is>
      </c>
      <c r="F62" s="303" t="n">
        <v>1647.4461538462</v>
      </c>
      <c r="G62" s="302" t="n">
        <v>38.44</v>
      </c>
      <c r="H62" s="279">
        <f>ROUND(F62*G62,2)</f>
        <v/>
      </c>
      <c r="I62" s="290" t="n"/>
      <c r="J62" s="289" t="n"/>
      <c r="L62" s="290" t="n"/>
    </row>
    <row r="63" ht="38.25" customHeight="1" s="330">
      <c r="A63" s="406" t="n">
        <v>49</v>
      </c>
      <c r="B63" s="373" t="n"/>
      <c r="C63" s="303" t="inlineStr">
        <is>
          <t>ФССЦпг03-02-01-067</t>
        </is>
      </c>
      <c r="D63" s="300" t="inlineStr">
        <is>
          <t>Перевозка строительных грузов  (Фундаменты МФ) бортовым автомобилем грузоподъемностью 5 т, на расстояние до 67 км I класс груза</t>
        </is>
      </c>
      <c r="E63" s="406" t="inlineStr">
        <is>
          <t>1 т груза</t>
        </is>
      </c>
      <c r="F63" s="303" t="n">
        <v>1107.1876923077</v>
      </c>
      <c r="G63" s="302" t="n">
        <v>56.75</v>
      </c>
      <c r="H63" s="279">
        <f>ROUND(F63*G63,2)</f>
        <v/>
      </c>
      <c r="I63" s="290" t="n"/>
      <c r="J63" s="289" t="n"/>
      <c r="L63" s="290" t="n"/>
    </row>
    <row r="64" ht="25.5" customHeight="1" s="330">
      <c r="A64" s="406" t="n">
        <v>50</v>
      </c>
      <c r="B64" s="373" t="n"/>
      <c r="C64" s="303" t="inlineStr">
        <is>
          <t xml:space="preserve">91.02.04-041
</t>
        </is>
      </c>
      <c r="D64" s="300" t="inlineStr">
        <is>
          <t>Установки буровые с крутящим моментом 250-350 кНм</t>
        </is>
      </c>
      <c r="E64" s="406" t="inlineStr">
        <is>
          <t>маш.-ч</t>
        </is>
      </c>
      <c r="F64" s="406" t="n">
        <v>67.292307692308</v>
      </c>
      <c r="G64" s="302" t="n">
        <v>870.54</v>
      </c>
      <c r="H64" s="279">
        <f>ROUND(F64*G64,2)</f>
        <v/>
      </c>
      <c r="I64" s="290" t="n"/>
      <c r="J64" s="289" t="n"/>
      <c r="L64" s="290" t="n"/>
    </row>
    <row r="65" ht="25.5" customHeight="1" s="330">
      <c r="A65" s="406" t="n">
        <v>51</v>
      </c>
      <c r="B65" s="373" t="n"/>
      <c r="C65" s="303" t="n">
        <v>101401</v>
      </c>
      <c r="D65" s="300" t="inlineStr">
        <is>
          <t>Насосы для нагнетания воды, содержащей твердые частицы, подача 45 м3/ч, напор до 55 м</t>
        </is>
      </c>
      <c r="E65" s="406" t="inlineStr">
        <is>
          <t>маш.час</t>
        </is>
      </c>
      <c r="F65" s="303" t="n">
        <v>5694.2</v>
      </c>
      <c r="G65" s="302" t="n">
        <v>9.73</v>
      </c>
      <c r="H65" s="279">
        <f>ROUND(F65*G65,2)</f>
        <v/>
      </c>
      <c r="I65" s="290" t="n"/>
      <c r="J65" s="289" t="n"/>
      <c r="L65" s="290" t="n"/>
    </row>
    <row r="66" ht="25.5" customHeight="1" s="330">
      <c r="A66" s="406" t="n">
        <v>52</v>
      </c>
      <c r="B66" s="373" t="n"/>
      <c r="C66" s="303" t="n">
        <v>70150</v>
      </c>
      <c r="D66" s="300" t="inlineStr">
        <is>
          <t>Бульдозеры при работе на других видах строительства 96 кВт (130 л.с.)</t>
        </is>
      </c>
      <c r="E66" s="406" t="inlineStr">
        <is>
          <t>маш.час</t>
        </is>
      </c>
      <c r="F66" s="303" t="n">
        <v>552.3923076923101</v>
      </c>
      <c r="G66" s="302" t="n">
        <v>94.05</v>
      </c>
      <c r="H66" s="279">
        <f>ROUND(F66*G66,2)</f>
        <v/>
      </c>
      <c r="I66" s="290" t="n"/>
      <c r="J66" s="289" t="n"/>
      <c r="L66" s="290" t="n"/>
    </row>
    <row r="67" ht="51" customHeight="1" s="330">
      <c r="A67" s="406" t="n">
        <v>53</v>
      </c>
      <c r="B67" s="373" t="n"/>
      <c r="C67" s="303" t="inlineStr">
        <is>
          <t>ФССЦпг03-02-02-067</t>
        </is>
      </c>
      <c r="D67" s="300" t="inlineStr">
        <is>
          <t>Перевозка строительных грузов (линейная арматура и изоляция), бортовым автомобилем грузоподъемностью 5 т, на расстояние до 67 км II класс груза</t>
        </is>
      </c>
      <c r="E67" s="406" t="inlineStr">
        <is>
          <t>1 т груза</t>
        </is>
      </c>
      <c r="F67" s="303" t="n">
        <v>743.89846153846</v>
      </c>
      <c r="G67" s="302" t="n">
        <v>66.76000000000001</v>
      </c>
      <c r="H67" s="279">
        <f>ROUND(F67*G67,2)</f>
        <v/>
      </c>
      <c r="I67" s="290" t="n"/>
      <c r="J67" s="289" t="n"/>
      <c r="L67" s="290" t="n"/>
    </row>
    <row r="68">
      <c r="A68" s="406" t="n">
        <v>54</v>
      </c>
      <c r="B68" s="373" t="n"/>
      <c r="C68" s="303" t="n">
        <v>331481</v>
      </c>
      <c r="D68" s="300" t="inlineStr">
        <is>
          <t>Машины пневматические ПУМ-3</t>
        </is>
      </c>
      <c r="E68" s="406" t="inlineStr">
        <is>
          <t>маш.час</t>
        </is>
      </c>
      <c r="F68" s="303" t="n">
        <v>522.72307692308</v>
      </c>
      <c r="G68" s="302" t="n">
        <v>91.13</v>
      </c>
      <c r="H68" s="279">
        <f>ROUND(F68*G68,2)</f>
        <v/>
      </c>
      <c r="I68" s="290" t="n"/>
      <c r="J68" s="289" t="n"/>
      <c r="L68" s="290" t="n"/>
    </row>
    <row r="69">
      <c r="A69" s="406" t="n">
        <v>55</v>
      </c>
      <c r="B69" s="373" t="n"/>
      <c r="C69" s="303" t="n">
        <v>140504</v>
      </c>
      <c r="D69" s="300" t="inlineStr">
        <is>
          <t>Дизель-молоты 2,5 т</t>
        </is>
      </c>
      <c r="E69" s="406" t="inlineStr">
        <is>
          <t>маш.час</t>
        </is>
      </c>
      <c r="F69" s="303" t="n">
        <v>610.38461538462</v>
      </c>
      <c r="G69" s="302" t="n">
        <v>70.67</v>
      </c>
      <c r="H69" s="279">
        <f>ROUND(F69*G69,2)</f>
        <v/>
      </c>
      <c r="I69" s="290" t="n"/>
      <c r="J69" s="289" t="n"/>
      <c r="L69" s="290" t="n"/>
    </row>
    <row r="70">
      <c r="A70" s="406" t="n">
        <v>56</v>
      </c>
      <c r="B70" s="373" t="n"/>
      <c r="C70" s="303" t="n">
        <v>121011</v>
      </c>
      <c r="D70" s="300" t="inlineStr">
        <is>
          <t>Котлы битумные передвижные 400 л</t>
        </is>
      </c>
      <c r="E70" s="406" t="inlineStr">
        <is>
          <t>маш.час</t>
        </is>
      </c>
      <c r="F70" s="303" t="n">
        <v>1280.1615384615</v>
      </c>
      <c r="G70" s="302" t="n">
        <v>30</v>
      </c>
      <c r="H70" s="279">
        <f>ROUND(F70*G70,2)</f>
        <v/>
      </c>
      <c r="I70" s="290" t="n"/>
      <c r="J70" s="289" t="n"/>
      <c r="L70" s="290" t="n"/>
    </row>
    <row r="71" ht="38.25" customHeight="1" s="330">
      <c r="A71" s="406" t="n">
        <v>57</v>
      </c>
      <c r="B71" s="373" t="n"/>
      <c r="C71" s="303" t="inlineStr">
        <is>
          <t>ФССЦпг01-01-01-015</t>
        </is>
      </c>
      <c r="D71" s="300" t="inlineStr">
        <is>
          <t>Погрузочные работы при автомобильных перевозках: металлических конструкций массой до 1 т  (барабаны с проводом)</t>
        </is>
      </c>
      <c r="E71" s="406" t="inlineStr">
        <is>
          <t>1 т груза</t>
        </is>
      </c>
      <c r="F71" s="303" t="n">
        <v>1647.4461538462</v>
      </c>
      <c r="G71" s="302" t="n">
        <v>22.33</v>
      </c>
      <c r="H71" s="279">
        <f>ROUND(F71*G71,2)</f>
        <v/>
      </c>
      <c r="I71" s="290" t="n"/>
      <c r="J71" s="289" t="n"/>
      <c r="L71" s="290" t="n"/>
    </row>
    <row r="72" ht="38.25" customHeight="1" s="330">
      <c r="A72" s="406" t="n">
        <v>58</v>
      </c>
      <c r="B72" s="373" t="n"/>
      <c r="C72" s="303" t="inlineStr">
        <is>
          <t>ФССЦпг01-01-02-015</t>
        </is>
      </c>
      <c r="D72" s="300" t="inlineStr">
        <is>
          <t>Разгрузочные работы при автомобильных перевозках: металлических конструкций массой до 1 т  (барабаны с проводом)</t>
        </is>
      </c>
      <c r="E72" s="406" t="inlineStr">
        <is>
          <t>1 т груза</t>
        </is>
      </c>
      <c r="F72" s="303" t="n">
        <v>1647.4461538462</v>
      </c>
      <c r="G72" s="302" t="n">
        <v>22.33</v>
      </c>
      <c r="H72" s="279">
        <f>ROUND(F72*G72,2)</f>
        <v/>
      </c>
      <c r="I72" s="290" t="n"/>
      <c r="J72" s="289" t="n"/>
      <c r="L72" s="290" t="n"/>
    </row>
    <row r="73">
      <c r="A73" s="406" t="n">
        <v>59</v>
      </c>
      <c r="B73" s="373" t="n"/>
      <c r="C73" s="303" t="n">
        <v>400002</v>
      </c>
      <c r="D73" s="300" t="inlineStr">
        <is>
          <t>Автомобили бортовые, грузоподъемность до 8 т</t>
        </is>
      </c>
      <c r="E73" s="406" t="inlineStr">
        <is>
          <t>маш.час</t>
        </is>
      </c>
      <c r="F73" s="303" t="n">
        <v>267.65384615385</v>
      </c>
      <c r="G73" s="302" t="n">
        <v>107.3</v>
      </c>
      <c r="H73" s="279">
        <f>ROUND(F73*G73,2)</f>
        <v/>
      </c>
      <c r="I73" s="290" t="n"/>
      <c r="J73" s="289" t="n"/>
      <c r="L73" s="290" t="n"/>
    </row>
    <row r="74" ht="25.5" customHeight="1" s="330">
      <c r="A74" s="406" t="n">
        <v>60</v>
      </c>
      <c r="B74" s="373" t="n"/>
      <c r="C74" s="303" t="inlineStr">
        <is>
          <t>ФССЦпг01-01-01-039</t>
        </is>
      </c>
      <c r="D74" s="300" t="inlineStr">
        <is>
          <t>Погрузочные работы при автомобильных перевозках:(шлам)</t>
        </is>
      </c>
      <c r="E74" s="406" t="inlineStr">
        <is>
          <t>1 т груза</t>
        </is>
      </c>
      <c r="F74" s="303" t="n">
        <v>5683.4615384615</v>
      </c>
      <c r="G74" s="302" t="n">
        <v>4.27</v>
      </c>
      <c r="H74" s="279">
        <f>ROUND(F74*G74,2)</f>
        <v/>
      </c>
      <c r="I74" s="290" t="n"/>
      <c r="J74" s="289" t="n"/>
      <c r="L74" s="290" t="n"/>
    </row>
    <row r="75" ht="25.5" customHeight="1" s="330">
      <c r="A75" s="406" t="n">
        <v>61</v>
      </c>
      <c r="B75" s="373" t="n"/>
      <c r="C75" s="303" t="n">
        <v>30851</v>
      </c>
      <c r="D75" s="300" t="inlineStr">
        <is>
          <t>Стрелы монтажные А-образные высотой до 22 м для подъема опор ВЛ</t>
        </is>
      </c>
      <c r="E75" s="406" t="inlineStr">
        <is>
          <t>маш.час</t>
        </is>
      </c>
      <c r="F75" s="303" t="n">
        <v>3287.9846153846</v>
      </c>
      <c r="G75" s="302" t="n">
        <v>6.24</v>
      </c>
      <c r="H75" s="279">
        <f>ROUND(F75*G75,2)</f>
        <v/>
      </c>
      <c r="I75" s="290" t="n"/>
      <c r="J75" s="289" t="n"/>
      <c r="L75" s="290" t="n"/>
    </row>
    <row r="76" ht="25.5" customHeight="1" s="330">
      <c r="A76" s="406" t="n">
        <v>62</v>
      </c>
      <c r="B76" s="373" t="n"/>
      <c r="C76" s="303" t="n">
        <v>41000</v>
      </c>
      <c r="D76" s="300" t="inlineStr">
        <is>
          <t>Преобразователи сварочные с номинальным сварочным током 315-500 А</t>
        </is>
      </c>
      <c r="E76" s="406" t="inlineStr">
        <is>
          <t>маш.час</t>
        </is>
      </c>
      <c r="F76" s="303" t="n">
        <v>1578.2</v>
      </c>
      <c r="G76" s="302" t="n">
        <v>12.31</v>
      </c>
      <c r="H76" s="279">
        <f>ROUND(F76*G76,2)</f>
        <v/>
      </c>
      <c r="I76" s="290" t="n"/>
      <c r="J76" s="289" t="n"/>
      <c r="L76" s="290" t="n"/>
    </row>
    <row r="77" ht="25.5" customHeight="1" s="330">
      <c r="A77" s="406" t="n">
        <v>63</v>
      </c>
      <c r="B77" s="373" t="n"/>
      <c r="C77" s="303" t="inlineStr">
        <is>
          <t>ФСЭМ-230101</t>
        </is>
      </c>
      <c r="D77" s="300" t="inlineStr">
        <is>
          <t>Баржи 100 т  (для производства работ в стационарных условиях)</t>
        </is>
      </c>
      <c r="E77" s="406" t="inlineStr">
        <is>
          <t>маш.-ч</t>
        </is>
      </c>
      <c r="F77" s="303" t="n">
        <v>529.23076923077</v>
      </c>
      <c r="G77" s="302" t="n">
        <v>34.82</v>
      </c>
      <c r="H77" s="279">
        <f>ROUND(F77*G77,2)</f>
        <v/>
      </c>
      <c r="I77" s="290" t="n"/>
      <c r="J77" s="289" t="n"/>
      <c r="L77" s="290" t="n"/>
    </row>
    <row r="78" ht="25.5" customHeight="1" s="330">
      <c r="A78" s="406" t="n">
        <v>64</v>
      </c>
      <c r="B78" s="373" t="n"/>
      <c r="C78" s="303" t="n">
        <v>400112</v>
      </c>
      <c r="D78" s="300" t="inlineStr">
        <is>
          <t>Полуприцепы общего назначения, грузоподъемность 15 т</t>
        </is>
      </c>
      <c r="E78" s="406" t="inlineStr">
        <is>
          <t>маш.час</t>
        </is>
      </c>
      <c r="F78" s="303" t="n">
        <v>902.8923076923101</v>
      </c>
      <c r="G78" s="302" t="n">
        <v>19.76</v>
      </c>
      <c r="H78" s="279">
        <f>ROUND(F78*G78,2)</f>
        <v/>
      </c>
      <c r="I78" s="290" t="n"/>
      <c r="J78" s="289" t="n"/>
      <c r="L78" s="290" t="n"/>
    </row>
    <row r="79">
      <c r="A79" s="406" t="n">
        <v>65</v>
      </c>
      <c r="B79" s="373" t="n"/>
      <c r="C79" s="303" t="n">
        <v>400101</v>
      </c>
      <c r="D79" s="300" t="inlineStr">
        <is>
          <t>Тягачи седельные, грузоподъемность 12 т</t>
        </is>
      </c>
      <c r="E79" s="406" t="inlineStr">
        <is>
          <t>маш.час</t>
        </is>
      </c>
      <c r="F79" s="303" t="n">
        <v>117.86923076923</v>
      </c>
      <c r="G79" s="302" t="n">
        <v>127.82</v>
      </c>
      <c r="H79" s="279">
        <f>ROUND(F79*G79,2)</f>
        <v/>
      </c>
      <c r="I79" s="290" t="n"/>
      <c r="J79" s="289" t="n"/>
      <c r="L79" s="290" t="n"/>
    </row>
    <row r="80" ht="25.5" customHeight="1" s="330">
      <c r="A80" s="406" t="n">
        <v>66</v>
      </c>
      <c r="B80" s="373" t="n"/>
      <c r="C80" s="303" t="n">
        <v>70601</v>
      </c>
      <c r="D80" s="300" t="inlineStr">
        <is>
          <t>Установки однобаровые на тракторе 79 кВт (108 л.с.), ширина щели 14 см</t>
        </is>
      </c>
      <c r="E80" s="406" t="inlineStr">
        <is>
          <t>маш.час</t>
        </is>
      </c>
      <c r="F80" s="303" t="n">
        <v>68.984615384615</v>
      </c>
      <c r="G80" s="302" t="n">
        <v>127.95</v>
      </c>
      <c r="H80" s="279">
        <f>ROUND(F80*G80,2)</f>
        <v/>
      </c>
      <c r="I80" s="290" t="n"/>
      <c r="J80" s="289" t="n"/>
      <c r="L80" s="290" t="n"/>
    </row>
    <row r="81" ht="25.5" customHeight="1" s="330">
      <c r="A81" s="406" t="n">
        <v>67</v>
      </c>
      <c r="B81" s="373" t="n"/>
      <c r="C81" s="303" t="n">
        <v>160401</v>
      </c>
      <c r="D81" s="300" t="inlineStr">
        <is>
          <t>Машины бурильно-крановые на тракторе 66 кВт (90 л.с.), глубина бурения 1,5-3 м</t>
        </is>
      </c>
      <c r="E81" s="406" t="inlineStr">
        <is>
          <t>маш.час</t>
        </is>
      </c>
      <c r="F81" s="303" t="n">
        <v>50.115384615385</v>
      </c>
      <c r="G81" s="302" t="n">
        <v>140.95</v>
      </c>
      <c r="H81" s="279">
        <f>ROUND(F81*G81,2)</f>
        <v/>
      </c>
      <c r="I81" s="290" t="n"/>
      <c r="J81" s="289" t="n"/>
      <c r="L81" s="290" t="n"/>
    </row>
    <row r="82" ht="25.5" customHeight="1" s="330">
      <c r="A82" s="406" t="n">
        <v>68</v>
      </c>
      <c r="B82" s="373" t="n"/>
      <c r="C82" s="303" t="n">
        <v>40202</v>
      </c>
      <c r="D82" s="300" t="inlineStr">
        <is>
          <t>Агрегаты сварочные передвижные с номинальным сварочным током 250-400 А с дизельным двигателем</t>
        </is>
      </c>
      <c r="E82" s="406" t="inlineStr">
        <is>
          <t>маш.час</t>
        </is>
      </c>
      <c r="F82" s="303" t="n">
        <v>498.73076923077</v>
      </c>
      <c r="G82" s="302" t="n">
        <v>14</v>
      </c>
      <c r="H82" s="279">
        <f>ROUND(F82*G82,2)</f>
        <v/>
      </c>
      <c r="I82" s="290" t="n"/>
      <c r="J82" s="289" t="n"/>
      <c r="L82" s="290" t="n"/>
    </row>
    <row r="83" ht="25.5" customHeight="1" s="330">
      <c r="A83" s="406" t="n">
        <v>69</v>
      </c>
      <c r="B83" s="373" t="n"/>
      <c r="C83" s="303" t="n">
        <v>30202</v>
      </c>
      <c r="D83" s="300" t="inlineStr">
        <is>
          <t>Домкраты гидравлические грузоподъемностью 6,3-25 т</t>
        </is>
      </c>
      <c r="E83" s="406" t="inlineStr">
        <is>
          <t>маш.час</t>
        </is>
      </c>
      <c r="F83" s="303" t="n">
        <v>12041.638461538</v>
      </c>
      <c r="G83" s="302" t="n">
        <v>0.48</v>
      </c>
      <c r="H83" s="279">
        <f>ROUND(F83*G83,2)</f>
        <v/>
      </c>
      <c r="I83" s="290" t="n"/>
      <c r="J83" s="289" t="n"/>
      <c r="L83" s="290" t="n"/>
    </row>
    <row r="84">
      <c r="A84" s="406" t="n">
        <v>70</v>
      </c>
      <c r="B84" s="373" t="n"/>
      <c r="C84" s="303" t="n">
        <v>350150</v>
      </c>
      <c r="D84" s="300" t="inlineStr">
        <is>
          <t>Гайковерт пневматический</t>
        </is>
      </c>
      <c r="E84" s="406" t="inlineStr">
        <is>
          <t>маш.час</t>
        </is>
      </c>
      <c r="F84" s="303" t="n">
        <v>10328.976923077</v>
      </c>
      <c r="G84" s="302" t="n">
        <v>0.5</v>
      </c>
      <c r="H84" s="279">
        <f>ROUND(F84*G84,2)</f>
        <v/>
      </c>
      <c r="I84" s="290" t="n"/>
      <c r="J84" s="289" t="n"/>
      <c r="L84" s="290" t="n"/>
    </row>
    <row r="85" ht="25.5" customHeight="1" s="330">
      <c r="A85" s="406" t="n">
        <v>71</v>
      </c>
      <c r="B85" s="373" t="n"/>
      <c r="C85" s="303" t="n">
        <v>210101</v>
      </c>
      <c r="D85" s="300" t="inlineStr">
        <is>
          <t>Баржи при работе в закрытой акватории несамоходные 250 т</t>
        </is>
      </c>
      <c r="E85" s="406" t="inlineStr">
        <is>
          <t>маш.час</t>
        </is>
      </c>
      <c r="F85" s="303" t="n">
        <v>72.738461538462</v>
      </c>
      <c r="G85" s="302" t="n">
        <v>70.51000000000001</v>
      </c>
      <c r="H85" s="279">
        <f>ROUND(F85*G85,2)</f>
        <v/>
      </c>
      <c r="I85" s="290" t="n"/>
      <c r="J85" s="289" t="n"/>
      <c r="L85" s="290" t="n"/>
    </row>
    <row r="86" ht="51" customHeight="1" s="330">
      <c r="A86" s="406" t="n">
        <v>72</v>
      </c>
      <c r="B86" s="373" t="n"/>
      <c r="C86" s="303" t="inlineStr">
        <is>
          <t>ФССЦпг03-02-01-067</t>
        </is>
      </c>
      <c r="D86" s="300" t="inlineStr">
        <is>
          <t>Перевозка строительных грузов (Демонтированные металлические конструкции), бортовым автомобилем грузоподъемностью 5 т, на расстояние до 67 км I класс груза</t>
        </is>
      </c>
      <c r="E86" s="406" t="inlineStr">
        <is>
          <t>1 т груза</t>
        </is>
      </c>
      <c r="F86" s="303" t="n">
        <v>88.93846153846199</v>
      </c>
      <c r="G86" s="302" t="n">
        <v>56.75</v>
      </c>
      <c r="H86" s="279">
        <f>ROUND(F86*G86,2)</f>
        <v/>
      </c>
      <c r="I86" s="290" t="n"/>
      <c r="J86" s="289" t="n"/>
      <c r="L86" s="290" t="n"/>
    </row>
    <row r="87" ht="25.5" customHeight="1" s="330">
      <c r="A87" s="406" t="n">
        <v>73</v>
      </c>
      <c r="B87" s="373" t="n"/>
      <c r="C87" s="303" t="n">
        <v>140401</v>
      </c>
      <c r="D87" s="300" t="inlineStr">
        <is>
          <t>Вибропогружатели высокочастотные для погружения свай до 1,5 т</t>
        </is>
      </c>
      <c r="E87" s="406" t="inlineStr">
        <is>
          <t>маш.час</t>
        </is>
      </c>
      <c r="F87" s="303" t="n">
        <v>120.86923076923</v>
      </c>
      <c r="G87" s="302" t="n">
        <v>35</v>
      </c>
      <c r="H87" s="279">
        <f>ROUND(F87*G87,2)</f>
        <v/>
      </c>
      <c r="I87" s="290" t="n"/>
      <c r="J87" s="289" t="n"/>
      <c r="L87" s="290" t="n"/>
    </row>
    <row r="88" ht="25.5" customHeight="1" s="330">
      <c r="A88" s="406" t="n">
        <v>74</v>
      </c>
      <c r="B88" s="373" t="n"/>
      <c r="C88" s="303" t="n">
        <v>331100</v>
      </c>
      <c r="D88" s="300" t="inlineStr">
        <is>
          <t>Трамбовки пневматические при работе от передвижных компрессорных станций</t>
        </is>
      </c>
      <c r="E88" s="406" t="inlineStr">
        <is>
          <t>маш.час</t>
        </is>
      </c>
      <c r="F88" s="303" t="n">
        <v>6212.7692307692</v>
      </c>
      <c r="G88" s="302" t="n">
        <v>0.55</v>
      </c>
      <c r="H88" s="279">
        <f>ROUND(F88*G88,2)</f>
        <v/>
      </c>
      <c r="I88" s="290" t="n"/>
      <c r="J88" s="289" t="n"/>
      <c r="L88" s="290" t="n"/>
    </row>
    <row r="89" ht="38.25" customHeight="1" s="330">
      <c r="A89" s="406" t="n">
        <v>75</v>
      </c>
      <c r="B89" s="373" t="n"/>
      <c r="C89" s="303" t="inlineStr">
        <is>
          <t>ФССЦпг03-02-01-037</t>
        </is>
      </c>
      <c r="D89" s="300" t="inlineStr">
        <is>
          <t>Перевозка строительных грузов (м/к), бортовым автомобилем грузоподъемностью 5 т, на расстояние до 37 км I класс груза</t>
        </is>
      </c>
      <c r="E89" s="406" t="inlineStr">
        <is>
          <t>1 т груза</t>
        </is>
      </c>
      <c r="F89" s="303" t="n">
        <v>84.356923076923</v>
      </c>
      <c r="G89" s="302" t="n">
        <v>38.44</v>
      </c>
      <c r="H89" s="279">
        <f>ROUND(F89*G89,2)</f>
        <v/>
      </c>
      <c r="I89" s="290" t="n"/>
      <c r="J89" s="289" t="n"/>
      <c r="L89" s="290" t="n"/>
    </row>
    <row r="90" ht="25.5" customHeight="1" s="330">
      <c r="A90" s="406" t="n">
        <v>76</v>
      </c>
      <c r="B90" s="373" t="n"/>
      <c r="C90" s="303" t="n">
        <v>21244</v>
      </c>
      <c r="D90" s="300" t="inlineStr">
        <is>
          <t>Краны на гусеничном ходу при работе на других видах строительства 25 т</t>
        </is>
      </c>
      <c r="E90" s="406" t="inlineStr">
        <is>
          <t>маш.час</t>
        </is>
      </c>
      <c r="F90" s="303" t="n">
        <v>26.023076923077</v>
      </c>
      <c r="G90" s="302" t="n">
        <v>120.04</v>
      </c>
      <c r="H90" s="279">
        <f>ROUND(F90*G90,2)</f>
        <v/>
      </c>
      <c r="I90" s="290" t="n"/>
      <c r="J90" s="289" t="n"/>
      <c r="L90" s="290" t="n"/>
    </row>
    <row r="91">
      <c r="A91" s="406" t="n">
        <v>77</v>
      </c>
      <c r="B91" s="373" t="n"/>
      <c r="C91" s="303" t="n">
        <v>160201</v>
      </c>
      <c r="D91" s="300" t="inlineStr">
        <is>
          <t>Краны на тракторе 121 кВт (165 л.с.) 5 т</t>
        </is>
      </c>
      <c r="E91" s="406" t="inlineStr">
        <is>
          <t>маш.час</t>
        </is>
      </c>
      <c r="F91" s="303" t="n">
        <v>13.261538461538</v>
      </c>
      <c r="G91" s="302" t="n">
        <v>182.8</v>
      </c>
      <c r="H91" s="279">
        <f>ROUND(F91*G91,2)</f>
        <v/>
      </c>
      <c r="I91" s="290" t="n"/>
      <c r="J91" s="289" t="n"/>
      <c r="L91" s="290" t="n"/>
    </row>
    <row r="92">
      <c r="A92" s="406" t="n">
        <v>78</v>
      </c>
      <c r="B92" s="373" t="n"/>
      <c r="C92" s="303" t="n">
        <v>350451</v>
      </c>
      <c r="D92" s="300" t="inlineStr">
        <is>
          <t>Пресс гидравлический с электроприводом</t>
        </is>
      </c>
      <c r="E92" s="406" t="inlineStr">
        <is>
          <t>маш.час</t>
        </is>
      </c>
      <c r="F92" s="303" t="n">
        <v>2147.4307692308</v>
      </c>
      <c r="G92" s="302" t="n">
        <v>1.11</v>
      </c>
      <c r="H92" s="279">
        <f>ROUND(F92*G92,2)</f>
        <v/>
      </c>
      <c r="I92" s="290" t="n"/>
      <c r="J92" s="289" t="n"/>
      <c r="L92" s="290" t="n"/>
    </row>
    <row r="93" ht="25.5" customHeight="1" s="330">
      <c r="A93" s="406" t="n">
        <v>79</v>
      </c>
      <c r="B93" s="373" t="n"/>
      <c r="C93" s="303" t="n">
        <v>210201</v>
      </c>
      <c r="D93" s="300" t="inlineStr">
        <is>
          <t>Буксиры дизельные при работе в закрытой акватории 221 кВт (300 л.с.)</t>
        </is>
      </c>
      <c r="E93" s="406" t="inlineStr">
        <is>
          <t>маш.час</t>
        </is>
      </c>
      <c r="F93" s="303" t="n">
        <v>7.9153846153846</v>
      </c>
      <c r="G93" s="302" t="n">
        <v>298.39</v>
      </c>
      <c r="H93" s="279">
        <f>ROUND(F93*G93,2)</f>
        <v/>
      </c>
      <c r="I93" s="290" t="n"/>
      <c r="J93" s="289" t="n"/>
      <c r="L93" s="290" t="n"/>
    </row>
    <row r="94" ht="38.25" customHeight="1" s="330">
      <c r="A94" s="406" t="n">
        <v>80</v>
      </c>
      <c r="B94" s="373" t="n"/>
      <c r="C94" s="303" t="inlineStr">
        <is>
          <t>ФССЦпг01-01-01-015</t>
        </is>
      </c>
      <c r="D94" s="300" t="inlineStr">
        <is>
          <t>Погрузочные работы при автомобильных перевозках: металлических конструкций массой до 1 т (Демонтированные металлические конструкции)</t>
        </is>
      </c>
      <c r="E94" s="406" t="inlineStr">
        <is>
          <t>1 т груза</t>
        </is>
      </c>
      <c r="F94" s="303" t="n">
        <v>88.93846153846199</v>
      </c>
      <c r="G94" s="302" t="n">
        <v>22.33</v>
      </c>
      <c r="H94" s="279">
        <f>ROUND(F94*G94,2)</f>
        <v/>
      </c>
      <c r="I94" s="290" t="n"/>
      <c r="J94" s="289" t="n"/>
      <c r="L94" s="290" t="n"/>
    </row>
    <row r="95" ht="38.25" customHeight="1" s="330">
      <c r="A95" s="406" t="n">
        <v>81</v>
      </c>
      <c r="B95" s="373" t="n"/>
      <c r="C95" s="303" t="inlineStr">
        <is>
          <t>ФССЦпг01-01-02-015</t>
        </is>
      </c>
      <c r="D95" s="300" t="inlineStr">
        <is>
          <t>Разгрузочные работы при автомобильных перевозках: металлических конструкций массой до 1 т   (Демонтированные металлические конструкции)</t>
        </is>
      </c>
      <c r="E95" s="406" t="inlineStr">
        <is>
          <t>1 т груза</t>
        </is>
      </c>
      <c r="F95" s="303" t="n">
        <v>88.93846153846199</v>
      </c>
      <c r="G95" s="302" t="n">
        <v>22.33</v>
      </c>
      <c r="H95" s="279">
        <f>ROUND(F95*G95,2)</f>
        <v/>
      </c>
      <c r="I95" s="290" t="n"/>
      <c r="J95" s="289" t="n"/>
      <c r="L95" s="290" t="n"/>
    </row>
    <row r="96" ht="25.5" customHeight="1" s="330">
      <c r="A96" s="406" t="n">
        <v>82</v>
      </c>
      <c r="B96" s="373" t="n"/>
      <c r="C96" s="303" t="n">
        <v>31812</v>
      </c>
      <c r="D96" s="300" t="inlineStr">
        <is>
          <t>Погрузчики одноковшовые универсальные фронтальные пневмоколесные 3 т</t>
        </is>
      </c>
      <c r="E96" s="406" t="inlineStr">
        <is>
          <t>маш.час</t>
        </is>
      </c>
      <c r="F96" s="303" t="n">
        <v>20.8</v>
      </c>
      <c r="G96" s="302" t="n">
        <v>90.40000000000001</v>
      </c>
      <c r="H96" s="279">
        <f>ROUND(F96*G96,2)</f>
        <v/>
      </c>
      <c r="I96" s="290" t="n"/>
      <c r="J96" s="289" t="n"/>
      <c r="L96" s="290" t="n"/>
    </row>
    <row r="97">
      <c r="A97" s="406" t="n">
        <v>83</v>
      </c>
      <c r="B97" s="373" t="n"/>
      <c r="C97" s="303" t="n">
        <v>30101</v>
      </c>
      <c r="D97" s="300" t="inlineStr">
        <is>
          <t>Автопогрузчики 5 т</t>
        </is>
      </c>
      <c r="E97" s="406" t="inlineStr">
        <is>
          <t>маш.час</t>
        </is>
      </c>
      <c r="F97" s="303" t="n">
        <v>18.907692307692</v>
      </c>
      <c r="G97" s="302" t="n">
        <v>89.98999999999999</v>
      </c>
      <c r="H97" s="279">
        <f>ROUND(F97*G97,2)</f>
        <v/>
      </c>
      <c r="I97" s="290" t="n"/>
      <c r="J97" s="289" t="n"/>
      <c r="L97" s="290" t="n"/>
    </row>
    <row r="98" ht="25.5" customHeight="1" s="330">
      <c r="A98" s="406" t="n">
        <v>84</v>
      </c>
      <c r="B98" s="373" t="n"/>
      <c r="C98" s="303" t="n">
        <v>400111</v>
      </c>
      <c r="D98" s="300" t="inlineStr">
        <is>
          <t>Полуприцепы общего назначения, грузоподъемность 12 т</t>
        </is>
      </c>
      <c r="E98" s="406" t="inlineStr">
        <is>
          <t>маш.час</t>
        </is>
      </c>
      <c r="F98" s="303" t="n">
        <v>117.86923076923</v>
      </c>
      <c r="G98" s="302" t="n">
        <v>12</v>
      </c>
      <c r="H98" s="279">
        <f>ROUND(F98*G98,2)</f>
        <v/>
      </c>
      <c r="I98" s="290" t="n"/>
      <c r="J98" s="289" t="n"/>
      <c r="L98" s="290" t="n"/>
    </row>
    <row r="99" ht="25.5" customHeight="1" s="330">
      <c r="A99" s="406" t="n">
        <v>85</v>
      </c>
      <c r="B99" s="373" t="n"/>
      <c r="C99" s="303" t="n">
        <v>150702</v>
      </c>
      <c r="D99" s="300" t="inlineStr">
        <is>
          <t>Трубоукладчики для труб диаметром до 700 мм грузоподъемностью 12,5 т</t>
        </is>
      </c>
      <c r="E99" s="406" t="inlineStr">
        <is>
          <t>маш.час</t>
        </is>
      </c>
      <c r="F99" s="303" t="n">
        <v>8.653846153846199</v>
      </c>
      <c r="G99" s="302" t="n">
        <v>152.5</v>
      </c>
      <c r="H99" s="279">
        <f>ROUND(F99*G99,2)</f>
        <v/>
      </c>
      <c r="I99" s="290" t="n"/>
      <c r="J99" s="289" t="n"/>
      <c r="L99" s="290" t="n"/>
    </row>
    <row r="100" ht="25.5" customHeight="1" s="330">
      <c r="A100" s="406" t="n">
        <v>86</v>
      </c>
      <c r="B100" s="373" t="n"/>
      <c r="C100" s="303" t="n">
        <v>21146</v>
      </c>
      <c r="D100" s="300" t="inlineStr">
        <is>
          <t>Краны на автомобильном ходу при работе на других видах строительства 63 т</t>
        </is>
      </c>
      <c r="E100" s="406" t="inlineStr">
        <is>
          <t>маш.час</t>
        </is>
      </c>
      <c r="F100" s="303" t="n">
        <v>1.5076923076923</v>
      </c>
      <c r="G100" s="302" t="n">
        <v>823.23</v>
      </c>
      <c r="H100" s="279">
        <f>ROUND(F100*G100,2)</f>
        <v/>
      </c>
      <c r="I100" s="290" t="n"/>
      <c r="J100" s="289" t="n"/>
      <c r="L100" s="290" t="n"/>
    </row>
    <row r="101" ht="38.25" customHeight="1" s="330">
      <c r="A101" s="406" t="n">
        <v>87</v>
      </c>
      <c r="B101" s="373" t="n"/>
      <c r="C101" s="303" t="n">
        <v>41400</v>
      </c>
      <c r="D101" s="30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1" s="406" t="inlineStr">
        <is>
          <t>маш.час</t>
        </is>
      </c>
      <c r="F101" s="303" t="n">
        <v>161.64615384615</v>
      </c>
      <c r="G101" s="302" t="n">
        <v>6.7</v>
      </c>
      <c r="H101" s="279">
        <f>ROUND(F101*G101,2)</f>
        <v/>
      </c>
      <c r="I101" s="290" t="n"/>
      <c r="J101" s="289" t="n"/>
      <c r="L101" s="290" t="n"/>
    </row>
    <row r="102" ht="25.5" customHeight="1" s="330">
      <c r="A102" s="406" t="n">
        <v>88</v>
      </c>
      <c r="B102" s="373" t="n"/>
      <c r="C102" s="303" t="n">
        <v>20129</v>
      </c>
      <c r="D102" s="300" t="inlineStr">
        <is>
          <t>Краны башенные при работе на других видах строительства 8 т</t>
        </is>
      </c>
      <c r="E102" s="406" t="inlineStr">
        <is>
          <t>маш.час</t>
        </is>
      </c>
      <c r="F102" s="303" t="n">
        <v>10.907692307692</v>
      </c>
      <c r="G102" s="302" t="n">
        <v>86.40000000000001</v>
      </c>
      <c r="H102" s="279">
        <f>ROUND(F102*G102,2)</f>
        <v/>
      </c>
      <c r="I102" s="290" t="n"/>
      <c r="J102" s="289" t="n"/>
      <c r="L102" s="290" t="n"/>
    </row>
    <row r="103" ht="25.5" customHeight="1" s="330">
      <c r="A103" s="406" t="n">
        <v>89</v>
      </c>
      <c r="B103" s="373" t="n"/>
      <c r="C103" s="303" t="inlineStr">
        <is>
          <t>ФССЦпг01-01-01-039</t>
        </is>
      </c>
      <c r="D103" s="300" t="inlineStr">
        <is>
          <t>Погрузочные работы при автомобильных перевозках:  (шлам)</t>
        </is>
      </c>
      <c r="E103" s="406" t="inlineStr">
        <is>
          <t>1 т груза</t>
        </is>
      </c>
      <c r="F103" s="303" t="n">
        <v>183.07692307692</v>
      </c>
      <c r="G103" s="302" t="n">
        <v>4.27</v>
      </c>
      <c r="H103" s="279">
        <f>ROUND(F103*G103,2)</f>
        <v/>
      </c>
      <c r="I103" s="290" t="n"/>
      <c r="J103" s="289" t="n"/>
      <c r="L103" s="290" t="n"/>
    </row>
    <row r="104" ht="38.25" customHeight="1" s="330">
      <c r="A104" s="406" t="n">
        <v>90</v>
      </c>
      <c r="B104" s="373" t="n"/>
      <c r="C104" s="303" t="n">
        <v>60248</v>
      </c>
      <c r="D104" s="300" t="inlineStr">
        <is>
          <t>Экскаваторы одноковшовые дизельные на гусеничном ходу при работе на других видах строительства 0,65 м3</t>
        </is>
      </c>
      <c r="E104" s="406" t="inlineStr">
        <is>
          <t>маш.час</t>
        </is>
      </c>
      <c r="F104" s="303" t="n">
        <v>6.6615384615385</v>
      </c>
      <c r="G104" s="302" t="n">
        <v>115.27</v>
      </c>
      <c r="H104" s="279">
        <f>ROUND(F104*G104,2)</f>
        <v/>
      </c>
      <c r="I104" s="290" t="n"/>
      <c r="J104" s="289" t="n"/>
      <c r="L104" s="290" t="n"/>
    </row>
    <row r="105" ht="25.5" customHeight="1" s="330">
      <c r="A105" s="406" t="n">
        <v>91</v>
      </c>
      <c r="B105" s="373" t="n"/>
      <c r="C105" s="303" t="inlineStr">
        <is>
          <t>ФССЦпг01-01-01-039</t>
        </is>
      </c>
      <c r="D105" s="300" t="inlineStr">
        <is>
          <t>Погрузочные работы при автомобильных перевозках: (шлам)</t>
        </is>
      </c>
      <c r="E105" s="406" t="inlineStr">
        <is>
          <t>1 т груза</t>
        </is>
      </c>
      <c r="F105" s="303" t="n">
        <v>177.69230769231</v>
      </c>
      <c r="G105" s="302" t="n">
        <v>4.27</v>
      </c>
      <c r="H105" s="279">
        <f>ROUND(F105*G105,2)</f>
        <v/>
      </c>
      <c r="I105" s="290" t="n"/>
      <c r="J105" s="289" t="n"/>
      <c r="L105" s="290" t="n"/>
    </row>
    <row r="106" ht="25.5" customHeight="1" s="330">
      <c r="A106" s="406" t="n">
        <v>92</v>
      </c>
      <c r="B106" s="373" t="n"/>
      <c r="C106" s="303" t="n">
        <v>70149</v>
      </c>
      <c r="D106" s="300" t="inlineStr">
        <is>
          <t>Бульдозеры при работе на других видах строительства 79 кВт (108 л.с.)</t>
        </is>
      </c>
      <c r="E106" s="406" t="inlineStr">
        <is>
          <t>маш.час</t>
        </is>
      </c>
      <c r="F106" s="303" t="n">
        <v>7.5769230769231</v>
      </c>
      <c r="G106" s="302" t="n">
        <v>79.06999999999999</v>
      </c>
      <c r="H106" s="279">
        <f>ROUND(F106*G106,2)</f>
        <v/>
      </c>
      <c r="I106" s="290" t="n"/>
      <c r="J106" s="289" t="n"/>
      <c r="L106" s="290" t="n"/>
    </row>
    <row r="107">
      <c r="A107" s="406" t="n">
        <v>93</v>
      </c>
      <c r="B107" s="373" t="n"/>
      <c r="C107" s="303" t="n">
        <v>120202</v>
      </c>
      <c r="D107" s="300" t="inlineStr">
        <is>
          <t>Автогрейдеры среднего типа 99 кВт (135 л.с.)</t>
        </is>
      </c>
      <c r="E107" s="406" t="inlineStr">
        <is>
          <t>маш.час</t>
        </is>
      </c>
      <c r="F107" s="303" t="n">
        <v>3.6</v>
      </c>
      <c r="G107" s="302" t="n">
        <v>123</v>
      </c>
      <c r="H107" s="279">
        <f>ROUND(F107*G107,2)</f>
        <v/>
      </c>
      <c r="I107" s="290" t="n"/>
      <c r="J107" s="289" t="n"/>
      <c r="L107" s="290" t="n"/>
    </row>
    <row r="108" ht="25.5" customHeight="1" s="330">
      <c r="A108" s="406" t="n">
        <v>94</v>
      </c>
      <c r="B108" s="373" t="n"/>
      <c r="C108" s="303" t="n">
        <v>160501</v>
      </c>
      <c r="D108" s="300" t="inlineStr">
        <is>
          <t>Машины бурильные на тракторе 85 кВт (115 л.с.), глубина бурения 3,5 м</t>
        </is>
      </c>
      <c r="E108" s="406" t="inlineStr">
        <is>
          <t>маш.час</t>
        </is>
      </c>
      <c r="F108" s="303" t="n">
        <v>1.7692307692308</v>
      </c>
      <c r="G108" s="302" t="n">
        <v>187.68</v>
      </c>
      <c r="H108" s="279">
        <f>ROUND(F108*G108,2)</f>
        <v/>
      </c>
      <c r="I108" s="290">
        <f>H108/$H$38</f>
        <v/>
      </c>
      <c r="J108" s="289" t="n"/>
      <c r="L108" s="290" t="n"/>
    </row>
    <row r="109">
      <c r="A109" s="406" t="n">
        <v>95</v>
      </c>
      <c r="B109" s="373" t="n"/>
      <c r="C109" s="303" t="n">
        <v>121601</v>
      </c>
      <c r="D109" s="300" t="inlineStr">
        <is>
          <t>Машины поливомоечные 6000 л</t>
        </is>
      </c>
      <c r="E109" s="406" t="inlineStr">
        <is>
          <t>маш.час</t>
        </is>
      </c>
      <c r="F109" s="303" t="n">
        <v>2.0307692307692</v>
      </c>
      <c r="G109" s="302" t="n">
        <v>110</v>
      </c>
      <c r="H109" s="279">
        <f>ROUND(F109*G109,2)</f>
        <v/>
      </c>
      <c r="I109" s="290">
        <f>H109/$H$38</f>
        <v/>
      </c>
      <c r="J109" s="289" t="n"/>
      <c r="L109" s="290" t="n"/>
    </row>
    <row r="110">
      <c r="A110" s="406" t="n">
        <v>96</v>
      </c>
      <c r="B110" s="373" t="n"/>
      <c r="C110" s="303" t="n">
        <v>120600</v>
      </c>
      <c r="D110" s="300" t="inlineStr">
        <is>
          <t>Заливщик швов на базе автомобиля</t>
        </is>
      </c>
      <c r="E110" s="406" t="inlineStr">
        <is>
          <t>маш.час</t>
        </is>
      </c>
      <c r="F110" s="303" t="n">
        <v>1.2153846153846</v>
      </c>
      <c r="G110" s="302" t="n">
        <v>175.25</v>
      </c>
      <c r="H110" s="279">
        <f>ROUND(F110*G110,2)</f>
        <v/>
      </c>
      <c r="I110" s="290" t="n"/>
      <c r="J110" s="289" t="n"/>
      <c r="L110" s="290" t="n"/>
    </row>
    <row r="111">
      <c r="A111" s="406" t="n">
        <v>97</v>
      </c>
      <c r="B111" s="373" t="n"/>
      <c r="C111" s="303" t="n">
        <v>330301</v>
      </c>
      <c r="D111" s="300" t="inlineStr">
        <is>
          <t>Машины шлифовальные электрические</t>
        </is>
      </c>
      <c r="E111" s="406" t="inlineStr">
        <is>
          <t>маш.час</t>
        </is>
      </c>
      <c r="F111" s="303" t="n">
        <v>40.415384615385</v>
      </c>
      <c r="G111" s="302" t="n">
        <v>5.13</v>
      </c>
      <c r="H111" s="279">
        <f>ROUND(F111*G111,2)</f>
        <v/>
      </c>
      <c r="I111" s="290" t="n"/>
      <c r="J111" s="289" t="n"/>
      <c r="L111" s="290" t="n"/>
    </row>
    <row r="112" ht="25.5" customHeight="1" s="330">
      <c r="A112" s="406" t="n">
        <v>98</v>
      </c>
      <c r="B112" s="373" t="n"/>
      <c r="C112" s="303" t="n">
        <v>160402</v>
      </c>
      <c r="D112" s="300" t="inlineStr">
        <is>
          <t>Машины бурильно-крановые на автомобиле, глубина бурения 3,5 м</t>
        </is>
      </c>
      <c r="E112" s="406" t="inlineStr">
        <is>
          <t>маш.час</t>
        </is>
      </c>
      <c r="F112" s="303" t="n">
        <v>1.4384615384615</v>
      </c>
      <c r="G112" s="302" t="n">
        <v>138.54</v>
      </c>
      <c r="H112" s="279">
        <f>ROUND(F112*G112,2)</f>
        <v/>
      </c>
      <c r="I112" s="290" t="n"/>
      <c r="J112" s="289" t="n"/>
      <c r="L112" s="290" t="n"/>
    </row>
    <row r="113" ht="38.25" customHeight="1" s="330">
      <c r="A113" s="406" t="n">
        <v>99</v>
      </c>
      <c r="B113" s="373" t="n"/>
      <c r="C113" s="303" t="n">
        <v>60246</v>
      </c>
      <c r="D113" s="300" t="inlineStr">
        <is>
          <t>Экскаваторы одноковшовые дизельные на гусеничном ходу при работе на других видах строительства 0,4 м3</t>
        </is>
      </c>
      <c r="E113" s="406" t="inlineStr">
        <is>
          <t>маш.час</t>
        </is>
      </c>
      <c r="F113" s="303" t="n">
        <v>3.5307692307692</v>
      </c>
      <c r="G113" s="302" t="n">
        <v>54.81</v>
      </c>
      <c r="H113" s="279">
        <f>ROUND(F113*G113,2)</f>
        <v/>
      </c>
      <c r="I113" s="290" t="n"/>
      <c r="J113" s="289" t="n"/>
      <c r="L113" s="290" t="n"/>
    </row>
    <row r="114" ht="25.5" customHeight="1" s="330">
      <c r="A114" s="406" t="n">
        <v>100</v>
      </c>
      <c r="B114" s="373" t="n"/>
      <c r="C114" s="303" t="n">
        <v>30402</v>
      </c>
      <c r="D114" s="300" t="inlineStr">
        <is>
          <t>Лебедки электрические тяговым усилием до 12,26 кН (1,25 т)</t>
        </is>
      </c>
      <c r="E114" s="406" t="inlineStr">
        <is>
          <t>маш.час</t>
        </is>
      </c>
      <c r="F114" s="303" t="n">
        <v>58.615384615385</v>
      </c>
      <c r="G114" s="302" t="n">
        <v>3.28</v>
      </c>
      <c r="H114" s="279">
        <f>ROUND(F114*G114,2)</f>
        <v/>
      </c>
      <c r="I114" s="290" t="n"/>
      <c r="J114" s="289" t="n"/>
      <c r="L114" s="290" t="n"/>
    </row>
    <row r="115" ht="38.25" customHeight="1" s="330">
      <c r="A115" s="406" t="n">
        <v>101</v>
      </c>
      <c r="B115" s="373" t="n"/>
      <c r="C115" s="303" t="n">
        <v>60338</v>
      </c>
      <c r="D115" s="300" t="inlineStr">
        <is>
          <t>Экскаваторы одноковшовые дизельные на пневмоколесном ходу при работе на других видах строительства 0,4 м3</t>
        </is>
      </c>
      <c r="E115" s="406" t="inlineStr">
        <is>
          <t>маш.час</t>
        </is>
      </c>
      <c r="F115" s="303" t="n">
        <v>1.5076923076923</v>
      </c>
      <c r="G115" s="302" t="n">
        <v>98.90000000000001</v>
      </c>
      <c r="H115" s="279">
        <f>ROUND(F115*G115,2)</f>
        <v/>
      </c>
      <c r="I115" s="290" t="n"/>
      <c r="J115" s="289" t="n"/>
      <c r="L115" s="290" t="n"/>
    </row>
    <row r="116">
      <c r="A116" s="406" t="n">
        <v>102</v>
      </c>
      <c r="B116" s="373" t="n"/>
      <c r="C116" s="303" t="n">
        <v>161300</v>
      </c>
      <c r="D116" s="300" t="inlineStr">
        <is>
          <t>Тележки раскаточные на гусеничном ходу</t>
        </is>
      </c>
      <c r="E116" s="406" t="inlineStr">
        <is>
          <t>маш.час</t>
        </is>
      </c>
      <c r="F116" s="303" t="n">
        <v>7.8538461538462</v>
      </c>
      <c r="G116" s="302" t="n">
        <v>17.14</v>
      </c>
      <c r="H116" s="279">
        <f>ROUND(F116*G116,2)</f>
        <v/>
      </c>
      <c r="I116" s="290" t="n"/>
      <c r="J116" s="289" t="n"/>
      <c r="L116" s="290" t="n"/>
    </row>
    <row r="117">
      <c r="A117" s="406" t="n">
        <v>103</v>
      </c>
      <c r="B117" s="373" t="n"/>
      <c r="C117" s="303" t="n">
        <v>40504</v>
      </c>
      <c r="D117" s="300" t="inlineStr">
        <is>
          <t>Аппарат для газовой сварки и резки</t>
        </is>
      </c>
      <c r="E117" s="406" t="inlineStr">
        <is>
          <t>маш.час</t>
        </is>
      </c>
      <c r="F117" s="303" t="n">
        <v>90.71538461538501</v>
      </c>
      <c r="G117" s="302" t="n">
        <v>1.2</v>
      </c>
      <c r="H117" s="279">
        <f>ROUND(F117*G117,2)</f>
        <v/>
      </c>
      <c r="I117" s="290" t="n"/>
      <c r="J117" s="289" t="n"/>
      <c r="L117" s="290" t="n"/>
    </row>
    <row r="118" ht="25.5" customHeight="1" s="330">
      <c r="A118" s="406" t="n">
        <v>104</v>
      </c>
      <c r="B118" s="373" t="n"/>
      <c r="C118" s="303" t="n">
        <v>70148</v>
      </c>
      <c r="D118" s="300" t="inlineStr">
        <is>
          <t>Бульдозеры при работе на других видах строительства 59 кВт (80 л.с.)</t>
        </is>
      </c>
      <c r="E118" s="406" t="inlineStr">
        <is>
          <t>маш.час</t>
        </is>
      </c>
      <c r="F118" s="303" t="n">
        <v>1.1</v>
      </c>
      <c r="G118" s="302" t="n">
        <v>59.47</v>
      </c>
      <c r="H118" s="279">
        <f>ROUND(F118*G118,2)</f>
        <v/>
      </c>
      <c r="I118" s="290" t="n"/>
      <c r="J118" s="289" t="n"/>
      <c r="L118" s="290" t="n"/>
    </row>
    <row r="119">
      <c r="A119" s="406" t="n">
        <v>105</v>
      </c>
      <c r="B119" s="373" t="n"/>
      <c r="C119" s="303" t="n">
        <v>110901</v>
      </c>
      <c r="D119" s="300" t="inlineStr">
        <is>
          <t>Растворосмесители передвижные 65 л</t>
        </is>
      </c>
      <c r="E119" s="406" t="inlineStr">
        <is>
          <t>маш.час</t>
        </is>
      </c>
      <c r="F119" s="303" t="n">
        <v>2.9384615384615</v>
      </c>
      <c r="G119" s="302" t="n">
        <v>12.39</v>
      </c>
      <c r="H119" s="279">
        <f>ROUND(F119*G119,2)</f>
        <v/>
      </c>
      <c r="I119" s="290" t="n"/>
      <c r="J119" s="289" t="n"/>
      <c r="L119" s="290" t="n"/>
    </row>
    <row r="120" ht="25.5" customHeight="1" s="330">
      <c r="A120" s="406" t="n">
        <v>106</v>
      </c>
      <c r="B120" s="373" t="n"/>
      <c r="C120" s="303" t="n">
        <v>340101</v>
      </c>
      <c r="D120" s="300" t="inlineStr">
        <is>
          <t>Агрегаты окрасочные высокого давления для окраски поверхностей конструкций мощностью 1 кВт</t>
        </is>
      </c>
      <c r="E120" s="406" t="inlineStr">
        <is>
          <t>маш.час</t>
        </is>
      </c>
      <c r="F120" s="303" t="n">
        <v>4.1384615384615</v>
      </c>
      <c r="G120" s="302" t="n">
        <v>6.82</v>
      </c>
      <c r="H120" s="279">
        <f>ROUND(F120*G120,2)</f>
        <v/>
      </c>
      <c r="I120" s="290" t="n"/>
      <c r="J120" s="289" t="n"/>
      <c r="L120" s="290" t="n"/>
    </row>
    <row r="121" ht="25.5" customHeight="1" s="330">
      <c r="A121" s="406" t="n">
        <v>107</v>
      </c>
      <c r="B121" s="373" t="n"/>
      <c r="C121" s="303" t="n">
        <v>21102</v>
      </c>
      <c r="D121" s="300" t="inlineStr">
        <is>
          <t>Краны на автомобильном ходу при работе на монтаже технологического оборудования 10 т</t>
        </is>
      </c>
      <c r="E121" s="406" t="inlineStr">
        <is>
          <t>маш.час</t>
        </is>
      </c>
      <c r="F121" s="303" t="n">
        <v>0.15384615384615</v>
      </c>
      <c r="G121" s="302" t="n">
        <v>134.65</v>
      </c>
      <c r="H121" s="279">
        <f>ROUND(F121*G121,2)</f>
        <v/>
      </c>
      <c r="I121" s="290" t="n"/>
      <c r="J121" s="289" t="n"/>
      <c r="L121" s="290" t="n"/>
    </row>
    <row r="122" ht="25.5" customHeight="1" s="330">
      <c r="A122" s="406" t="n">
        <v>108</v>
      </c>
      <c r="B122" s="373" t="n"/>
      <c r="C122" s="303" t="n">
        <v>40502</v>
      </c>
      <c r="D122" s="300" t="inlineStr">
        <is>
          <t>Установки для сварки ручной дуговой (постоянного тока)</t>
        </is>
      </c>
      <c r="E122" s="406" t="inlineStr">
        <is>
          <t>маш.час</t>
        </is>
      </c>
      <c r="F122" s="303" t="n">
        <v>2.5153846153846</v>
      </c>
      <c r="G122" s="302" t="n">
        <v>8.1</v>
      </c>
      <c r="H122" s="279">
        <f>ROUND(F122*G122,2)</f>
        <v/>
      </c>
      <c r="I122" s="290" t="n"/>
      <c r="J122" s="289" t="n"/>
      <c r="L122" s="290" t="n"/>
    </row>
    <row r="123">
      <c r="A123" s="406" t="n">
        <v>109</v>
      </c>
      <c r="B123" s="373" t="n"/>
      <c r="C123" s="303" t="n">
        <v>111100</v>
      </c>
      <c r="D123" s="300" t="inlineStr">
        <is>
          <t>Вибратор глубинный</t>
        </is>
      </c>
      <c r="E123" s="406" t="inlineStr">
        <is>
          <t>маш.час</t>
        </is>
      </c>
      <c r="F123" s="303" t="n">
        <v>4.4846153846154</v>
      </c>
      <c r="G123" s="302" t="n">
        <v>1.9</v>
      </c>
      <c r="H123" s="279">
        <f>ROUND(F123*G123,2)</f>
        <v/>
      </c>
      <c r="I123" s="290" t="n"/>
      <c r="J123" s="289" t="n"/>
      <c r="L123" s="290" t="n"/>
    </row>
    <row r="124" ht="25.5" customHeight="1" s="330">
      <c r="A124" s="406" t="n">
        <v>110</v>
      </c>
      <c r="B124" s="373" t="n"/>
      <c r="C124" s="303" t="n">
        <v>10312</v>
      </c>
      <c r="D124" s="300" t="inlineStr">
        <is>
          <t>Тракторы на гусеничном ходу при работе на других видах строительства 79 кВт (108 л.с.)</t>
        </is>
      </c>
      <c r="E124" s="406" t="inlineStr">
        <is>
          <t>маш.час</t>
        </is>
      </c>
      <c r="F124" s="303" t="n">
        <v>0.09230769230769199</v>
      </c>
      <c r="G124" s="302" t="n">
        <v>83.09999999999999</v>
      </c>
      <c r="H124" s="279">
        <f>ROUND(F124*G124,2)</f>
        <v/>
      </c>
      <c r="I124" s="290" t="n"/>
      <c r="J124" s="289" t="n"/>
      <c r="L124" s="290" t="n"/>
    </row>
    <row r="125" ht="25.5" customHeight="1" s="330">
      <c r="A125" s="406" t="n">
        <v>111</v>
      </c>
      <c r="B125" s="373" t="n"/>
      <c r="C125" s="303" t="n">
        <v>30401</v>
      </c>
      <c r="D125" s="300" t="inlineStr">
        <is>
          <t>Лебедки электрические тяговым усилием до 5,79 кН (0,59 т)</t>
        </is>
      </c>
      <c r="E125" s="406" t="inlineStr">
        <is>
          <t>маш.час</t>
        </is>
      </c>
      <c r="F125" s="303" t="n">
        <v>2.9846153846154</v>
      </c>
      <c r="G125" s="302" t="n">
        <v>1.7</v>
      </c>
      <c r="H125" s="279">
        <f>ROUND(F125*G125,2)</f>
        <v/>
      </c>
      <c r="I125" s="290" t="n"/>
      <c r="J125" s="289" t="n"/>
      <c r="L125" s="290" t="n"/>
    </row>
    <row r="126">
      <c r="A126" s="406" t="n">
        <v>112</v>
      </c>
      <c r="B126" s="373" t="n"/>
      <c r="C126" s="303" t="n">
        <v>330206</v>
      </c>
      <c r="D126" s="300" t="inlineStr">
        <is>
          <t>Дрели электрические</t>
        </is>
      </c>
      <c r="E126" s="406" t="inlineStr">
        <is>
          <t>маш.час</t>
        </is>
      </c>
      <c r="F126" s="303" t="n">
        <v>1.7769230769231</v>
      </c>
      <c r="G126" s="302" t="n">
        <v>1.95</v>
      </c>
      <c r="H126" s="279">
        <f>ROUND(F126*G126,2)</f>
        <v/>
      </c>
      <c r="I126" s="290" t="n"/>
      <c r="J126" s="289" t="n"/>
      <c r="L126" s="290" t="n"/>
    </row>
    <row r="127" ht="25.5" customHeight="1" s="330">
      <c r="A127" s="406" t="n">
        <v>113</v>
      </c>
      <c r="B127" s="373" t="n"/>
      <c r="C127" s="303" t="n">
        <v>30203</v>
      </c>
      <c r="D127" s="300" t="inlineStr">
        <is>
          <t>Домкраты гидравлические грузоподъемностью 63-100 т</t>
        </is>
      </c>
      <c r="E127" s="406" t="inlineStr">
        <is>
          <t>маш.час</t>
        </is>
      </c>
      <c r="F127" s="303" t="n">
        <v>1.6923076923077</v>
      </c>
      <c r="G127" s="302" t="n">
        <v>0.9</v>
      </c>
      <c r="H127" s="279">
        <f>ROUND(F127*G127,2)</f>
        <v/>
      </c>
      <c r="I127" s="290" t="n"/>
      <c r="J127" s="289" t="n"/>
      <c r="L127" s="290" t="n"/>
    </row>
    <row r="128">
      <c r="A128" s="406" t="n">
        <v>114</v>
      </c>
      <c r="B128" s="373" t="n"/>
      <c r="C128" s="303" t="n">
        <v>91400</v>
      </c>
      <c r="D128" s="300" t="inlineStr">
        <is>
          <t>Рыхлители прицепные (без трактора)</t>
        </is>
      </c>
      <c r="E128" s="406" t="inlineStr">
        <is>
          <t>маш.час</t>
        </is>
      </c>
      <c r="F128" s="303" t="n">
        <v>0.09230769230769199</v>
      </c>
      <c r="G128" s="302" t="n">
        <v>8</v>
      </c>
      <c r="H128" s="279">
        <f>ROUND(F128*G128,2)</f>
        <v/>
      </c>
      <c r="I128" s="290" t="n"/>
      <c r="J128" s="289" t="n"/>
      <c r="L128" s="290" t="n"/>
    </row>
    <row r="129">
      <c r="A129" s="406" t="n">
        <v>115</v>
      </c>
      <c r="B129" s="373" t="n"/>
      <c r="C129" s="303" t="n">
        <v>331532</v>
      </c>
      <c r="D129" s="300" t="inlineStr">
        <is>
          <t>Пила цепная электрическая</t>
        </is>
      </c>
      <c r="E129" s="406" t="inlineStr">
        <is>
          <t>маш.час</t>
        </is>
      </c>
      <c r="F129" s="303" t="n">
        <v>0.038461538461538</v>
      </c>
      <c r="G129" s="302" t="n">
        <v>3.27</v>
      </c>
      <c r="H129" s="279">
        <f>ROUND(F129*G129,2)</f>
        <v/>
      </c>
      <c r="I129" s="290" t="n"/>
      <c r="J129" s="289" t="n"/>
      <c r="L129" s="290" t="n"/>
    </row>
    <row r="130">
      <c r="A130" s="372" t="inlineStr">
        <is>
          <t>Материалы</t>
        </is>
      </c>
      <c r="B130" s="452" t="n"/>
      <c r="C130" s="452" t="n"/>
      <c r="D130" s="452" t="n"/>
      <c r="E130" s="453" t="n"/>
      <c r="F130" s="372" t="n"/>
      <c r="G130" s="252" t="n"/>
      <c r="H130" s="280">
        <f>SUM(H131:H276)</f>
        <v/>
      </c>
    </row>
    <row r="131">
      <c r="A131" s="287" t="n">
        <v>116</v>
      </c>
      <c r="B131" s="373" t="n"/>
      <c r="C131" s="230" t="inlineStr">
        <is>
          <t>БЦ.114.11</t>
        </is>
      </c>
      <c r="D131" s="321" t="inlineStr">
        <is>
          <t>Свая-оболочка для многогранных опор</t>
        </is>
      </c>
      <c r="E131" s="320" t="inlineStr">
        <is>
          <t>1 т</t>
        </is>
      </c>
      <c r="F131" s="310" t="n">
        <v>8252</v>
      </c>
      <c r="G131" s="279" t="n">
        <v>25546.01</v>
      </c>
      <c r="H131" s="279">
        <f>ROUND(F131*G131,2)</f>
        <v/>
      </c>
      <c r="I131" s="292">
        <f>H131/$H$130</f>
        <v/>
      </c>
      <c r="K131" s="290">
        <f>H131/$H$130</f>
        <v/>
      </c>
    </row>
    <row r="132" ht="25.5" customHeight="1" s="330">
      <c r="A132" s="287" t="n">
        <v>117</v>
      </c>
      <c r="B132" s="373" t="n"/>
      <c r="C132" s="303" t="inlineStr">
        <is>
          <t>20.2.11.01-0030</t>
        </is>
      </c>
      <c r="D132" s="300" t="inlineStr">
        <is>
          <t>Распорка дистанционная трехлучевая гаситель 3РГС-25,2-400</t>
        </is>
      </c>
      <c r="E132" s="406" t="inlineStr">
        <is>
          <t>шт</t>
        </is>
      </c>
      <c r="F132" s="303" t="n">
        <v>19962</v>
      </c>
      <c r="G132" s="279" t="n">
        <v>2116.3</v>
      </c>
      <c r="H132" s="279">
        <f>ROUND(F132*G132,2)</f>
        <v/>
      </c>
      <c r="I132" s="292">
        <f>H132/$H$130</f>
        <v/>
      </c>
    </row>
    <row r="133">
      <c r="A133" s="287" t="n">
        <v>118</v>
      </c>
      <c r="B133" s="373" t="n"/>
      <c r="C133" s="303" t="inlineStr">
        <is>
          <t>22.2.01.03-0001</t>
        </is>
      </c>
      <c r="D133" s="300" t="inlineStr">
        <is>
          <t>Изолятор подвесной стеклянный ПСВ-120Б</t>
        </is>
      </c>
      <c r="E133" s="406" t="inlineStr">
        <is>
          <t>шт</t>
        </is>
      </c>
      <c r="F133" s="303" t="n">
        <v>122628</v>
      </c>
      <c r="G133" s="279" t="n">
        <v>202.55</v>
      </c>
      <c r="H133" s="279">
        <f>ROUND(F133*G133,2)</f>
        <v/>
      </c>
      <c r="I133" s="292">
        <f>H133/$H$130</f>
        <v/>
      </c>
    </row>
    <row r="134">
      <c r="A134" s="287" t="n">
        <v>119</v>
      </c>
      <c r="B134" s="373" t="n"/>
      <c r="C134" s="303" t="inlineStr">
        <is>
          <t>БЦ.108_4.13</t>
        </is>
      </c>
      <c r="D134" s="300" t="inlineStr">
        <is>
          <t>Заградительные авиационные шары SP48.1, SP43.4</t>
        </is>
      </c>
      <c r="E134" s="406" t="inlineStr">
        <is>
          <t>шт</t>
        </is>
      </c>
      <c r="F134" s="303" t="n">
        <v>1515</v>
      </c>
      <c r="G134" s="279" t="n">
        <v>1969.37</v>
      </c>
      <c r="H134" s="279">
        <f>ROUND(F134*G134,2)</f>
        <v/>
      </c>
      <c r="I134" s="292">
        <f>H134/$H$130</f>
        <v/>
      </c>
    </row>
    <row r="135">
      <c r="A135" s="287" t="n">
        <v>120</v>
      </c>
      <c r="B135" s="373" t="n"/>
      <c r="C135" s="303" t="inlineStr">
        <is>
          <t>20.1.02.05-0007</t>
        </is>
      </c>
      <c r="D135" s="300" t="inlineStr">
        <is>
          <t>Коромысло: 3К2-21-3</t>
        </is>
      </c>
      <c r="E135" s="406" t="inlineStr">
        <is>
          <t>шт</t>
        </is>
      </c>
      <c r="F135" s="303" t="n">
        <v>3946</v>
      </c>
      <c r="G135" s="279" t="n">
        <v>2845.09</v>
      </c>
      <c r="H135" s="279">
        <f>ROUND(F135*G135,2)</f>
        <v/>
      </c>
      <c r="I135" s="292">
        <f>H135/$H$130</f>
        <v/>
      </c>
    </row>
    <row r="136">
      <c r="A136" s="287" t="n">
        <v>121</v>
      </c>
      <c r="B136" s="373" t="n"/>
      <c r="C136" s="303" t="inlineStr">
        <is>
          <t>22.2.01.03-0002</t>
        </is>
      </c>
      <c r="D136" s="300" t="inlineStr">
        <is>
          <t>Изолятор подвесной стеклянный ПСВ-160А</t>
        </is>
      </c>
      <c r="E136" s="406" t="inlineStr">
        <is>
          <t>шт</t>
        </is>
      </c>
      <c r="F136" s="303" t="n">
        <v>37008</v>
      </c>
      <c r="G136" s="279" t="n">
        <v>284.68</v>
      </c>
      <c r="H136" s="279">
        <f>ROUND(F136*G136,2)</f>
        <v/>
      </c>
      <c r="I136" s="292">
        <f>H136/$H$130</f>
        <v/>
      </c>
    </row>
    <row r="137">
      <c r="A137" s="287" t="n">
        <v>122</v>
      </c>
      <c r="B137" s="373" t="n"/>
      <c r="C137" s="303" t="inlineStr">
        <is>
          <t>20.5.04.04-0033</t>
        </is>
      </c>
      <c r="D137" s="300" t="inlineStr">
        <is>
          <t>Зажим натяжной прессуемый НАП-640-1</t>
        </is>
      </c>
      <c r="E137" s="406" t="inlineStr">
        <is>
          <t>шт</t>
        </is>
      </c>
      <c r="F137" s="303" t="n">
        <v>7892</v>
      </c>
      <c r="G137" s="279" t="n">
        <v>1178.28</v>
      </c>
      <c r="H137" s="279">
        <f>ROUND(F137*G137,2)</f>
        <v/>
      </c>
      <c r="I137" s="292">
        <f>H137/$H$130</f>
        <v/>
      </c>
    </row>
    <row r="138" ht="25.5" customHeight="1" s="330">
      <c r="A138" s="287" t="n">
        <v>123</v>
      </c>
      <c r="B138" s="373" t="n"/>
      <c r="C138" s="303" t="inlineStr">
        <is>
          <t>01.7.15.03-0035</t>
        </is>
      </c>
      <c r="D138" s="300" t="inlineStr">
        <is>
          <t>Болты с гайками и шайбами оцинкованные, диаметр 20 мм</t>
        </is>
      </c>
      <c r="E138" s="406" t="inlineStr">
        <is>
          <t>кг</t>
        </is>
      </c>
      <c r="F138" s="303" t="n">
        <v>352856</v>
      </c>
      <c r="G138" s="279" t="n">
        <v>24.97</v>
      </c>
      <c r="H138" s="279">
        <f>ROUND(F138*G138,2)</f>
        <v/>
      </c>
      <c r="I138" s="292">
        <f>H138/$H$130</f>
        <v/>
      </c>
    </row>
    <row r="139">
      <c r="A139" s="287" t="n">
        <v>124</v>
      </c>
      <c r="B139" s="373" t="n"/>
      <c r="C139" s="303" t="inlineStr">
        <is>
          <t>22.2.02.04-0040</t>
        </is>
      </c>
      <c r="D139" s="300" t="inlineStr">
        <is>
          <t>Звено промежуточное регулируемое ПРР-21-1</t>
        </is>
      </c>
      <c r="E139" s="406" t="inlineStr">
        <is>
          <t>шт</t>
        </is>
      </c>
      <c r="F139" s="303" t="n">
        <v>16388</v>
      </c>
      <c r="G139" s="279" t="n">
        <v>492.77</v>
      </c>
      <c r="H139" s="279">
        <f>ROUND(F139*G139,2)</f>
        <v/>
      </c>
      <c r="I139" s="292" t="n"/>
    </row>
    <row r="140" ht="25.5" customHeight="1" s="330">
      <c r="A140" s="287" t="n">
        <v>125</v>
      </c>
      <c r="B140" s="373" t="n"/>
      <c r="C140" s="303" t="inlineStr">
        <is>
          <t>20.2.02.06-0001</t>
        </is>
      </c>
      <c r="D140" s="300" t="inlineStr">
        <is>
          <t>Экран защитный: ЭЗ-500-1А</t>
        </is>
      </c>
      <c r="E140" s="406" t="inlineStr">
        <is>
          <t>шт</t>
        </is>
      </c>
      <c r="F140" s="303" t="n">
        <v>8194</v>
      </c>
      <c r="G140" s="279" t="n">
        <v>949.22</v>
      </c>
      <c r="H140" s="279">
        <f>ROUND(F140*G140,2)</f>
        <v/>
      </c>
      <c r="I140" s="292" t="n"/>
    </row>
    <row r="141" ht="25.5" customHeight="1" s="330">
      <c r="A141" s="287" t="n">
        <v>126</v>
      </c>
      <c r="B141" s="373" t="n"/>
      <c r="C141" s="303" t="inlineStr">
        <is>
          <t>22.2.02.04-0034</t>
        </is>
      </c>
      <c r="D141" s="300" t="inlineStr">
        <is>
          <t>Звено промежуточное регулируемое двойное 2ПРР-21-2</t>
        </is>
      </c>
      <c r="E141" s="406" t="inlineStr">
        <is>
          <t>шт</t>
        </is>
      </c>
      <c r="F141" s="303" t="n">
        <v>16388</v>
      </c>
      <c r="G141" s="279" t="n">
        <v>386.59</v>
      </c>
      <c r="H141" s="279">
        <f>ROUND(F141*G141,2)</f>
        <v/>
      </c>
      <c r="I141" s="292" t="n"/>
    </row>
    <row r="142">
      <c r="A142" s="287" t="n">
        <v>127</v>
      </c>
      <c r="B142" s="373" t="n"/>
      <c r="C142" s="303" t="inlineStr">
        <is>
          <t>22.2.02.04-0020</t>
        </is>
      </c>
      <c r="D142" s="300" t="inlineStr">
        <is>
          <t>Звено промежуточное прямое двойное 2ПР-21-1</t>
        </is>
      </c>
      <c r="E142" s="406" t="inlineStr">
        <is>
          <t>шт</t>
        </is>
      </c>
      <c r="F142" s="303" t="n">
        <v>16388</v>
      </c>
      <c r="G142" s="279" t="n">
        <v>314.56</v>
      </c>
      <c r="H142" s="279">
        <f>ROUND(F142*G142,2)</f>
        <v/>
      </c>
      <c r="I142" s="292" t="n"/>
    </row>
    <row r="143" s="330">
      <c r="A143" s="287" t="n">
        <v>128</v>
      </c>
      <c r="B143" s="373" t="n"/>
      <c r="C143" s="303" t="inlineStr">
        <is>
          <t>Прайс из СД ОП</t>
        </is>
      </c>
      <c r="D143" s="300" t="inlineStr">
        <is>
          <t>Зажим соединительный прессуемый СС-25,2-11</t>
        </is>
      </c>
      <c r="E143" s="406" t="inlineStr">
        <is>
          <t>шт</t>
        </is>
      </c>
      <c r="F143" s="303" t="n">
        <v>1198</v>
      </c>
      <c r="G143" s="279" t="n">
        <v>4199</v>
      </c>
      <c r="H143" s="279">
        <f>ROUND(F143*G143,2)</f>
        <v/>
      </c>
      <c r="I143" s="292" t="n"/>
      <c r="J143" s="333" t="n"/>
      <c r="K143" s="333" t="n"/>
      <c r="L143" s="333" t="n"/>
      <c r="M143" s="333" t="n"/>
    </row>
    <row r="144" s="330">
      <c r="A144" s="287" t="n">
        <v>129</v>
      </c>
      <c r="B144" s="373" t="n"/>
      <c r="C144" s="303" t="inlineStr">
        <is>
          <t>20.1.02.22-0027</t>
        </is>
      </c>
      <c r="D144" s="300" t="inlineStr">
        <is>
          <t>Ушко: У-21-20</t>
        </is>
      </c>
      <c r="E144" s="406" t="inlineStr">
        <is>
          <t>шт</t>
        </is>
      </c>
      <c r="F144" s="303" t="n">
        <v>16388</v>
      </c>
      <c r="G144" s="279" t="n">
        <v>272.53</v>
      </c>
      <c r="H144" s="279">
        <f>ROUND(F144*G144,2)</f>
        <v/>
      </c>
      <c r="I144" s="292" t="n"/>
      <c r="J144" s="333" t="n"/>
      <c r="K144" s="333" t="n"/>
      <c r="L144" s="333" t="n"/>
      <c r="M144" s="333" t="n"/>
    </row>
    <row r="145" s="330">
      <c r="A145" s="287" t="n">
        <v>130</v>
      </c>
      <c r="B145" s="373" t="n"/>
      <c r="C145" s="303" t="inlineStr">
        <is>
          <t>22.2.02.04-0014</t>
        </is>
      </c>
      <c r="D145" s="300" t="inlineStr">
        <is>
          <t>Звено промежуточное монтажное ПТМ-21-2</t>
        </is>
      </c>
      <c r="E145" s="406" t="inlineStr">
        <is>
          <t>шт</t>
        </is>
      </c>
      <c r="F145" s="303" t="n">
        <v>16388</v>
      </c>
      <c r="G145" s="279" t="n">
        <v>248.59</v>
      </c>
      <c r="H145" s="279">
        <f>ROUND(F145*G145,2)</f>
        <v/>
      </c>
      <c r="I145" s="292" t="n"/>
      <c r="J145" s="333" t="n"/>
      <c r="K145" s="333" t="n"/>
      <c r="L145" s="333" t="n"/>
      <c r="M145" s="333" t="n"/>
    </row>
    <row r="146" s="330">
      <c r="A146" s="287" t="n">
        <v>131</v>
      </c>
      <c r="B146" s="373" t="n"/>
      <c r="C146" s="303" t="inlineStr">
        <is>
          <t>20.2.09.10-0027</t>
        </is>
      </c>
      <c r="D146" s="300" t="inlineStr">
        <is>
          <t>Муфта защитная МПР-400-1</t>
        </is>
      </c>
      <c r="E146" s="406" t="inlineStr">
        <is>
          <t>шт</t>
        </is>
      </c>
      <c r="F146" s="303" t="n">
        <v>6971</v>
      </c>
      <c r="G146" s="279" t="n">
        <v>576.48</v>
      </c>
      <c r="H146" s="279">
        <f>ROUND(F146*G146,2)</f>
        <v/>
      </c>
      <c r="I146" s="292" t="n"/>
      <c r="J146" s="333" t="n"/>
      <c r="K146" s="333" t="n"/>
      <c r="L146" s="333" t="n"/>
      <c r="M146" s="333" t="n"/>
    </row>
    <row r="147" s="330">
      <c r="A147" s="287" t="n">
        <v>132</v>
      </c>
      <c r="B147" s="373" t="n"/>
      <c r="C147" s="303" t="inlineStr">
        <is>
          <t>20.1.02.21-0082</t>
        </is>
      </c>
      <c r="D147" s="300" t="inlineStr">
        <is>
          <t>Узел крепления экрана УКЭ-1Б</t>
        </is>
      </c>
      <c r="E147" s="406" t="inlineStr">
        <is>
          <t>шт</t>
        </is>
      </c>
      <c r="F147" s="303" t="n">
        <v>8194</v>
      </c>
      <c r="G147" s="279" t="n">
        <v>474.88</v>
      </c>
      <c r="H147" s="279">
        <f>ROUND(F147*G147,2)</f>
        <v/>
      </c>
      <c r="I147" s="292" t="n"/>
      <c r="J147" s="333" t="n"/>
      <c r="K147" s="333" t="n"/>
      <c r="L147" s="333" t="n"/>
      <c r="M147" s="333" t="n"/>
    </row>
    <row r="148" ht="25.5" customHeight="1" s="330">
      <c r="A148" s="287" t="n">
        <v>133</v>
      </c>
      <c r="B148" s="373" t="n"/>
      <c r="C148" s="303" t="inlineStr">
        <is>
          <t xml:space="preserve">05.1.05.16-0221
</t>
        </is>
      </c>
      <c r="D148" s="300" t="inlineStr">
        <is>
          <t>Фундаменты сборные железобетонные ВЛ и ОРУ</t>
        </is>
      </c>
      <c r="E148" s="406" t="inlineStr">
        <is>
          <t>м3</t>
        </is>
      </c>
      <c r="F148" s="303" t="n">
        <v>2187</v>
      </c>
      <c r="G148" s="279" t="n">
        <v>1597.37</v>
      </c>
      <c r="H148" s="279">
        <f>ROUND(F148*G148,2)</f>
        <v/>
      </c>
      <c r="I148" s="292" t="n"/>
    </row>
    <row r="149">
      <c r="A149" s="287" t="n">
        <v>134</v>
      </c>
      <c r="B149" s="373" t="n"/>
      <c r="C149" s="303" t="inlineStr">
        <is>
          <t>20.1.01.12-0033</t>
        </is>
      </c>
      <c r="D149" s="300" t="inlineStr">
        <is>
          <t>Зажим поддерживающий спиральный ПС-15, 4П11</t>
        </is>
      </c>
      <c r="E149" s="406" t="inlineStr">
        <is>
          <t>шт</t>
        </is>
      </c>
      <c r="F149" s="303" t="n">
        <v>8496</v>
      </c>
      <c r="G149" s="279" t="n">
        <v>374.91</v>
      </c>
      <c r="H149" s="279">
        <f>ROUND(F149*G149,2)</f>
        <v/>
      </c>
      <c r="I149" s="292" t="n"/>
    </row>
    <row r="150">
      <c r="A150" s="287" t="n">
        <v>135</v>
      </c>
      <c r="B150" s="373" t="n"/>
      <c r="C150" s="303" t="inlineStr">
        <is>
          <t>Прайс из СД ОП</t>
        </is>
      </c>
      <c r="D150" s="300" t="inlineStr">
        <is>
          <t>Распорка утяжеленная РУ-2-400</t>
        </is>
      </c>
      <c r="E150" s="406" t="inlineStr">
        <is>
          <t>шт</t>
        </is>
      </c>
      <c r="F150" s="303" t="n">
        <v>3219</v>
      </c>
      <c r="G150" s="279" t="n">
        <v>852.15</v>
      </c>
      <c r="H150" s="279">
        <f>ROUND(F150*G150,2)</f>
        <v/>
      </c>
      <c r="I150" s="292" t="n"/>
    </row>
    <row r="151">
      <c r="A151" s="287" t="n">
        <v>136</v>
      </c>
      <c r="B151" s="373" t="n"/>
      <c r="C151" s="303" t="inlineStr">
        <is>
          <t>ФССЦ-407-0028</t>
        </is>
      </c>
      <c r="D151" s="300" t="inlineStr">
        <is>
          <t>Смесь пескоцементная (цемент М 400)</t>
        </is>
      </c>
      <c r="E151" s="406" t="inlineStr">
        <is>
          <t>м3</t>
        </is>
      </c>
      <c r="F151" s="303" t="n">
        <v>8119</v>
      </c>
      <c r="G151" s="279" t="n">
        <v>280.6</v>
      </c>
      <c r="H151" s="279">
        <f>ROUND(F151*G151,2)</f>
        <v/>
      </c>
      <c r="I151" s="292" t="n"/>
    </row>
    <row r="152" ht="25.5" customHeight="1" s="330">
      <c r="A152" s="287" t="n">
        <v>137</v>
      </c>
      <c r="B152" s="373" t="n"/>
      <c r="C152" s="303" t="inlineStr">
        <is>
          <t>Прайс из СД ОП</t>
        </is>
      </c>
      <c r="D152" s="300" t="inlineStr">
        <is>
          <t>Доплата за горячее цинкование конструкций  стальных</t>
        </is>
      </c>
      <c r="E152" s="406" t="inlineStr">
        <is>
          <t>т</t>
        </is>
      </c>
      <c r="F152" s="303" t="n">
        <v>118</v>
      </c>
      <c r="G152" s="279" t="n">
        <v>16992</v>
      </c>
      <c r="H152" s="279">
        <f>ROUND(F152*G152,2)</f>
        <v/>
      </c>
      <c r="I152" s="292" t="n"/>
    </row>
    <row r="153" ht="51" customHeight="1" s="330">
      <c r="A153" s="287" t="n">
        <v>138</v>
      </c>
      <c r="B153" s="373" t="n"/>
      <c r="C153" s="303" t="inlineStr">
        <is>
          <t>ФССЦ-403-8218</t>
        </is>
      </c>
      <c r="D153" s="300" t="inlineStr">
        <is>
          <t>Сваи железобетонные квадратного сечения сплошные из бетона В20 (М250), с расходом арматуры от 170,1 до 180 кг на м3 бетона (в плотном теле) (ГОСТ 19804-91)</t>
        </is>
      </c>
      <c r="E153" s="406" t="inlineStr">
        <is>
          <t>м3</t>
        </is>
      </c>
      <c r="F153" s="303" t="n">
        <v>791</v>
      </c>
      <c r="G153" s="279" t="n">
        <v>2262.45</v>
      </c>
      <c r="H153" s="279">
        <f>ROUND(F153*G153,2)</f>
        <v/>
      </c>
      <c r="I153" s="292" t="n"/>
    </row>
    <row r="154">
      <c r="A154" s="287" t="n">
        <v>139</v>
      </c>
      <c r="B154" s="373" t="n"/>
      <c r="C154" s="303" t="inlineStr">
        <is>
          <t>Прайс из СД ОП</t>
        </is>
      </c>
      <c r="D154" s="300" t="inlineStr">
        <is>
          <t>Зажим шлейфовый соединительный ШС-25,2-01</t>
        </is>
      </c>
      <c r="E154" s="406" t="inlineStr">
        <is>
          <t>шт</t>
        </is>
      </c>
      <c r="F154" s="303" t="n">
        <v>969</v>
      </c>
      <c r="G154" s="279" t="n">
        <v>1822</v>
      </c>
      <c r="H154" s="279">
        <f>ROUND(F154*G154,2)</f>
        <v/>
      </c>
      <c r="I154" s="292" t="n"/>
    </row>
    <row r="155">
      <c r="A155" s="287" t="n">
        <v>140</v>
      </c>
      <c r="B155" s="373" t="n"/>
      <c r="C155" s="303" t="inlineStr">
        <is>
          <t>22.2.01.03-0003</t>
        </is>
      </c>
      <c r="D155" s="300" t="inlineStr">
        <is>
          <t>Изолятор подвесной стеклянный ПСД-70Е</t>
        </is>
      </c>
      <c r="E155" s="406" t="inlineStr">
        <is>
          <t>шт</t>
        </is>
      </c>
      <c r="F155" s="303" t="n">
        <v>9569</v>
      </c>
      <c r="G155" s="279" t="n">
        <v>169.25</v>
      </c>
      <c r="H155" s="279">
        <f>ROUND(F155*G155,2)</f>
        <v/>
      </c>
      <c r="I155" s="292" t="n"/>
    </row>
    <row r="156" ht="25.5" customHeight="1" s="330">
      <c r="A156" s="287" t="n">
        <v>141</v>
      </c>
      <c r="B156" s="373" t="n"/>
      <c r="C156" s="303" t="inlineStr">
        <is>
          <t>Прайс из СД ОП</t>
        </is>
      </c>
      <c r="D156" s="300" t="inlineStr">
        <is>
          <t>Информационные знаки (400х300х2)</t>
        </is>
      </c>
      <c r="E156" s="406" t="inlineStr">
        <is>
          <t>шт.</t>
        </is>
      </c>
      <c r="F156" s="303" t="n">
        <v>2008</v>
      </c>
      <c r="G156" s="279" t="n">
        <v>600</v>
      </c>
      <c r="H156" s="279">
        <f>ROUND(F156*G156,2)</f>
        <v/>
      </c>
      <c r="I156" s="292" t="n"/>
    </row>
    <row r="157" ht="51" customHeight="1" s="330">
      <c r="A157" s="287" t="n">
        <v>142</v>
      </c>
      <c r="B157" s="373" t="n"/>
      <c r="C157" s="303" t="inlineStr">
        <is>
          <t>20.1.02.14-1008</t>
        </is>
      </c>
      <c r="D157" s="300" t="inlineStr">
        <is>
          <t>Серьга СР-21-20</t>
        </is>
      </c>
      <c r="E157" s="406" t="inlineStr">
        <is>
          <t>шт</t>
        </is>
      </c>
      <c r="F157" s="303" t="n">
        <v>16388</v>
      </c>
      <c r="G157" s="279" t="n">
        <v>68.73</v>
      </c>
      <c r="H157" s="279">
        <f>ROUND(F157*G157,2)</f>
        <v/>
      </c>
      <c r="I157" s="292" t="n"/>
    </row>
    <row r="158">
      <c r="A158" s="287" t="n">
        <v>143</v>
      </c>
      <c r="B158" s="373" t="n"/>
      <c r="C158" s="303" t="inlineStr">
        <is>
          <t>110-0178</t>
        </is>
      </c>
      <c r="D158" s="300" t="inlineStr">
        <is>
          <t>Ростверки стальные массой до 0,2т</t>
        </is>
      </c>
      <c r="E158" s="406" t="inlineStr">
        <is>
          <t>т</t>
        </is>
      </c>
      <c r="F158" s="303" t="n">
        <v>118</v>
      </c>
      <c r="G158" s="279" t="n">
        <v>8200</v>
      </c>
      <c r="H158" s="279">
        <f>ROUND(F158*G158,2)</f>
        <v/>
      </c>
      <c r="I158" s="292" t="n"/>
    </row>
    <row r="159">
      <c r="A159" s="287" t="n">
        <v>144</v>
      </c>
      <c r="B159" s="373" t="n"/>
      <c r="C159" s="303" t="inlineStr">
        <is>
          <t>01.7.15.10-0035</t>
        </is>
      </c>
      <c r="D159" s="300" t="inlineStr">
        <is>
          <t>Скобы СК-21-1А</t>
        </is>
      </c>
      <c r="E159" s="406" t="inlineStr">
        <is>
          <t>шт</t>
        </is>
      </c>
      <c r="F159" s="303" t="n">
        <v>8194</v>
      </c>
      <c r="G159" s="279" t="n">
        <v>116.92</v>
      </c>
      <c r="H159" s="279">
        <f>ROUND(F159*G159,2)</f>
        <v/>
      </c>
      <c r="I159" s="292" t="n"/>
    </row>
    <row r="160">
      <c r="A160" s="287" t="n">
        <v>145</v>
      </c>
      <c r="B160" s="373" t="n"/>
      <c r="C160" s="303" t="inlineStr">
        <is>
          <t>20.1.02.05-0005</t>
        </is>
      </c>
      <c r="D160" s="300" t="inlineStr">
        <is>
          <t>Коромысло: 2КД-16-2А</t>
        </is>
      </c>
      <c r="E160" s="406" t="inlineStr">
        <is>
          <t>шт</t>
        </is>
      </c>
      <c r="F160" s="303" t="n">
        <v>1223</v>
      </c>
      <c r="G160" s="279" t="n">
        <v>772.33</v>
      </c>
      <c r="H160" s="279">
        <f>ROUND(F160*G160,2)</f>
        <v/>
      </c>
      <c r="I160" s="292" t="n"/>
    </row>
    <row r="161">
      <c r="A161" s="287" t="n">
        <v>146</v>
      </c>
      <c r="B161" s="373" t="n"/>
      <c r="C161" s="303" t="inlineStr">
        <is>
          <t>22.2.02.04-0023</t>
        </is>
      </c>
      <c r="D161" s="300" t="inlineStr">
        <is>
          <t>Звено промежуточное прямое ПР-16-6</t>
        </is>
      </c>
      <c r="E161" s="406" t="inlineStr">
        <is>
          <t>шт</t>
        </is>
      </c>
      <c r="F161" s="303" t="n">
        <v>15558</v>
      </c>
      <c r="G161" s="279" t="n">
        <v>60.08</v>
      </c>
      <c r="H161" s="279">
        <f>ROUND(F161*G161,2)</f>
        <v/>
      </c>
      <c r="I161" s="292" t="n"/>
    </row>
    <row r="162" ht="38.25" customHeight="1" s="330">
      <c r="A162" s="287" t="n">
        <v>147</v>
      </c>
      <c r="B162" s="373" t="n"/>
      <c r="C162" s="303" t="inlineStr">
        <is>
          <t>Прайс из СД ОП</t>
        </is>
      </c>
      <c r="D162" s="300" t="inlineStr">
        <is>
          <t>Натяжная трехцепная гирлянда из изоляторов  28хПС400Б   для  2х проводов АС 500/336 к опоре типа ПА60 и К500-1+6</t>
        </is>
      </c>
      <c r="E162" s="406" t="inlineStr">
        <is>
          <t>шт</t>
        </is>
      </c>
      <c r="F162" s="303" t="n">
        <v>15</v>
      </c>
      <c r="G162" s="279" t="n">
        <v>58374</v>
      </c>
      <c r="H162" s="279">
        <f>ROUND(F162*G162,2)</f>
        <v/>
      </c>
      <c r="I162" s="292" t="n"/>
    </row>
    <row r="163">
      <c r="A163" s="287" t="n">
        <v>148</v>
      </c>
      <c r="B163" s="373" t="n"/>
      <c r="C163" s="303" t="inlineStr">
        <is>
          <t>20.1.02.21-0034</t>
        </is>
      </c>
      <c r="D163" s="300" t="inlineStr">
        <is>
          <t>Узел крепления КГ-21-3</t>
        </is>
      </c>
      <c r="E163" s="406" t="inlineStr">
        <is>
          <t>шт</t>
        </is>
      </c>
      <c r="F163" s="303" t="n">
        <v>8194</v>
      </c>
      <c r="G163" s="279" t="n">
        <v>107.4</v>
      </c>
      <c r="H163" s="279">
        <f>ROUND(F163*G163,2)</f>
        <v/>
      </c>
      <c r="I163" s="292" t="n"/>
    </row>
    <row r="164">
      <c r="A164" s="287" t="n">
        <v>149</v>
      </c>
      <c r="B164" s="373" t="n"/>
      <c r="C164" s="303" t="inlineStr">
        <is>
          <t>Прайс из СД ОП</t>
        </is>
      </c>
      <c r="D164" s="300" t="inlineStr">
        <is>
          <t>Звенопромежуточное ПРР-16-1</t>
        </is>
      </c>
      <c r="E164" s="406" t="inlineStr">
        <is>
          <t>шт</t>
        </is>
      </c>
      <c r="F164" s="303" t="n">
        <v>658</v>
      </c>
      <c r="G164" s="279" t="n">
        <v>1124.63</v>
      </c>
      <c r="H164" s="279">
        <f>ROUND(F164*G164,2)</f>
        <v/>
      </c>
      <c r="I164" s="292" t="n"/>
    </row>
    <row r="165">
      <c r="A165" s="287" t="n">
        <v>150</v>
      </c>
      <c r="B165" s="373" t="n"/>
      <c r="C165" s="303" t="inlineStr">
        <is>
          <t>22.2.02.04-0004</t>
        </is>
      </c>
      <c r="D165" s="300" t="inlineStr">
        <is>
          <t>Звено промежуточное вывернутое ПРВ-21-1</t>
        </is>
      </c>
      <c r="E165" s="406" t="inlineStr">
        <is>
          <t>шт</t>
        </is>
      </c>
      <c r="F165" s="303" t="n">
        <v>8194</v>
      </c>
      <c r="G165" s="279" t="n">
        <v>83.93000000000001</v>
      </c>
      <c r="H165" s="279">
        <f>ROUND(F165*G165,2)</f>
        <v/>
      </c>
      <c r="I165" s="292" t="n"/>
    </row>
    <row r="166" ht="38.25" customHeight="1" s="330">
      <c r="A166" s="287" t="n">
        <v>151</v>
      </c>
      <c r="B166" s="373" t="n"/>
      <c r="C166" s="303" t="inlineStr">
        <is>
          <t>22.2.02.04-0049</t>
        </is>
      </c>
      <c r="D166" s="300" t="inlineStr">
        <is>
          <t>Звено промежуточное трехлапчатое ПРТ-16-1</t>
        </is>
      </c>
      <c r="E166" s="406" t="inlineStr">
        <is>
          <t>шт</t>
        </is>
      </c>
      <c r="F166" s="303" t="n">
        <v>8194</v>
      </c>
      <c r="G166" s="279" t="n">
        <v>80.59999999999999</v>
      </c>
      <c r="H166" s="279">
        <f>ROUND(F166*G166,2)</f>
        <v/>
      </c>
      <c r="I166" s="292" t="n"/>
    </row>
    <row r="167">
      <c r="A167" s="287" t="n">
        <v>152</v>
      </c>
      <c r="B167" s="373" t="n"/>
      <c r="C167" s="303" t="inlineStr">
        <is>
          <t>22.2.02.04-0054</t>
        </is>
      </c>
      <c r="D167" s="300" t="inlineStr">
        <is>
          <t>Звено промежуточное трехлапчатое ПРТ-21/16-2</t>
        </is>
      </c>
      <c r="E167" s="406" t="inlineStr">
        <is>
          <t>шт</t>
        </is>
      </c>
      <c r="F167" s="303" t="n">
        <v>8194</v>
      </c>
      <c r="G167" s="279" t="n">
        <v>80.09999999999999</v>
      </c>
      <c r="H167" s="279">
        <f>ROUND(F167*G167,2)</f>
        <v/>
      </c>
      <c r="I167" s="292" t="n"/>
    </row>
    <row r="168">
      <c r="A168" s="287" t="n">
        <v>153</v>
      </c>
      <c r="B168" s="373" t="n"/>
      <c r="C168" s="303" t="inlineStr">
        <is>
          <t>ФССЦ-109-0022</t>
        </is>
      </c>
      <c r="D168" s="300" t="inlineStr">
        <is>
          <t>Долота трехшарошечные типа Ш151Т-ЦВ</t>
        </is>
      </c>
      <c r="E168" s="406" t="inlineStr">
        <is>
          <t>шт.</t>
        </is>
      </c>
      <c r="F168" s="303" t="n">
        <v>87</v>
      </c>
      <c r="G168" s="279" t="n">
        <v>5653.79</v>
      </c>
      <c r="H168" s="279">
        <f>ROUND(F168*G168,2)</f>
        <v/>
      </c>
      <c r="I168" s="292" t="n"/>
    </row>
    <row r="169">
      <c r="A169" s="287" t="n">
        <v>154</v>
      </c>
      <c r="B169" s="373" t="n"/>
      <c r="C169" s="303" t="inlineStr">
        <is>
          <t>Прайс из СД ОП</t>
        </is>
      </c>
      <c r="D169" s="300" t="inlineStr">
        <is>
          <t>Информационные знаки (300х300х2)</t>
        </is>
      </c>
      <c r="E169" s="406" t="inlineStr">
        <is>
          <t>шт.</t>
        </is>
      </c>
      <c r="F169" s="303" t="n">
        <v>1004</v>
      </c>
      <c r="G169" s="279" t="n">
        <v>450</v>
      </c>
      <c r="H169" s="279">
        <f>ROUND(F169*G169,2)</f>
        <v/>
      </c>
      <c r="I169" s="292" t="n"/>
    </row>
    <row r="170">
      <c r="A170" s="287" t="n">
        <v>155</v>
      </c>
      <c r="B170" s="373" t="n"/>
      <c r="C170" s="303" t="inlineStr">
        <is>
          <t>Прайс из СД ОП</t>
        </is>
      </c>
      <c r="D170" s="300" t="inlineStr">
        <is>
          <t>Распорка - гаситель двухлучевая типа 2РГД-600</t>
        </is>
      </c>
      <c r="E170" s="406" t="inlineStr">
        <is>
          <t>шт</t>
        </is>
      </c>
      <c r="F170" s="303" t="n">
        <v>115</v>
      </c>
      <c r="G170" s="279" t="n">
        <v>3621.41</v>
      </c>
      <c r="H170" s="279">
        <f>ROUND(F170*G170,2)</f>
        <v/>
      </c>
      <c r="I170" s="292" t="n"/>
    </row>
    <row r="171" ht="25.5" customHeight="1" s="330">
      <c r="A171" s="287" t="n">
        <v>156</v>
      </c>
      <c r="B171" s="373" t="n"/>
      <c r="C171" s="303" t="inlineStr">
        <is>
          <t xml:space="preserve">05.1.01.13-0064
</t>
        </is>
      </c>
      <c r="D171" s="300" t="inlineStr">
        <is>
          <t>Плита пригрузочная и опорная сборная железобетонная ВЛ и ОРУ</t>
        </is>
      </c>
      <c r="E171" s="406" t="inlineStr">
        <is>
          <t>м3</t>
        </is>
      </c>
      <c r="F171" s="303" t="n">
        <v>299</v>
      </c>
      <c r="G171" s="279" t="n">
        <v>1148</v>
      </c>
      <c r="H171" s="279">
        <f>ROUND(F171*G171,2)</f>
        <v/>
      </c>
      <c r="I171" s="292" t="n"/>
    </row>
    <row r="172" ht="38.25" customHeight="1" s="330">
      <c r="A172" s="287" t="n">
        <v>157</v>
      </c>
      <c r="B172" s="373" t="n"/>
      <c r="C172" s="303" t="inlineStr">
        <is>
          <t>101-1145</t>
        </is>
      </c>
      <c r="D172" s="300" t="inlineStr">
        <is>
          <t>Профили фасонные горячекатаные для шпунтовых свай Л4 и Л5 массой от 50 до 100 кг, сталь марки 16ХГ</t>
        </is>
      </c>
      <c r="E172" s="406" t="inlineStr">
        <is>
          <t>т</t>
        </is>
      </c>
      <c r="F172" s="303" t="n">
        <v>49</v>
      </c>
      <c r="G172" s="279" t="n">
        <v>6789.36</v>
      </c>
      <c r="H172" s="279">
        <f>ROUND(F172*G172,2)</f>
        <v/>
      </c>
      <c r="I172" s="292" t="n"/>
    </row>
    <row r="173" ht="51" customHeight="1" s="330">
      <c r="A173" s="287" t="n">
        <v>158</v>
      </c>
      <c r="B173" s="373" t="n"/>
      <c r="C173" s="303" t="inlineStr">
        <is>
          <t>103-0246</t>
        </is>
      </c>
      <c r="D173" s="300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720 мм, толщина стенки 10 мм</t>
        </is>
      </c>
      <c r="E173" s="406" t="inlineStr">
        <is>
          <t>м</t>
        </is>
      </c>
      <c r="F173" s="303" t="n">
        <v>258</v>
      </c>
      <c r="G173" s="279" t="n">
        <v>1278.5</v>
      </c>
      <c r="H173" s="279">
        <f>ROUND(F173*G173,2)</f>
        <v/>
      </c>
      <c r="I173" s="292" t="n"/>
    </row>
    <row r="174">
      <c r="A174" s="287" t="n">
        <v>159</v>
      </c>
      <c r="B174" s="373" t="n"/>
      <c r="C174" s="303" t="inlineStr">
        <is>
          <t>ФССЦ-109-0021</t>
        </is>
      </c>
      <c r="D174" s="300" t="inlineStr">
        <is>
          <t>Долота лопастные</t>
        </is>
      </c>
      <c r="E174" s="406" t="inlineStr">
        <is>
          <t>шт.</t>
        </is>
      </c>
      <c r="F174" s="303" t="n">
        <v>105</v>
      </c>
      <c r="G174" s="279" t="n">
        <v>2440</v>
      </c>
      <c r="H174" s="279">
        <f>ROUND(F174*G174,2)</f>
        <v/>
      </c>
      <c r="I174" s="292" t="n"/>
    </row>
    <row r="175" ht="25.5" customHeight="1" s="330">
      <c r="A175" s="287" t="n">
        <v>160</v>
      </c>
      <c r="B175" s="373" t="n"/>
      <c r="C175" s="303" t="inlineStr">
        <is>
          <t>Прайс из СД ОП</t>
        </is>
      </c>
      <c r="D175" s="300" t="inlineStr">
        <is>
          <t>Зажим ремонтный  спиральный  РС-25,2-01</t>
        </is>
      </c>
      <c r="E175" s="406" t="inlineStr">
        <is>
          <t>шт</t>
        </is>
      </c>
      <c r="F175" s="303" t="n">
        <v>155.77</v>
      </c>
      <c r="G175" s="279" t="n">
        <v>1110</v>
      </c>
      <c r="H175" s="279">
        <f>ROUND(F175*G175,2)</f>
        <v/>
      </c>
      <c r="I175" s="292" t="n"/>
    </row>
    <row r="176" ht="38.25" customHeight="1" s="330">
      <c r="A176" s="287" t="n">
        <v>161</v>
      </c>
      <c r="B176" s="373" t="n"/>
      <c r="C176" s="303" t="inlineStr">
        <is>
          <t>Прайс из СД ОП</t>
        </is>
      </c>
      <c r="D176" s="300" t="inlineStr">
        <is>
          <t>Фотопанель в комплекте с блоком управления, АКБ, контролером питания</t>
        </is>
      </c>
      <c r="E176" s="406" t="inlineStr">
        <is>
          <t>шт</t>
        </is>
      </c>
      <c r="F176" s="303" t="n">
        <v>3.85</v>
      </c>
      <c r="G176" s="279" t="n">
        <v>43000</v>
      </c>
      <c r="H176" s="279">
        <f>ROUND(F176*G176,2)</f>
        <v/>
      </c>
      <c r="I176" s="292" t="n"/>
    </row>
    <row r="177" ht="51" customHeight="1" s="330">
      <c r="A177" s="287" t="n">
        <v>162</v>
      </c>
      <c r="B177" s="373" t="n"/>
      <c r="C177" s="303" t="inlineStr">
        <is>
          <t xml:space="preserve">04.1.02.05-0006
</t>
        </is>
      </c>
      <c r="D177" s="300" t="inlineStr">
        <is>
          <t>Смеси бетонные тяжелого бетона (БСТ), класс В15 (М200)</t>
        </is>
      </c>
      <c r="E177" s="406" t="inlineStr">
        <is>
          <t>м3</t>
        </is>
      </c>
      <c r="F177" s="303" t="n">
        <v>278.85</v>
      </c>
      <c r="G177" s="279" t="n">
        <v>592.76</v>
      </c>
      <c r="H177" s="279">
        <f>ROUND(F177*G177,2)</f>
        <v/>
      </c>
      <c r="I177" s="292" t="n"/>
    </row>
    <row r="178" ht="25.5" customHeight="1" s="330">
      <c r="A178" s="287" t="n">
        <v>163</v>
      </c>
      <c r="B178" s="373" t="n"/>
      <c r="C178" s="303" t="inlineStr">
        <is>
          <t>ФССЦ-204-0006</t>
        </is>
      </c>
      <c r="D178" s="300" t="inlineStr">
        <is>
          <t>Горячекатаная арматурная сталь гладкая класса А-I, диаметром 16-18 мм</t>
        </is>
      </c>
      <c r="E178" s="406" t="inlineStr">
        <is>
          <t>т</t>
        </is>
      </c>
      <c r="F178" s="303" t="n">
        <v>28.37</v>
      </c>
      <c r="G178" s="279" t="n">
        <v>5650</v>
      </c>
      <c r="H178" s="279">
        <f>ROUND(F178*G178,2)</f>
        <v/>
      </c>
      <c r="I178" s="292" t="n"/>
    </row>
    <row r="179">
      <c r="A179" s="287" t="n">
        <v>164</v>
      </c>
      <c r="B179" s="373" t="n"/>
      <c r="C179" s="303" t="inlineStr">
        <is>
          <t>ФССЦ-204-0825</t>
        </is>
      </c>
      <c r="D179" s="300" t="inlineStr">
        <is>
          <t>Каркасы металлические</t>
        </is>
      </c>
      <c r="E179" s="406" t="inlineStr">
        <is>
          <t>т</t>
        </is>
      </c>
      <c r="F179" s="303" t="n">
        <v>18.46</v>
      </c>
      <c r="G179" s="279" t="n">
        <v>8200</v>
      </c>
      <c r="H179" s="279">
        <f>ROUND(F179*G179,2)</f>
        <v/>
      </c>
      <c r="I179" s="292" t="n"/>
    </row>
    <row r="180" ht="25.5" customHeight="1" s="330">
      <c r="A180" s="287" t="n">
        <v>165</v>
      </c>
      <c r="B180" s="373" t="n"/>
      <c r="C180" s="303" t="inlineStr">
        <is>
          <t>Прайс из СД ОП</t>
        </is>
      </c>
      <c r="D180" s="300" t="inlineStr">
        <is>
          <t>Гаситель вибрации ГВ</t>
        </is>
      </c>
      <c r="E180" s="406" t="inlineStr">
        <is>
          <t>шт</t>
        </is>
      </c>
      <c r="F180" s="303" t="n">
        <v>96.15000000000001</v>
      </c>
      <c r="G180" s="279" t="n">
        <v>1474</v>
      </c>
      <c r="H180" s="279">
        <f>ROUND(F180*G180,2)</f>
        <v/>
      </c>
      <c r="I180" s="292" t="n"/>
    </row>
    <row r="181" ht="25.5" customHeight="1" s="330">
      <c r="A181" s="287" t="n">
        <v>166</v>
      </c>
      <c r="B181" s="373" t="n"/>
      <c r="C181" s="303" t="inlineStr">
        <is>
          <t>204-0004</t>
        </is>
      </c>
      <c r="D181" s="300" t="inlineStr">
        <is>
          <t>Горячекатаная арматурная сталь гладкая класса А-I, диаметром 12 мм</t>
        </is>
      </c>
      <c r="E181" s="406" t="inlineStr">
        <is>
          <t>т</t>
        </is>
      </c>
      <c r="F181" s="303" t="n">
        <v>18.99</v>
      </c>
      <c r="G181" s="279" t="n">
        <v>6508.75</v>
      </c>
      <c r="H181" s="279">
        <f>ROUND(F181*G181,2)</f>
        <v/>
      </c>
      <c r="I181" s="292" t="n"/>
    </row>
    <row r="182" ht="25.5" customHeight="1" s="330">
      <c r="A182" s="287" t="n">
        <v>167</v>
      </c>
      <c r="B182" s="373" t="n"/>
      <c r="C182" s="303" t="inlineStr">
        <is>
          <t>22.2.02.04-0024</t>
        </is>
      </c>
      <c r="D182" s="300" t="inlineStr">
        <is>
          <t>Звено промежуточное прямое ПР-21-6</t>
        </is>
      </c>
      <c r="E182" s="406" t="inlineStr">
        <is>
          <t>шт</t>
        </is>
      </c>
      <c r="F182" s="303" t="n">
        <v>830.77</v>
      </c>
      <c r="G182" s="279" t="n">
        <v>142.98</v>
      </c>
      <c r="H182" s="279">
        <f>ROUND(F182*G182,2)</f>
        <v/>
      </c>
      <c r="I182" s="292" t="n"/>
    </row>
    <row r="183">
      <c r="A183" s="287" t="n">
        <v>168</v>
      </c>
      <c r="B183" s="373" t="n"/>
      <c r="C183" s="303" t="inlineStr">
        <is>
          <t>ФССЦ-113-0089</t>
        </is>
      </c>
      <c r="D183" s="300" t="inlineStr">
        <is>
          <t>Лак ХВ-784</t>
        </is>
      </c>
      <c r="E183" s="406" t="inlineStr">
        <is>
          <t>т</t>
        </is>
      </c>
      <c r="F183" s="303" t="n">
        <v>6.19</v>
      </c>
      <c r="G183" s="279" t="n">
        <v>18460</v>
      </c>
      <c r="H183" s="279">
        <f>ROUND(F183*G183,2)</f>
        <v/>
      </c>
      <c r="I183" s="292" t="n"/>
    </row>
    <row r="184" ht="25.5" customHeight="1" s="330">
      <c r="A184" s="287" t="n">
        <v>169</v>
      </c>
      <c r="B184" s="373" t="n"/>
      <c r="C184" s="303" t="inlineStr">
        <is>
          <t>408-0021</t>
        </is>
      </c>
      <c r="D184" s="300" t="inlineStr">
        <is>
          <t>Щебень из природного камня для строительных работ марка 400, фракция 5(3)-10 мм</t>
        </is>
      </c>
      <c r="E184" s="406" t="inlineStr">
        <is>
          <t>м3</t>
        </is>
      </c>
      <c r="F184" s="303" t="n">
        <v>845</v>
      </c>
      <c r="G184" s="279" t="n">
        <v>131.08</v>
      </c>
      <c r="H184" s="279">
        <f>ROUND(F184*G184,2)</f>
        <v/>
      </c>
      <c r="I184" s="292" t="n"/>
    </row>
    <row r="185" ht="25.5" customHeight="1" s="330">
      <c r="A185" s="287" t="n">
        <v>170</v>
      </c>
      <c r="B185" s="373" t="n"/>
      <c r="C185" s="303" t="inlineStr">
        <is>
          <t>ФССЦ-113-0077</t>
        </is>
      </c>
      <c r="D185" s="300" t="inlineStr">
        <is>
          <t>Ксилол нефтяной марки А</t>
        </is>
      </c>
      <c r="E185" s="406" t="inlineStr">
        <is>
          <t>т</t>
        </is>
      </c>
      <c r="F185" s="303" t="n">
        <v>14.39</v>
      </c>
      <c r="G185" s="279" t="n">
        <v>7640</v>
      </c>
      <c r="H185" s="279">
        <f>ROUND(F185*G185,2)</f>
        <v/>
      </c>
      <c r="I185" s="292" t="n"/>
    </row>
    <row r="186">
      <c r="A186" s="287" t="n">
        <v>171</v>
      </c>
      <c r="B186" s="373" t="n"/>
      <c r="C186" s="303" t="inlineStr">
        <is>
          <t>ФССЦ-101-3178</t>
        </is>
      </c>
      <c r="D186" s="300" t="inlineStr">
        <is>
          <t>Добавка гидроизоляционная "Пенетрон-Адмикс"</t>
        </is>
      </c>
      <c r="E186" s="406" t="inlineStr">
        <is>
          <t>кг</t>
        </is>
      </c>
      <c r="F186" s="303" t="n">
        <v>1400.31</v>
      </c>
      <c r="G186" s="279" t="n">
        <v>77.93000000000001</v>
      </c>
      <c r="H186" s="279">
        <f>ROUND(F186*G186,2)</f>
        <v/>
      </c>
      <c r="I186" s="292" t="n"/>
    </row>
    <row r="187">
      <c r="A187" s="287" t="n">
        <v>172</v>
      </c>
      <c r="B187" s="373" t="n"/>
      <c r="C187" s="303" t="inlineStr">
        <is>
          <t>ФССЦ-110-0007</t>
        </is>
      </c>
      <c r="D187" s="300" t="inlineStr">
        <is>
          <t>Болты монтажные</t>
        </is>
      </c>
      <c r="E187" s="406" t="inlineStr">
        <is>
          <t>т</t>
        </is>
      </c>
      <c r="F187" s="303" t="n">
        <v>6.14</v>
      </c>
      <c r="G187" s="279" t="n">
        <v>14969.51</v>
      </c>
      <c r="H187" s="279">
        <f>ROUND(F187*G187,2)</f>
        <v/>
      </c>
      <c r="I187" s="292" t="n"/>
    </row>
    <row r="188" ht="25.5" customHeight="1" s="330">
      <c r="A188" s="287" t="n">
        <v>173</v>
      </c>
      <c r="B188" s="373" t="n"/>
      <c r="C188" s="303" t="inlineStr">
        <is>
          <t>Прайс из СД ОП</t>
        </is>
      </c>
      <c r="D188" s="300" t="inlineStr">
        <is>
          <t>Информационные знаки 400х500х2)</t>
        </is>
      </c>
      <c r="E188" s="406" t="inlineStr">
        <is>
          <t>шт.</t>
        </is>
      </c>
      <c r="F188" s="303" t="n">
        <v>201.92</v>
      </c>
      <c r="G188" s="279" t="n">
        <v>450</v>
      </c>
      <c r="H188" s="279">
        <f>ROUND(F188*G188,2)</f>
        <v/>
      </c>
      <c r="I188" s="292" t="n"/>
    </row>
    <row r="189">
      <c r="A189" s="287" t="n">
        <v>174</v>
      </c>
      <c r="B189" s="373" t="n"/>
      <c r="C189" s="303" t="inlineStr">
        <is>
          <t>Прайс из СД ОП</t>
        </is>
      </c>
      <c r="D189" s="300" t="inlineStr">
        <is>
          <t>Переходной петлевой зажим ППР-9т</t>
        </is>
      </c>
      <c r="E189" s="406" t="inlineStr">
        <is>
          <t>шт</t>
        </is>
      </c>
      <c r="F189" s="303" t="n">
        <v>13.46</v>
      </c>
      <c r="G189" s="279" t="n">
        <v>5544.72</v>
      </c>
      <c r="H189" s="279">
        <f>ROUND(F189*G189,2)</f>
        <v/>
      </c>
      <c r="I189" s="292" t="n"/>
    </row>
    <row r="190">
      <c r="A190" s="287" t="n">
        <v>175</v>
      </c>
      <c r="B190" s="373" t="n"/>
      <c r="C190" s="303" t="inlineStr">
        <is>
          <t>101-1515</t>
        </is>
      </c>
      <c r="D190" s="300" t="inlineStr">
        <is>
          <t>Электроды диаметром 4 мм Э46</t>
        </is>
      </c>
      <c r="E190" s="406" t="inlineStr">
        <is>
          <t>т</t>
        </is>
      </c>
      <c r="F190" s="303" t="n">
        <v>5.59</v>
      </c>
      <c r="G190" s="279" t="n">
        <v>10749</v>
      </c>
      <c r="H190" s="279">
        <f>ROUND(F190*G190,2)</f>
        <v/>
      </c>
      <c r="I190" s="292" t="n"/>
    </row>
    <row r="191" ht="25.5" customHeight="1" s="330">
      <c r="A191" s="287" t="n">
        <v>176</v>
      </c>
      <c r="B191" s="373" t="n"/>
      <c r="C191" s="303" t="inlineStr">
        <is>
          <t xml:space="preserve">04.1.02.05-0043
</t>
        </is>
      </c>
      <c r="D191" s="300" t="inlineStr">
        <is>
          <t>Смеси бетонные тяжелого бетона (БСТ), крупность заполнителя 20 мм, класс В15 (М200)</t>
        </is>
      </c>
      <c r="E191" s="406" t="inlineStr">
        <is>
          <t>м3</t>
        </is>
      </c>
      <c r="F191" s="303" t="n">
        <v>88.54000000000001</v>
      </c>
      <c r="G191" s="279" t="n">
        <v>665</v>
      </c>
      <c r="H191" s="279">
        <f>ROUND(F191*G191,2)</f>
        <v/>
      </c>
      <c r="I191" s="292" t="n"/>
    </row>
    <row r="192" ht="25.5" customHeight="1" s="330">
      <c r="A192" s="287" t="n">
        <v>177</v>
      </c>
      <c r="B192" s="373" t="n"/>
      <c r="C192" s="303" t="inlineStr">
        <is>
          <t>Прайс из СД ОП</t>
        </is>
      </c>
      <c r="D192" s="300" t="inlineStr">
        <is>
          <t>Сдвоенный светодиодный заградительный огонь серии СДЗО-05-2</t>
        </is>
      </c>
      <c r="E192" s="406" t="inlineStr">
        <is>
          <t>шт</t>
        </is>
      </c>
      <c r="F192" s="303" t="n">
        <v>5.77</v>
      </c>
      <c r="G192" s="279" t="n">
        <v>10000</v>
      </c>
      <c r="H192" s="279">
        <f>ROUND(F192*G192,2)</f>
        <v/>
      </c>
      <c r="I192" s="292" t="n"/>
    </row>
    <row r="193">
      <c r="A193" s="287" t="n">
        <v>178</v>
      </c>
      <c r="B193" s="373" t="n"/>
      <c r="C193" s="303" t="inlineStr">
        <is>
          <t>Прайс из СД ОП</t>
        </is>
      </c>
      <c r="D193" s="300" t="inlineStr">
        <is>
          <t>Лак ХП-734, марки А, сорт I</t>
        </is>
      </c>
      <c r="E193" s="406" t="inlineStr">
        <is>
          <t>т</t>
        </is>
      </c>
      <c r="F193" s="303" t="n">
        <v>2.25</v>
      </c>
      <c r="G193" s="279" t="n">
        <v>22600</v>
      </c>
      <c r="H193" s="279">
        <f>ROUND(F193*G193,2)</f>
        <v/>
      </c>
      <c r="I193" s="292" t="n"/>
    </row>
    <row r="194">
      <c r="A194" s="287" t="n">
        <v>179</v>
      </c>
      <c r="B194" s="373" t="n"/>
      <c r="C194" s="303" t="inlineStr">
        <is>
          <t>204-0100</t>
        </is>
      </c>
      <c r="D194" s="300" t="inlineStr">
        <is>
          <t>Горячекатаная арматурная сталь класса А-I, А-II, А-III</t>
        </is>
      </c>
      <c r="E194" s="406" t="inlineStr">
        <is>
          <t>т</t>
        </is>
      </c>
      <c r="F194" s="303" t="n">
        <v>7.08</v>
      </c>
      <c r="G194" s="279" t="n">
        <v>5650</v>
      </c>
      <c r="H194" s="279">
        <f>ROUND(F194*G194,2)</f>
        <v/>
      </c>
      <c r="I194" s="292" t="n"/>
    </row>
    <row r="195" ht="25.5" customHeight="1" s="330">
      <c r="A195" s="287" t="n">
        <v>180</v>
      </c>
      <c r="B195" s="373" t="n"/>
      <c r="C195" s="303" t="inlineStr">
        <is>
          <t>Прайс из СД ОП</t>
        </is>
      </c>
      <c r="D195" s="300" t="inlineStr">
        <is>
          <t>Спрей для защиты сварного соединения, цинковый</t>
        </is>
      </c>
      <c r="E195" s="406" t="inlineStr">
        <is>
          <t>кг</t>
        </is>
      </c>
      <c r="F195" s="303" t="n">
        <v>369.23</v>
      </c>
      <c r="G195" s="279" t="n">
        <v>107.39</v>
      </c>
      <c r="H195" s="279">
        <f>ROUND(F195*G195,2)</f>
        <v/>
      </c>
      <c r="I195" s="292" t="n"/>
    </row>
    <row r="196" ht="25.5" customHeight="1" s="330">
      <c r="A196" s="287" t="n">
        <v>181</v>
      </c>
      <c r="B196" s="373" t="n"/>
      <c r="C196" s="303" t="inlineStr">
        <is>
          <t>103-0550</t>
        </is>
      </c>
      <c r="D196" s="300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96" s="406" t="inlineStr">
        <is>
          <t>м</t>
        </is>
      </c>
      <c r="F196" s="303" t="n">
        <v>57.37</v>
      </c>
      <c r="G196" s="279" t="n">
        <v>677.51</v>
      </c>
      <c r="H196" s="279">
        <f>ROUND(F196*G196,2)</f>
        <v/>
      </c>
      <c r="I196" s="292" t="n"/>
    </row>
    <row r="197" ht="25.5" customHeight="1" s="330">
      <c r="A197" s="287" t="n">
        <v>182</v>
      </c>
      <c r="B197" s="373" t="n"/>
      <c r="C197" s="303" t="inlineStr">
        <is>
          <t>102-0082</t>
        </is>
      </c>
      <c r="D197" s="300" t="inlineStr">
        <is>
          <t>Доски необрезные хвойных пород длиной 4-6,5 м, все ширины, толщиной 44 мм и более, IV сорта</t>
        </is>
      </c>
      <c r="E197" s="406" t="inlineStr">
        <is>
          <t>м3</t>
        </is>
      </c>
      <c r="F197" s="303" t="n">
        <v>68.77</v>
      </c>
      <c r="G197" s="279" t="n">
        <v>550</v>
      </c>
      <c r="H197" s="279">
        <f>ROUND(F197*G197,2)</f>
        <v/>
      </c>
      <c r="I197" s="292" t="n"/>
    </row>
    <row r="198">
      <c r="A198" s="287" t="n">
        <v>183</v>
      </c>
      <c r="B198" s="373" t="n"/>
      <c r="C198" s="303" t="inlineStr">
        <is>
          <t>411-0001</t>
        </is>
      </c>
      <c r="D198" s="300" t="inlineStr">
        <is>
          <t>Вода</t>
        </is>
      </c>
      <c r="E198" s="406" t="inlineStr">
        <is>
          <t>м3</t>
        </is>
      </c>
      <c r="F198" s="303" t="n">
        <v>15458.3</v>
      </c>
      <c r="G198" s="279" t="n">
        <v>2.44</v>
      </c>
      <c r="H198" s="279">
        <f>ROUND(F198*G198,2)</f>
        <v/>
      </c>
      <c r="I198" s="292" t="n"/>
    </row>
    <row r="199" ht="25.5" customHeight="1" s="330">
      <c r="A199" s="287" t="n">
        <v>184</v>
      </c>
      <c r="B199" s="373" t="n"/>
      <c r="C199" s="303" t="inlineStr">
        <is>
          <t>103-1045</t>
        </is>
      </c>
      <c r="D199" s="300" t="inlineStr">
        <is>
          <t>Трубы стальные обсадные инвентарные, диаметр 1200 мм (секция длиной 6 м)</t>
        </is>
      </c>
      <c r="E199" s="406" t="inlineStr">
        <is>
          <t>м</t>
        </is>
      </c>
      <c r="F199" s="303" t="n">
        <v>1.14</v>
      </c>
      <c r="G199" s="279" t="n">
        <v>32330.52</v>
      </c>
      <c r="H199" s="279">
        <f>ROUND(F199*G199,2)</f>
        <v/>
      </c>
      <c r="I199" s="292" t="n"/>
    </row>
    <row r="200" ht="38.25" customHeight="1" s="330">
      <c r="A200" s="287" t="n">
        <v>185</v>
      </c>
      <c r="B200" s="373" t="n"/>
      <c r="C200" s="303" t="inlineStr">
        <is>
          <t>Прайс из СД ОП</t>
        </is>
      </c>
      <c r="D200" s="300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200" s="406" t="inlineStr">
        <is>
          <t>шт.</t>
        </is>
      </c>
      <c r="F200" s="303" t="n">
        <v>69.23</v>
      </c>
      <c r="G200" s="279" t="n">
        <v>524.65</v>
      </c>
      <c r="H200" s="279">
        <f>ROUND(F200*G200,2)</f>
        <v/>
      </c>
      <c r="I200" s="292" t="n"/>
    </row>
    <row r="201" ht="25.5" customHeight="1" s="330">
      <c r="A201" s="287" t="n">
        <v>186</v>
      </c>
      <c r="B201" s="373" t="n"/>
      <c r="C201" s="303" t="inlineStr">
        <is>
          <t>Прайс из СД ОП</t>
        </is>
      </c>
      <c r="D201" s="300" t="inlineStr">
        <is>
          <t>Знаки дорожные на оцинкованной подоснове со световозвращающей пленкой предписывающие, круг диаметром 700 мм, тип 4.1.1-4.7</t>
        </is>
      </c>
      <c r="E201" s="406" t="inlineStr">
        <is>
          <t>шт.</t>
        </is>
      </c>
      <c r="F201" s="303" t="n">
        <v>69.23</v>
      </c>
      <c r="G201" s="279" t="n">
        <v>524.65</v>
      </c>
      <c r="H201" s="279">
        <f>ROUND(F201*G201,2)</f>
        <v/>
      </c>
      <c r="I201" s="292" t="n"/>
    </row>
    <row r="202">
      <c r="A202" s="287" t="n">
        <v>187</v>
      </c>
      <c r="B202" s="373" t="n"/>
      <c r="C202" s="303" t="inlineStr">
        <is>
          <t>Прайс из СД ОП</t>
        </is>
      </c>
      <c r="D202" s="300" t="inlineStr">
        <is>
          <t>Арматурные сетки сварные</t>
        </is>
      </c>
      <c r="E202" s="406" t="inlineStr">
        <is>
          <t>т</t>
        </is>
      </c>
      <c r="F202" s="303" t="n">
        <v>5</v>
      </c>
      <c r="G202" s="279" t="n">
        <v>7200</v>
      </c>
      <c r="H202" s="279">
        <f>ROUND(F202*G202,2)</f>
        <v/>
      </c>
      <c r="I202" s="292" t="n"/>
    </row>
    <row r="203" ht="25.5" customHeight="1" s="330">
      <c r="A203" s="287" t="n">
        <v>188</v>
      </c>
      <c r="B203" s="373" t="n"/>
      <c r="C203" s="303" t="inlineStr">
        <is>
          <t>103-1044</t>
        </is>
      </c>
      <c r="D203" s="300" t="inlineStr">
        <is>
          <t>Трубы стальные обсадные инвентарные, диаметр 1200 мм (секция ножевая длиной 2 м)</t>
        </is>
      </c>
      <c r="E203" s="406" t="inlineStr">
        <is>
          <t>м</t>
        </is>
      </c>
      <c r="F203" s="303" t="n">
        <v>0.65</v>
      </c>
      <c r="G203" s="279" t="n">
        <v>53482.1</v>
      </c>
      <c r="H203" s="279">
        <f>ROUND(F203*G203,2)</f>
        <v/>
      </c>
      <c r="I203" s="292" t="n"/>
    </row>
    <row r="204" ht="38.25" customHeight="1" s="330">
      <c r="A204" s="287" t="n">
        <v>189</v>
      </c>
      <c r="B204" s="373" t="n"/>
      <c r="C204" s="303" t="inlineStr">
        <is>
          <t>102-0020</t>
        </is>
      </c>
      <c r="D204" s="300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E204" s="406" t="inlineStr">
        <is>
          <t>м3</t>
        </is>
      </c>
      <c r="F204" s="303" t="n">
        <v>84.90000000000001</v>
      </c>
      <c r="G204" s="279" t="n">
        <v>365</v>
      </c>
      <c r="H204" s="279">
        <f>ROUND(F204*G204,2)</f>
        <v/>
      </c>
      <c r="I204" s="292" t="n"/>
    </row>
    <row r="205" ht="38.25" customHeight="1" s="330">
      <c r="A205" s="287" t="n">
        <v>190</v>
      </c>
      <c r="B205" s="373" t="n"/>
      <c r="C205" s="303" t="inlineStr">
        <is>
          <t>408-0122</t>
        </is>
      </c>
      <c r="D205" s="300" t="inlineStr">
        <is>
          <t>Песок природный для строительных работ средний</t>
        </is>
      </c>
      <c r="E205" s="406" t="inlineStr">
        <is>
          <t>м3</t>
        </is>
      </c>
      <c r="F205" s="303" t="n">
        <v>490.46</v>
      </c>
      <c r="G205" s="279" t="n">
        <v>55.26</v>
      </c>
      <c r="H205" s="279">
        <f>ROUND(F205*G205,2)</f>
        <v/>
      </c>
      <c r="I205" s="292" t="n"/>
    </row>
    <row r="206">
      <c r="A206" s="287" t="n">
        <v>191</v>
      </c>
      <c r="B206" s="373" t="n"/>
      <c r="C206" s="303" t="inlineStr">
        <is>
          <t>ФССЦ-407-0024</t>
        </is>
      </c>
      <c r="D206" s="300" t="inlineStr">
        <is>
          <t>Грунт песчаный, супесчаный</t>
        </is>
      </c>
      <c r="E206" s="406" t="inlineStr">
        <is>
          <t>м3</t>
        </is>
      </c>
      <c r="F206" s="303" t="n">
        <v>192.31</v>
      </c>
      <c r="G206" s="279" t="n">
        <v>105.6</v>
      </c>
      <c r="H206" s="279">
        <f>ROUND(F206*G206,2)</f>
        <v/>
      </c>
      <c r="I206" s="292" t="n"/>
    </row>
    <row r="207" ht="25.5" customHeight="1" s="330">
      <c r="A207" s="287" t="n">
        <v>192</v>
      </c>
      <c r="B207" s="373" t="n"/>
      <c r="C207" s="303" t="inlineStr">
        <is>
          <t xml:space="preserve">05.1.03.13-0183
</t>
        </is>
      </c>
      <c r="D207" s="300" t="inlineStr">
        <is>
          <t>Ригели сборные железобетонные ВЛ и ОРУ</t>
        </is>
      </c>
      <c r="E207" s="406" t="inlineStr">
        <is>
          <t>м3</t>
        </is>
      </c>
      <c r="F207" s="303" t="n">
        <v>10.88</v>
      </c>
      <c r="G207" s="279" t="n">
        <v>1733.42</v>
      </c>
      <c r="H207" s="279">
        <f>ROUND(F207*G207,2)</f>
        <v/>
      </c>
      <c r="I207" s="292" t="n"/>
    </row>
    <row r="208" ht="38.25" customHeight="1" s="330">
      <c r="A208" s="287" t="n">
        <v>193</v>
      </c>
      <c r="B208" s="373" t="n"/>
      <c r="C208" s="303" t="inlineStr">
        <is>
          <t>407-0001</t>
        </is>
      </c>
      <c r="D208" s="300" t="inlineStr">
        <is>
          <t>Глина</t>
        </is>
      </c>
      <c r="E208" s="406" t="inlineStr">
        <is>
          <t>м3</t>
        </is>
      </c>
      <c r="F208" s="303" t="n">
        <v>211.54</v>
      </c>
      <c r="G208" s="279" t="n">
        <v>87.8</v>
      </c>
      <c r="H208" s="279">
        <f>ROUND(F208*G208,2)</f>
        <v/>
      </c>
      <c r="I208" s="292" t="n"/>
    </row>
    <row r="209">
      <c r="A209" s="287" t="n">
        <v>194</v>
      </c>
      <c r="B209" s="373" t="n"/>
      <c r="C209" s="303" t="inlineStr">
        <is>
          <t>104-0317</t>
        </is>
      </c>
      <c r="D209" s="300" t="inlineStr">
        <is>
          <t>Ткань стеклянная конструкционная марки Т-11</t>
        </is>
      </c>
      <c r="E209" s="406" t="inlineStr">
        <is>
          <t>м2</t>
        </is>
      </c>
      <c r="F209" s="303" t="n">
        <v>808.92</v>
      </c>
      <c r="G209" s="279" t="n">
        <v>20.9</v>
      </c>
      <c r="H209" s="279">
        <f>ROUND(F209*G209,2)</f>
        <v/>
      </c>
      <c r="I209" s="292" t="n"/>
    </row>
    <row r="210">
      <c r="A210" s="287" t="n">
        <v>195</v>
      </c>
      <c r="B210" s="373" t="n"/>
      <c r="C210" s="303" t="inlineStr">
        <is>
          <t>101-1513</t>
        </is>
      </c>
      <c r="D210" s="300" t="inlineStr">
        <is>
          <t>Электроды диаметром 4 мм Э42</t>
        </is>
      </c>
      <c r="E210" s="406" t="inlineStr">
        <is>
          <t>т</t>
        </is>
      </c>
      <c r="F210" s="303" t="n">
        <v>1.63</v>
      </c>
      <c r="G210" s="279" t="n">
        <v>10315</v>
      </c>
      <c r="H210" s="279">
        <f>ROUND(F210*G210,2)</f>
        <v/>
      </c>
      <c r="I210" s="292" t="n"/>
    </row>
    <row r="211" ht="25.5" customHeight="1" s="330">
      <c r="A211" s="287" t="n">
        <v>196</v>
      </c>
      <c r="B211" s="373" t="n"/>
      <c r="C211" s="303" t="inlineStr">
        <is>
          <t>ФССЦ-101-2467</t>
        </is>
      </c>
      <c r="D211" s="300" t="inlineStr">
        <is>
          <t>Растворитель марки Р-4</t>
        </is>
      </c>
      <c r="E211" s="406" t="inlineStr">
        <is>
          <t>т</t>
        </is>
      </c>
      <c r="F211" s="303" t="n">
        <v>1.75</v>
      </c>
      <c r="G211" s="279" t="n">
        <v>9420</v>
      </c>
      <c r="H211" s="279">
        <f>ROUND(F211*G211,2)</f>
        <v/>
      </c>
      <c r="I211" s="292" t="n"/>
    </row>
    <row r="212" ht="63.75" customHeight="1" s="330">
      <c r="A212" s="287" t="n">
        <v>197</v>
      </c>
      <c r="B212" s="373" t="n"/>
      <c r="C212" s="303" t="inlineStr">
        <is>
          <t>204-0064</t>
        </is>
      </c>
      <c r="D212" s="300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212" s="406" t="inlineStr">
        <is>
          <t>т</t>
        </is>
      </c>
      <c r="F212" s="303" t="n">
        <v>2.08</v>
      </c>
      <c r="G212" s="279" t="n">
        <v>6800</v>
      </c>
      <c r="H212" s="279">
        <f>ROUND(F212*G212,2)</f>
        <v/>
      </c>
      <c r="I212" s="292" t="n"/>
    </row>
    <row r="213">
      <c r="A213" s="287" t="n">
        <v>198</v>
      </c>
      <c r="B213" s="373" t="n"/>
      <c r="C213" s="303" t="inlineStr">
        <is>
          <t>Прайс из СД ОП</t>
        </is>
      </c>
      <c r="D213" s="300" t="inlineStr">
        <is>
          <t xml:space="preserve">Кабельтипа МКЭШВ   </t>
        </is>
      </c>
      <c r="E213" s="406" t="inlineStr">
        <is>
          <t>м</t>
        </is>
      </c>
      <c r="F213" s="303" t="n">
        <v>192.31</v>
      </c>
      <c r="G213" s="279" t="n">
        <v>69</v>
      </c>
      <c r="H213" s="279">
        <f>ROUND(F213*G213,2)</f>
        <v/>
      </c>
      <c r="I213" s="292" t="n"/>
    </row>
    <row r="214">
      <c r="A214" s="287" t="n">
        <v>199</v>
      </c>
      <c r="B214" s="373" t="n"/>
      <c r="C214" s="303" t="inlineStr">
        <is>
          <t>ФССЦ-403-1180</t>
        </is>
      </c>
      <c r="D214" s="300" t="inlineStr">
        <is>
          <t>Стойка железобетонная вибрированная для опор</t>
        </is>
      </c>
      <c r="E214" s="406" t="inlineStr">
        <is>
          <t>шт.</t>
        </is>
      </c>
      <c r="F214" s="303" t="n">
        <v>3.85</v>
      </c>
      <c r="G214" s="279" t="n">
        <v>3358.74</v>
      </c>
      <c r="H214" s="279">
        <f>ROUND(F214*G214,2)</f>
        <v/>
      </c>
      <c r="I214" s="292" t="n"/>
    </row>
    <row r="215" ht="25.5" customHeight="1" s="330">
      <c r="A215" s="287" t="n">
        <v>200</v>
      </c>
      <c r="B215" s="373" t="n"/>
      <c r="C215" s="303" t="inlineStr">
        <is>
          <t>ФССЦ-101-0790</t>
        </is>
      </c>
      <c r="D215" s="300" t="inlineStr">
        <is>
          <t>Поковки оцинкованные, масса 4,5 кг  (Детали крепления ригелей)</t>
        </is>
      </c>
      <c r="E215" s="406" t="inlineStr">
        <is>
          <t>т</t>
        </is>
      </c>
      <c r="F215" s="303" t="n">
        <v>1.13</v>
      </c>
      <c r="G215" s="279" t="n">
        <v>10869.98</v>
      </c>
      <c r="H215" s="279">
        <f>ROUND(F215*G215,2)</f>
        <v/>
      </c>
      <c r="I215" s="292" t="n"/>
    </row>
    <row r="216" ht="63.75" customHeight="1" s="330">
      <c r="A216" s="287" t="n">
        <v>201</v>
      </c>
      <c r="B216" s="373" t="n"/>
      <c r="C216" s="303" t="inlineStr">
        <is>
          <t>Прайс из СД ОП</t>
        </is>
      </c>
      <c r="D216" s="300" t="inlineStr">
        <is>
          <t>Зажим шлейфовый спиральный ШС-37,5-21</t>
        </is>
      </c>
      <c r="E216" s="406" t="inlineStr">
        <is>
          <t>шт</t>
        </is>
      </c>
      <c r="F216" s="303" t="n">
        <v>5.77</v>
      </c>
      <c r="G216" s="279" t="n">
        <v>1892</v>
      </c>
      <c r="H216" s="279">
        <f>ROUND(F216*G216,2)</f>
        <v/>
      </c>
      <c r="I216" s="292" t="n"/>
    </row>
    <row r="217" ht="25.5" customHeight="1" s="330">
      <c r="A217" s="287" t="n">
        <v>202</v>
      </c>
      <c r="B217" s="373" t="n"/>
      <c r="C217" s="303" t="inlineStr">
        <is>
          <t>ФССЦ-101-1640</t>
        </is>
      </c>
      <c r="D217" s="300" t="inlineStr">
        <is>
          <t>Сталь угловая равнополочная, марка стали ВСт3кп2, размером 20х20х4 мм</t>
        </is>
      </c>
      <c r="E217" s="406" t="inlineStr">
        <is>
          <t>т</t>
        </is>
      </c>
      <c r="F217" s="303" t="n">
        <v>1.75</v>
      </c>
      <c r="G217" s="279" t="n">
        <v>6031.1</v>
      </c>
      <c r="H217" s="279">
        <f>ROUND(F217*G217,2)</f>
        <v/>
      </c>
      <c r="I217" s="292" t="n"/>
    </row>
    <row r="218" ht="51" customHeight="1" s="330">
      <c r="A218" s="287" t="n">
        <v>203</v>
      </c>
      <c r="B218" s="373" t="n"/>
      <c r="C218" s="303" t="inlineStr">
        <is>
          <t>ФССЦ-403-1635</t>
        </is>
      </c>
      <c r="D218" s="300" t="inlineStr">
        <is>
          <t>Блоки бетонные для стен подвалов на цементном вяжущем сплошные М 100, объемом 0,5 м3 и более: марка изделия ФБС 24.4.6 (2-х кратная оборачиваемость)</t>
        </is>
      </c>
      <c r="E218" s="406" t="inlineStr">
        <is>
          <t>м3</t>
        </is>
      </c>
      <c r="F218" s="303" t="n">
        <v>19.62</v>
      </c>
      <c r="G218" s="279" t="n">
        <v>525.11</v>
      </c>
      <c r="H218" s="279">
        <f>ROUND(F218*G218,2)</f>
        <v/>
      </c>
      <c r="I218" s="292" t="n"/>
    </row>
    <row r="219" ht="25.5" customHeight="1" s="330">
      <c r="A219" s="287" t="n">
        <v>204</v>
      </c>
      <c r="B219" s="373" t="n"/>
      <c r="C219" s="303" t="inlineStr">
        <is>
          <t>ФССЦ-110-0243</t>
        </is>
      </c>
      <c r="D219" s="300" t="inlineStr">
        <is>
          <t>Стойки металлические под дорожные знаки из круглых труб и гнутосварных профилей, массой до 0,01 т</t>
        </is>
      </c>
      <c r="E219" s="406" t="inlineStr">
        <is>
          <t>т</t>
        </is>
      </c>
      <c r="F219" s="303" t="n">
        <v>0.9</v>
      </c>
      <c r="G219" s="279" t="n">
        <v>11255</v>
      </c>
      <c r="H219" s="279">
        <f>ROUND(F219*G219,2)</f>
        <v/>
      </c>
      <c r="I219" s="292" t="n"/>
    </row>
    <row r="220" ht="38.25" customHeight="1" s="330">
      <c r="A220" s="287" t="n">
        <v>205</v>
      </c>
      <c r="B220" s="373" t="n"/>
      <c r="C220" s="303" t="inlineStr">
        <is>
          <t>204-0059</t>
        </is>
      </c>
      <c r="D220" s="300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20" s="406" t="inlineStr">
        <is>
          <t>т</t>
        </is>
      </c>
      <c r="F220" s="303" t="n">
        <v>0.92</v>
      </c>
      <c r="G220" s="279" t="n">
        <v>10100</v>
      </c>
      <c r="H220" s="279">
        <f>ROUND(F220*G220,2)</f>
        <v/>
      </c>
      <c r="I220" s="292" t="n"/>
    </row>
    <row r="221" ht="25.5" customHeight="1" s="330">
      <c r="A221" s="287" t="n">
        <v>206</v>
      </c>
      <c r="B221" s="373" t="n"/>
      <c r="C221" s="303" t="inlineStr">
        <is>
          <t>ФССЦ-403-0554</t>
        </is>
      </c>
      <c r="D221" s="300" t="inlineStr">
        <is>
          <t>Плиты дорожные 1П60.30-30АIV /бетон В30 (М400), объем 2,51 м3, расход арматуры 202,06 кг, постельная площадь 17,9 м2/ (ГОСТ 21924.1-84) (3-х кратная оборачиваемость)</t>
        </is>
      </c>
      <c r="E221" s="406" t="inlineStr">
        <is>
          <t>шт.</t>
        </is>
      </c>
      <c r="F221" s="303" t="n">
        <v>5.77</v>
      </c>
      <c r="G221" s="279" t="n">
        <v>1478.67</v>
      </c>
      <c r="H221" s="279">
        <f>ROUND(F221*G221,2)</f>
        <v/>
      </c>
      <c r="I221" s="292" t="n"/>
    </row>
    <row r="222" ht="51" customHeight="1" s="330">
      <c r="A222" s="287" t="n">
        <v>207</v>
      </c>
      <c r="B222" s="373" t="n"/>
      <c r="C222" s="303" t="inlineStr">
        <is>
          <t>101-1714</t>
        </is>
      </c>
      <c r="D222" s="300" t="inlineStr">
        <is>
          <t>Болты с гайками и шайбами строительные</t>
        </is>
      </c>
      <c r="E222" s="406" t="inlineStr">
        <is>
          <t>т</t>
        </is>
      </c>
      <c r="F222" s="303" t="n">
        <v>0.93</v>
      </c>
      <c r="G222" s="279" t="n">
        <v>9040</v>
      </c>
      <c r="H222" s="279">
        <f>ROUND(F222*G222,2)</f>
        <v/>
      </c>
      <c r="I222" s="292" t="n"/>
    </row>
    <row r="223" ht="38.25" customHeight="1" s="330">
      <c r="A223" s="287" t="n">
        <v>208</v>
      </c>
      <c r="B223" s="373" t="n"/>
      <c r="C223" s="303" t="inlineStr">
        <is>
          <t>101-0594</t>
        </is>
      </c>
      <c r="D223" s="300" t="inlineStr">
        <is>
          <t>Мастика битумная кровельная горячая</t>
        </is>
      </c>
      <c r="E223" s="406" t="inlineStr">
        <is>
          <t>т</t>
        </is>
      </c>
      <c r="F223" s="303" t="n">
        <v>1.77</v>
      </c>
      <c r="G223" s="279" t="n">
        <v>3390</v>
      </c>
      <c r="H223" s="279">
        <f>ROUND(F223*G223,2)</f>
        <v/>
      </c>
      <c r="I223" s="292" t="n"/>
    </row>
    <row r="224" ht="38.25" customHeight="1" s="330">
      <c r="A224" s="287" t="n">
        <v>209</v>
      </c>
      <c r="B224" s="373" t="n"/>
      <c r="C224" s="303" t="inlineStr">
        <is>
          <t>ФССЦ-201-8062</t>
        </is>
      </c>
      <c r="D224" s="300" t="inlineStr">
        <is>
          <t>Прочие индивидуальные сварные конструкции, масса сборочной единицы до 0,1 т из листовой стали толщиной 3-10 мм</t>
        </is>
      </c>
      <c r="E224" s="406" t="inlineStr">
        <is>
          <t>т</t>
        </is>
      </c>
      <c r="F224" s="303" t="n">
        <v>0.47</v>
      </c>
      <c r="G224" s="279" t="n">
        <v>12319.52</v>
      </c>
      <c r="H224" s="279">
        <f>ROUND(F224*G224,2)</f>
        <v/>
      </c>
      <c r="I224" s="292" t="n"/>
    </row>
    <row r="225" ht="51" customHeight="1" s="330">
      <c r="A225" s="287" t="n">
        <v>210</v>
      </c>
      <c r="B225" s="373" t="n"/>
      <c r="C225" s="303" t="inlineStr">
        <is>
          <t>101-0074</t>
        </is>
      </c>
      <c r="D225" s="300" t="inlineStr">
        <is>
          <t>Битумы нефтяные строительные марки БН-70/30</t>
        </is>
      </c>
      <c r="E225" s="406" t="inlineStr">
        <is>
          <t>т</t>
        </is>
      </c>
      <c r="F225" s="303" t="n">
        <v>3.68</v>
      </c>
      <c r="G225" s="279" t="n">
        <v>1525.5</v>
      </c>
      <c r="H225" s="279">
        <f>ROUND(F225*G225,2)</f>
        <v/>
      </c>
      <c r="I225" s="292" t="n"/>
    </row>
    <row r="226">
      <c r="A226" s="287" t="n">
        <v>211</v>
      </c>
      <c r="B226" s="373" t="n"/>
      <c r="C226" s="303" t="inlineStr">
        <is>
          <t>101-0816</t>
        </is>
      </c>
      <c r="D226" s="300" t="inlineStr">
        <is>
          <t>Проволока светлая диаметром 1,1 мм</t>
        </is>
      </c>
      <c r="E226" s="406" t="inlineStr">
        <is>
          <t>т</t>
        </is>
      </c>
      <c r="F226" s="303" t="n">
        <v>0.49</v>
      </c>
      <c r="G226" s="279" t="n">
        <v>10200</v>
      </c>
      <c r="H226" s="279">
        <f>ROUND(F226*G226,2)</f>
        <v/>
      </c>
      <c r="I226" s="292" t="n"/>
    </row>
    <row r="227">
      <c r="A227" s="287" t="n">
        <v>212</v>
      </c>
      <c r="B227" s="373" t="n"/>
      <c r="C227" s="303" t="inlineStr">
        <is>
          <t>102-8009</t>
        </is>
      </c>
      <c r="D227" s="300" t="inlineStr">
        <is>
          <t>Доски дубовые II сорта</t>
        </is>
      </c>
      <c r="E227" s="406" t="inlineStr">
        <is>
          <t>м3</t>
        </is>
      </c>
      <c r="F227" s="303" t="n">
        <v>3.1</v>
      </c>
      <c r="G227" s="279" t="n">
        <v>1410</v>
      </c>
      <c r="H227" s="279">
        <f>ROUND(F227*G227,2)</f>
        <v/>
      </c>
      <c r="I227" s="292" t="n"/>
    </row>
    <row r="228" ht="38.25" customHeight="1" s="330">
      <c r="A228" s="287" t="n">
        <v>213</v>
      </c>
      <c r="B228" s="373" t="n"/>
      <c r="C228" s="303" t="inlineStr">
        <is>
          <t>101-1602</t>
        </is>
      </c>
      <c r="D228" s="300" t="inlineStr">
        <is>
          <t>Ацетилен газообразный технический</t>
        </is>
      </c>
      <c r="E228" s="406" t="inlineStr">
        <is>
          <t>м3</t>
        </is>
      </c>
      <c r="F228" s="303" t="n">
        <v>91.34</v>
      </c>
      <c r="G228" s="279" t="n">
        <v>38.51</v>
      </c>
      <c r="H228" s="279">
        <f>ROUND(F228*G228,2)</f>
        <v/>
      </c>
      <c r="I228" s="292" t="n"/>
    </row>
    <row r="229">
      <c r="A229" s="287" t="n">
        <v>214</v>
      </c>
      <c r="B229" s="373" t="n"/>
      <c r="C229" s="303" t="inlineStr">
        <is>
          <t>Прайс из СД ОП</t>
        </is>
      </c>
      <c r="D229" s="300" t="inlineStr">
        <is>
          <t>Знаки расцветки фаз (300х300х2)</t>
        </is>
      </c>
      <c r="E229" s="406" t="inlineStr">
        <is>
          <t>шт.</t>
        </is>
      </c>
      <c r="F229" s="303" t="n">
        <v>5.77</v>
      </c>
      <c r="G229" s="279" t="n">
        <v>450</v>
      </c>
      <c r="H229" s="279">
        <f>ROUND(F229*G229,2)</f>
        <v/>
      </c>
      <c r="I229" s="292" t="n"/>
    </row>
    <row r="230" ht="51" customHeight="1" s="330">
      <c r="A230" s="287" t="n">
        <v>215</v>
      </c>
      <c r="B230" s="373" t="n"/>
      <c r="C230" s="303" t="inlineStr">
        <is>
          <t>ФССЦ-403-1635</t>
        </is>
      </c>
      <c r="D230" s="300" t="inlineStr">
        <is>
          <t>Блоки бетонные для стен подвалов на цементном вяжущем сплошные М 100, объемом 0,5 м3 и более: марка изделия ФБС 24.4.6 (2-х кратная оботрачиваемость)</t>
        </is>
      </c>
      <c r="E230" s="406" t="inlineStr">
        <is>
          <t>м3</t>
        </is>
      </c>
      <c r="F230" s="303" t="n">
        <v>4.42</v>
      </c>
      <c r="G230" s="279" t="n">
        <v>525.11</v>
      </c>
      <c r="H230" s="279">
        <f>ROUND(F230*G230,2)</f>
        <v/>
      </c>
      <c r="I230" s="292" t="n"/>
    </row>
    <row r="231">
      <c r="A231" s="287" t="n">
        <v>216</v>
      </c>
      <c r="B231" s="373" t="n"/>
      <c r="C231" s="303" t="inlineStr">
        <is>
          <t>ФССЦ-206-1343</t>
        </is>
      </c>
      <c r="D231" s="300" t="inlineStr">
        <is>
          <t>Алюминиевые заклепки</t>
        </is>
      </c>
      <c r="E231" s="406" t="inlineStr">
        <is>
          <t>т</t>
        </is>
      </c>
      <c r="F231" s="303" t="n">
        <v>0.04</v>
      </c>
      <c r="G231" s="279" t="n">
        <v>57460</v>
      </c>
      <c r="H231" s="279">
        <f>ROUND(F231*G231,2)</f>
        <v/>
      </c>
      <c r="I231" s="292" t="n"/>
    </row>
    <row r="232" ht="25.5" customHeight="1" s="330">
      <c r="A232" s="287" t="n">
        <v>217</v>
      </c>
      <c r="B232" s="373" t="n"/>
      <c r="C232" s="303" t="inlineStr">
        <is>
          <t>Прайс из СД ОП</t>
        </is>
      </c>
      <c r="D232" s="300" t="inlineStr">
        <is>
          <t>Трубостойка  оцинкованная 600мм с резьбой 3/4 с двух концов.</t>
        </is>
      </c>
      <c r="E232" s="406" t="inlineStr">
        <is>
          <t>шт</t>
        </is>
      </c>
      <c r="F232" s="303" t="n">
        <v>5.77</v>
      </c>
      <c r="G232" s="279" t="n">
        <v>350</v>
      </c>
      <c r="H232" s="279">
        <f>ROUND(F232*G232,2)</f>
        <v/>
      </c>
      <c r="I232" s="292" t="n"/>
    </row>
    <row r="233">
      <c r="A233" s="287" t="n">
        <v>218</v>
      </c>
      <c r="B233" s="373" t="n"/>
      <c r="C233" s="303" t="inlineStr">
        <is>
          <t>101-1522</t>
        </is>
      </c>
      <c r="D233" s="300" t="inlineStr">
        <is>
          <t>Электроды диаметром 5 мм Э42А</t>
        </is>
      </c>
      <c r="E233" s="406" t="inlineStr">
        <is>
          <t>т</t>
        </is>
      </c>
      <c r="F233" s="303" t="n">
        <v>0.17</v>
      </c>
      <c r="G233" s="279" t="n">
        <v>10362</v>
      </c>
      <c r="H233" s="279">
        <f>ROUND(F233*G233,2)</f>
        <v/>
      </c>
      <c r="I233" s="292" t="n"/>
    </row>
    <row r="234" ht="51" customHeight="1" s="330">
      <c r="A234" s="287" t="n">
        <v>219</v>
      </c>
      <c r="B234" s="373" t="n"/>
      <c r="C234" s="303" t="inlineStr">
        <is>
          <t>101-1795</t>
        </is>
      </c>
      <c r="D234" s="300" t="inlineStr">
        <is>
          <t>Краска БТ-177 серебристая</t>
        </is>
      </c>
      <c r="E234" s="406" t="inlineStr">
        <is>
          <t>т</t>
        </is>
      </c>
      <c r="F234" s="303" t="n">
        <v>0.07000000000000001</v>
      </c>
      <c r="G234" s="279" t="n">
        <v>21205</v>
      </c>
      <c r="H234" s="279">
        <f>ROUND(F234*G234,2)</f>
        <v/>
      </c>
      <c r="I234" s="292" t="n"/>
    </row>
    <row r="235">
      <c r="A235" s="287" t="n">
        <v>220</v>
      </c>
      <c r="B235" s="373" t="n"/>
      <c r="C235" s="303" t="inlineStr">
        <is>
          <t>101-0324</t>
        </is>
      </c>
      <c r="D235" s="300" t="inlineStr">
        <is>
          <t>Кислород технический газообразный</t>
        </is>
      </c>
      <c r="E235" s="406" t="inlineStr">
        <is>
          <t>м3</t>
        </is>
      </c>
      <c r="F235" s="303" t="n">
        <v>211.9</v>
      </c>
      <c r="G235" s="279" t="n">
        <v>6.22</v>
      </c>
      <c r="H235" s="279">
        <f>ROUND(F235*G235,2)</f>
        <v/>
      </c>
      <c r="I235" s="292" t="n"/>
    </row>
    <row r="236" ht="25.5" customHeight="1" s="330">
      <c r="A236" s="287" t="n">
        <v>221</v>
      </c>
      <c r="B236" s="373" t="n"/>
      <c r="C236" s="303" t="inlineStr">
        <is>
          <t>201-0844</t>
        </is>
      </c>
      <c r="D236" s="300" t="inlineStr">
        <is>
          <t>Детали крепления стальные</t>
        </is>
      </c>
      <c r="E236" s="406" t="inlineStr">
        <is>
          <t>кг</t>
        </is>
      </c>
      <c r="F236" s="303" t="n">
        <v>88.84999999999999</v>
      </c>
      <c r="G236" s="279" t="n">
        <v>10.05</v>
      </c>
      <c r="H236" s="279">
        <f>ROUND(F236*G236,2)</f>
        <v/>
      </c>
      <c r="I236" s="292" t="n"/>
    </row>
    <row r="237">
      <c r="A237" s="287" t="n">
        <v>222</v>
      </c>
      <c r="B237" s="373" t="n"/>
      <c r="C237" s="303" t="inlineStr">
        <is>
          <t>101-1292</t>
        </is>
      </c>
      <c r="D237" s="300" t="inlineStr">
        <is>
          <t>Уайт-спирит</t>
        </is>
      </c>
      <c r="E237" s="406" t="inlineStr">
        <is>
          <t>т</t>
        </is>
      </c>
      <c r="F237" s="303" t="n">
        <v>0.12</v>
      </c>
      <c r="G237" s="279" t="n">
        <v>6667</v>
      </c>
      <c r="H237" s="279">
        <f>ROUND(F237*G237,2)</f>
        <v/>
      </c>
      <c r="I237" s="292" t="n"/>
    </row>
    <row r="238" ht="63.75" customHeight="1" s="330">
      <c r="A238" s="287" t="n">
        <v>223</v>
      </c>
      <c r="B238" s="373" t="n"/>
      <c r="C238" s="303" t="inlineStr">
        <is>
          <t>201-0774</t>
        </is>
      </c>
      <c r="D238" s="30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8" s="406" t="inlineStr">
        <is>
          <t>т</t>
        </is>
      </c>
      <c r="F238" s="303" t="n">
        <v>0.07000000000000001</v>
      </c>
      <c r="G238" s="279" t="n">
        <v>11255</v>
      </c>
      <c r="H238" s="279">
        <f>ROUND(F238*G238,2)</f>
        <v/>
      </c>
      <c r="I238" s="292" t="n"/>
    </row>
    <row r="239">
      <c r="A239" s="287" t="n">
        <v>224</v>
      </c>
      <c r="B239" s="373" t="n"/>
      <c r="C239" s="303" t="inlineStr">
        <is>
          <t>101-1805</t>
        </is>
      </c>
      <c r="D239" s="300" t="inlineStr">
        <is>
          <t>Гвозди строительные</t>
        </is>
      </c>
      <c r="E239" s="406" t="inlineStr">
        <is>
          <t>т</t>
        </is>
      </c>
      <c r="F239" s="303" t="n">
        <v>0.06</v>
      </c>
      <c r="G239" s="279" t="n">
        <v>11978</v>
      </c>
      <c r="H239" s="279">
        <f>ROUND(F239*G239,2)</f>
        <v/>
      </c>
      <c r="I239" s="292" t="n"/>
    </row>
    <row r="240">
      <c r="A240" s="287" t="n">
        <v>225</v>
      </c>
      <c r="B240" s="373" t="n"/>
      <c r="C240" s="303" t="inlineStr">
        <is>
          <t>101-3996</t>
        </is>
      </c>
      <c r="D240" s="300" t="inlineStr">
        <is>
          <t>Электроды УОНИ 13/55</t>
        </is>
      </c>
      <c r="E240" s="406" t="inlineStr">
        <is>
          <t>кг</t>
        </is>
      </c>
      <c r="F240" s="303" t="n">
        <v>44.02</v>
      </c>
      <c r="G240" s="279" t="n">
        <v>15.26</v>
      </c>
      <c r="H240" s="279">
        <f>ROUND(F240*G240,2)</f>
        <v/>
      </c>
      <c r="I240" s="292" t="n"/>
    </row>
    <row r="241">
      <c r="A241" s="287" t="n">
        <v>226</v>
      </c>
      <c r="B241" s="373" t="n"/>
      <c r="C241" s="303" t="inlineStr">
        <is>
          <t>101-0962</t>
        </is>
      </c>
      <c r="D241" s="300" t="inlineStr">
        <is>
          <t>Смазка солидол жировой марки «Ж»</t>
        </is>
      </c>
      <c r="E241" s="406" t="inlineStr">
        <is>
          <t>т</t>
        </is>
      </c>
      <c r="F241" s="303" t="n">
        <v>0.06</v>
      </c>
      <c r="G241" s="279" t="n">
        <v>9661.5</v>
      </c>
      <c r="H241" s="279">
        <f>ROUND(F241*G241,2)</f>
        <v/>
      </c>
      <c r="I241" s="292" t="n"/>
    </row>
    <row r="242" ht="63.75" customHeight="1" s="330">
      <c r="A242" s="287" t="n">
        <v>227</v>
      </c>
      <c r="B242" s="373" t="n"/>
      <c r="C242" s="303" t="inlineStr">
        <is>
          <t>101-0782</t>
        </is>
      </c>
      <c r="D242" s="300" t="inlineStr">
        <is>
          <t>Поковки из квадратных заготовок, масса 1,8 кг</t>
        </is>
      </c>
      <c r="E242" s="406" t="inlineStr">
        <is>
          <t>т</t>
        </is>
      </c>
      <c r="F242" s="303" t="n">
        <v>0.1</v>
      </c>
      <c r="G242" s="279" t="n">
        <v>5989</v>
      </c>
      <c r="H242" s="279">
        <f>ROUND(F242*G242,2)</f>
        <v/>
      </c>
      <c r="I242" s="292" t="n"/>
    </row>
    <row r="243" ht="25.5" customHeight="1" s="330">
      <c r="A243" s="287" t="n">
        <v>228</v>
      </c>
      <c r="B243" s="373" t="n"/>
      <c r="C243" s="303" t="inlineStr">
        <is>
          <t>204-0005</t>
        </is>
      </c>
      <c r="D243" s="300" t="inlineStr">
        <is>
          <t>Горячекатаная арматурная сталь гладкая класса А-I, диаметром 14 мм</t>
        </is>
      </c>
      <c r="E243" s="406" t="inlineStr">
        <is>
          <t>т</t>
        </is>
      </c>
      <c r="F243" s="303" t="n">
        <v>0.08</v>
      </c>
      <c r="G243" s="279" t="n">
        <v>6210</v>
      </c>
      <c r="H243" s="279">
        <f>ROUND(F243*G243,2)</f>
        <v/>
      </c>
      <c r="I243" s="292" t="n"/>
    </row>
    <row r="244">
      <c r="A244" s="287" t="n">
        <v>229</v>
      </c>
      <c r="B244" s="373" t="n"/>
      <c r="C244" s="303" t="inlineStr">
        <is>
          <t>101-0322</t>
        </is>
      </c>
      <c r="D244" s="300" t="inlineStr">
        <is>
          <t>Керосин для технических целей марок КТ-1, КТ-2</t>
        </is>
      </c>
      <c r="E244" s="406" t="inlineStr">
        <is>
          <t>т</t>
        </is>
      </c>
      <c r="F244" s="303" t="n">
        <v>0.18</v>
      </c>
      <c r="G244" s="279" t="n">
        <v>2606.9</v>
      </c>
      <c r="H244" s="279">
        <f>ROUND(F244*G244,2)</f>
        <v/>
      </c>
      <c r="I244" s="292" t="n"/>
    </row>
    <row r="245">
      <c r="A245" s="287" t="n">
        <v>230</v>
      </c>
      <c r="B245" s="373" t="n"/>
      <c r="C245" s="303" t="inlineStr">
        <is>
          <t>402-0005</t>
        </is>
      </c>
      <c r="D245" s="300" t="inlineStr">
        <is>
          <t>Раствор готовый кладочный цементный марки 150</t>
        </is>
      </c>
      <c r="E245" s="406" t="inlineStr">
        <is>
          <t>м3</t>
        </is>
      </c>
      <c r="F245" s="303" t="n">
        <v>0.72</v>
      </c>
      <c r="G245" s="279" t="n">
        <v>548.3</v>
      </c>
      <c r="H245" s="279">
        <f>ROUND(F245*G245,2)</f>
        <v/>
      </c>
      <c r="I245" s="292" t="n"/>
    </row>
    <row r="246" ht="25.5" customHeight="1" s="330">
      <c r="A246" s="287" t="n">
        <v>231</v>
      </c>
      <c r="B246" s="373" t="n"/>
      <c r="C246" s="303" t="inlineStr">
        <is>
          <t>101-0388</t>
        </is>
      </c>
      <c r="D246" s="300" t="inlineStr">
        <is>
          <t>Краски масляные земляные марки МА-0115 мумия, сурик железный</t>
        </is>
      </c>
      <c r="E246" s="406" t="inlineStr">
        <is>
          <t>т</t>
        </is>
      </c>
      <c r="F246" s="303" t="n">
        <v>0.02</v>
      </c>
      <c r="G246" s="279" t="n">
        <v>15119</v>
      </c>
      <c r="H246" s="279">
        <f>ROUND(F246*G246,2)</f>
        <v/>
      </c>
      <c r="I246" s="292" t="n"/>
    </row>
    <row r="247" ht="25.5" customHeight="1" s="330">
      <c r="A247" s="287" t="n">
        <v>232</v>
      </c>
      <c r="B247" s="373" t="n"/>
      <c r="C247" s="303" t="inlineStr">
        <is>
          <t>101-0090</t>
        </is>
      </c>
      <c r="D247" s="300" t="inlineStr">
        <is>
          <t>Болты с шестигранной головкой диаметром резьбы 10 мм</t>
        </is>
      </c>
      <c r="E247" s="406" t="inlineStr">
        <is>
          <t>т</t>
        </is>
      </c>
      <c r="F247" s="303" t="n">
        <v>0.02</v>
      </c>
      <c r="G247" s="279" t="n">
        <v>19400</v>
      </c>
      <c r="H247" s="279">
        <f>ROUND(F247*G247,2)</f>
        <v/>
      </c>
      <c r="I247" s="292" t="n"/>
    </row>
    <row r="248" ht="25.5" customHeight="1" s="330">
      <c r="A248" s="287" t="n">
        <v>233</v>
      </c>
      <c r="B248" s="373" t="n"/>
      <c r="C248" s="303" t="inlineStr">
        <is>
          <t>102-0089</t>
        </is>
      </c>
      <c r="D248" s="300" t="inlineStr">
        <is>
          <t>Бруски обрезные хвойных пород длиной 2-3,75 м, шириной 75-150 мм, толщиной 100-125 мм, III сорта</t>
        </is>
      </c>
      <c r="E248" s="406" t="inlineStr">
        <is>
          <t>м3</t>
        </is>
      </c>
      <c r="F248" s="303" t="n">
        <v>0.25</v>
      </c>
      <c r="G248" s="279" t="n">
        <v>1132.64</v>
      </c>
      <c r="H248" s="279">
        <f>ROUND(F248*G248,2)</f>
        <v/>
      </c>
      <c r="I248" s="292" t="n"/>
    </row>
    <row r="249">
      <c r="A249" s="287" t="n">
        <v>234</v>
      </c>
      <c r="B249" s="373" t="n"/>
      <c r="C249" s="303" t="inlineStr">
        <is>
          <t>101-1668</t>
        </is>
      </c>
      <c r="D249" s="300" t="inlineStr">
        <is>
          <t>Рогожа</t>
        </is>
      </c>
      <c r="E249" s="406" t="inlineStr">
        <is>
          <t>м2</t>
        </is>
      </c>
      <c r="F249" s="303" t="n">
        <v>26.17</v>
      </c>
      <c r="G249" s="279" t="n">
        <v>10.2</v>
      </c>
      <c r="H249" s="279">
        <f>ROUND(F249*G249,2)</f>
        <v/>
      </c>
      <c r="I249" s="292" t="n"/>
    </row>
    <row r="250" ht="25.5" customHeight="1" s="330">
      <c r="A250" s="287" t="n">
        <v>235</v>
      </c>
      <c r="B250" s="373" t="n"/>
      <c r="C250" s="303" t="inlineStr">
        <is>
          <t>101-0223</t>
        </is>
      </c>
      <c r="D250" s="300" t="inlineStr">
        <is>
          <t>Грунтовка В-КФ-093 красно-коричневая, серая, черная</t>
        </is>
      </c>
      <c r="E250" s="406" t="inlineStr">
        <is>
          <t>т</t>
        </is>
      </c>
      <c r="F250" s="303" t="n">
        <v>0.01</v>
      </c>
      <c r="G250" s="279" t="n">
        <v>35003</v>
      </c>
      <c r="H250" s="279">
        <f>ROUND(F250*G250,2)</f>
        <v/>
      </c>
      <c r="I250" s="292" t="n"/>
    </row>
    <row r="251" ht="25.5" customHeight="1" s="330">
      <c r="A251" s="287" t="n">
        <v>236</v>
      </c>
      <c r="B251" s="373" t="n"/>
      <c r="C251" s="303" t="inlineStr">
        <is>
          <t>203-0512</t>
        </is>
      </c>
      <c r="D251" s="300" t="inlineStr">
        <is>
          <t>Щиты из досок толщиной 40 мм</t>
        </is>
      </c>
      <c r="E251" s="406" t="inlineStr">
        <is>
          <t>м2</t>
        </is>
      </c>
      <c r="F251" s="303" t="n">
        <v>3.14</v>
      </c>
      <c r="G251" s="279" t="n">
        <v>57.63</v>
      </c>
      <c r="H251" s="279">
        <f>ROUND(F251*G251,2)</f>
        <v/>
      </c>
      <c r="I251" s="292" t="n"/>
    </row>
    <row r="252" ht="25.5" customHeight="1" s="330">
      <c r="A252" s="287" t="n">
        <v>237</v>
      </c>
      <c r="B252" s="373" t="n"/>
      <c r="C252" s="303" t="inlineStr">
        <is>
          <t>101-0073</t>
        </is>
      </c>
      <c r="D252" s="300" t="inlineStr">
        <is>
          <t>Битумы нефтяные строительные марки БН-90/10</t>
        </is>
      </c>
      <c r="E252" s="406" t="inlineStr">
        <is>
          <t>т</t>
        </is>
      </c>
      <c r="F252" s="303" t="n">
        <v>0.12</v>
      </c>
      <c r="G252" s="279" t="n">
        <v>1383.1</v>
      </c>
      <c r="H252" s="279">
        <f>ROUND(F252*G252,2)</f>
        <v/>
      </c>
      <c r="I252" s="292" t="n"/>
    </row>
    <row r="253">
      <c r="A253" s="287" t="n">
        <v>238</v>
      </c>
      <c r="B253" s="373" t="n"/>
      <c r="C253" s="303" t="inlineStr">
        <is>
          <t>509-1073</t>
        </is>
      </c>
      <c r="D253" s="300" t="inlineStr">
        <is>
          <t>Колпачки полиэтиленовые</t>
        </is>
      </c>
      <c r="E253" s="406" t="inlineStr">
        <is>
          <t>шт.</t>
        </is>
      </c>
      <c r="F253" s="303" t="n">
        <v>23.08</v>
      </c>
      <c r="G253" s="279" t="n">
        <v>6.1</v>
      </c>
      <c r="H253" s="279">
        <f>ROUND(F253*G253,2)</f>
        <v/>
      </c>
      <c r="I253" s="292" t="n"/>
    </row>
    <row r="254" ht="25.5" customHeight="1" s="330">
      <c r="A254" s="287" t="n">
        <v>239</v>
      </c>
      <c r="B254" s="373" t="n"/>
      <c r="C254" s="303" t="inlineStr">
        <is>
          <t>101-1763</t>
        </is>
      </c>
      <c r="D254" s="300" t="inlineStr">
        <is>
          <t>Мастика битумно-полимерная</t>
        </is>
      </c>
      <c r="E254" s="406" t="inlineStr">
        <is>
          <t>т</t>
        </is>
      </c>
      <c r="F254" s="303" t="n">
        <v>0.07000000000000001</v>
      </c>
      <c r="G254" s="279" t="n">
        <v>1500</v>
      </c>
      <c r="H254" s="279">
        <f>ROUND(F254*G254,2)</f>
        <v/>
      </c>
      <c r="I254" s="292" t="n"/>
    </row>
    <row r="255">
      <c r="A255" s="287" t="n">
        <v>240</v>
      </c>
      <c r="B255" s="373" t="n"/>
      <c r="C255" s="303" t="inlineStr">
        <is>
          <t>113-0077</t>
        </is>
      </c>
      <c r="D255" s="300" t="inlineStr">
        <is>
          <t>Ксилол нефтяной марки А</t>
        </is>
      </c>
      <c r="E255" s="406" t="inlineStr">
        <is>
          <t>т</t>
        </is>
      </c>
      <c r="F255" s="303" t="n">
        <v>0.01</v>
      </c>
      <c r="G255" s="279" t="n">
        <v>7640</v>
      </c>
      <c r="H255" s="279">
        <f>ROUND(F255*G255,2)</f>
        <v/>
      </c>
      <c r="I255" s="292" t="n"/>
    </row>
    <row r="256" ht="25.5" customHeight="1" s="330">
      <c r="A256" s="287" t="n">
        <v>241</v>
      </c>
      <c r="B256" s="373" t="n"/>
      <c r="C256" s="303" t="inlineStr">
        <is>
          <t>402-0078</t>
        </is>
      </c>
      <c r="D256" s="300" t="inlineStr">
        <is>
          <t>Раствор готовый отделочный тяжелый, цементный 1:3</t>
        </is>
      </c>
      <c r="E256" s="406" t="inlineStr">
        <is>
          <t>м3</t>
        </is>
      </c>
      <c r="F256" s="303" t="n">
        <v>0.1</v>
      </c>
      <c r="G256" s="279" t="n">
        <v>497</v>
      </c>
      <c r="H256" s="279">
        <f>ROUND(F256*G256,2)</f>
        <v/>
      </c>
      <c r="I256" s="292" t="n"/>
    </row>
    <row r="257" ht="25.5" customHeight="1" s="330">
      <c r="A257" s="287" t="n">
        <v>242</v>
      </c>
      <c r="B257" s="373" t="n"/>
      <c r="C257" s="303" t="inlineStr">
        <is>
          <t xml:space="preserve">04.1.02.05-0010
</t>
        </is>
      </c>
      <c r="D257" s="300" t="inlineStr">
        <is>
          <t>Смеси бетонные тяжелого бетона (БСТ), класс В27,5 (М350)</t>
        </is>
      </c>
      <c r="E257" s="406" t="inlineStr">
        <is>
          <t>м3</t>
        </is>
      </c>
      <c r="F257" s="303" t="n">
        <v>0.06</v>
      </c>
      <c r="G257" s="279" t="n">
        <v>730</v>
      </c>
      <c r="H257" s="279">
        <f>ROUND(F257*G257,2)</f>
        <v/>
      </c>
      <c r="I257" s="292" t="n"/>
    </row>
    <row r="258" ht="25.5" customHeight="1" s="330">
      <c r="A258" s="287" t="n">
        <v>243</v>
      </c>
      <c r="B258" s="373" t="n"/>
      <c r="C258" s="303" t="inlineStr">
        <is>
          <t>101-0797</t>
        </is>
      </c>
      <c r="D258" s="300" t="inlineStr">
        <is>
          <t>Проволока горячекатаная в мотках, диаметром 6,3-6,5 мм</t>
        </is>
      </c>
      <c r="E258" s="406" t="inlineStr">
        <is>
          <t>т</t>
        </is>
      </c>
      <c r="F258" s="303" t="n">
        <v>0.01</v>
      </c>
      <c r="G258" s="279" t="n">
        <v>4455.2</v>
      </c>
      <c r="H258" s="279">
        <f>ROUND(F258*G258,2)</f>
        <v/>
      </c>
      <c r="I258" s="292" t="n"/>
    </row>
    <row r="259" ht="38.25" customHeight="1" s="330">
      <c r="A259" s="287" t="n">
        <v>244</v>
      </c>
      <c r="B259" s="373" t="n"/>
      <c r="C259" s="303" t="inlineStr">
        <is>
          <t>102-0061</t>
        </is>
      </c>
      <c r="D259" s="300" t="inlineStr">
        <is>
          <t>Доски обрезные хвойных пород длиной 4-6,5 м, шириной 75-150 мм, толщиной 44 мм и более, III сорта</t>
        </is>
      </c>
      <c r="E259" s="406" t="inlineStr">
        <is>
          <t>м3</t>
        </is>
      </c>
      <c r="F259" s="303" t="n">
        <v>0.03</v>
      </c>
      <c r="G259" s="279" t="n">
        <v>1056</v>
      </c>
      <c r="H259" s="279">
        <f>ROUND(F259*G259,2)</f>
        <v/>
      </c>
      <c r="I259" s="292" t="n"/>
    </row>
    <row r="260">
      <c r="A260" s="287" t="n">
        <v>245</v>
      </c>
      <c r="B260" s="373" t="n"/>
      <c r="C260" s="303" t="inlineStr">
        <is>
          <t>101-1757</t>
        </is>
      </c>
      <c r="D260" s="300" t="inlineStr">
        <is>
          <t>Ветошь</t>
        </is>
      </c>
      <c r="E260" s="406" t="inlineStr">
        <is>
          <t>кг</t>
        </is>
      </c>
      <c r="F260" s="303" t="n">
        <v>19.27</v>
      </c>
      <c r="G260" s="279" t="n">
        <v>1.82</v>
      </c>
      <c r="H260" s="279">
        <f>ROUND(F260*G260,2)</f>
        <v/>
      </c>
      <c r="I260" s="292" t="n"/>
    </row>
    <row r="261" ht="25.5" customHeight="1" s="330">
      <c r="A261" s="287" t="n">
        <v>246</v>
      </c>
      <c r="B261" s="373" t="n"/>
      <c r="C261" s="303" t="inlineStr">
        <is>
          <t>101-1014</t>
        </is>
      </c>
      <c r="D261" s="300" t="inlineStr">
        <is>
          <t>Балки двутавровые № 60 из стали марки Ст6пс</t>
        </is>
      </c>
      <c r="E261" s="406" t="inlineStr">
        <is>
          <t>т</t>
        </is>
      </c>
      <c r="F261" s="303" t="n">
        <v>0.01</v>
      </c>
      <c r="G261" s="279" t="n">
        <v>4669.23</v>
      </c>
      <c r="H261" s="279">
        <f>ROUND(F261*G261,2)</f>
        <v/>
      </c>
      <c r="I261" s="292" t="n"/>
    </row>
    <row r="262" ht="25.5" customHeight="1" s="330">
      <c r="A262" s="287" t="n">
        <v>247</v>
      </c>
      <c r="B262" s="373" t="n"/>
      <c r="C262" s="303" t="inlineStr">
        <is>
          <t>506-1362</t>
        </is>
      </c>
      <c r="D262" s="300" t="inlineStr">
        <is>
          <t>Припои оловянно-свинцовые бессурьмянистые марки ПОС30</t>
        </is>
      </c>
      <c r="E262" s="406" t="inlineStr">
        <is>
          <t>кг</t>
        </is>
      </c>
      <c r="F262" s="303" t="n">
        <v>0.5</v>
      </c>
      <c r="G262" s="279" t="n">
        <v>68.05</v>
      </c>
      <c r="H262" s="279">
        <f>ROUND(F262*G262,2)</f>
        <v/>
      </c>
      <c r="I262" s="292" t="n"/>
    </row>
    <row r="263" ht="25.5" customHeight="1" s="330">
      <c r="A263" s="287" t="n">
        <v>248</v>
      </c>
      <c r="B263" s="373" t="n"/>
      <c r="C263" s="303" t="inlineStr">
        <is>
          <t>101-0485</t>
        </is>
      </c>
      <c r="D263" s="300" t="inlineStr">
        <is>
          <t>Краска ХВ-161 перхлорвиниловая фасадная марок А, Б</t>
        </is>
      </c>
      <c r="E263" s="406" t="inlineStr">
        <is>
          <t>т</t>
        </is>
      </c>
      <c r="F263" s="303" t="n">
        <v>0</v>
      </c>
      <c r="G263" s="279" t="n">
        <v>15989</v>
      </c>
      <c r="H263" s="279">
        <f>ROUND(F263*G263,2)</f>
        <v/>
      </c>
      <c r="I263" s="292" t="n"/>
    </row>
    <row r="264" ht="51" customHeight="1" s="330">
      <c r="A264" s="287" t="n">
        <v>249</v>
      </c>
      <c r="B264" s="373" t="n"/>
      <c r="C264" s="303" t="inlineStr">
        <is>
          <t>103-0195</t>
        </is>
      </c>
      <c r="D264" s="300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5 мм</t>
        </is>
      </c>
      <c r="E264" s="406" t="inlineStr">
        <is>
          <t>м</t>
        </is>
      </c>
      <c r="F264" s="303" t="n">
        <v>0.13</v>
      </c>
      <c r="G264" s="279" t="n">
        <v>230.72</v>
      </c>
      <c r="H264" s="279">
        <f>ROUND(F264*G264,2)</f>
        <v/>
      </c>
      <c r="I264" s="292" t="n"/>
    </row>
    <row r="265" ht="25.5" customHeight="1" s="330">
      <c r="A265" s="287" t="n">
        <v>250</v>
      </c>
      <c r="B265" s="373" t="n"/>
      <c r="C265" s="303" t="inlineStr">
        <is>
          <t>101-0404</t>
        </is>
      </c>
      <c r="D265" s="300" t="inlineStr">
        <is>
          <t>Краска для наружных работ черная, марок МА-015, ПФ-014</t>
        </is>
      </c>
      <c r="E265" s="406" t="inlineStr">
        <is>
          <t>т</t>
        </is>
      </c>
      <c r="F265" s="303" t="n">
        <v>0</v>
      </c>
      <c r="G265" s="279" t="n">
        <v>15707</v>
      </c>
      <c r="H265" s="279">
        <f>ROUND(F265*G265,2)</f>
        <v/>
      </c>
      <c r="I265" s="292" t="n"/>
    </row>
    <row r="266" ht="25.5" customHeight="1" s="330">
      <c r="A266" s="287" t="n">
        <v>251</v>
      </c>
      <c r="B266" s="373" t="n"/>
      <c r="C266" s="303" t="inlineStr">
        <is>
          <t>113-1786</t>
        </is>
      </c>
      <c r="D266" s="300" t="inlineStr">
        <is>
          <t>Лак битумный БТ-123</t>
        </is>
      </c>
      <c r="E266" s="406" t="inlineStr">
        <is>
          <t>т</t>
        </is>
      </c>
      <c r="F266" s="303" t="n">
        <v>0</v>
      </c>
      <c r="G266" s="279" t="n">
        <v>7826.9</v>
      </c>
      <c r="H266" s="279">
        <f>ROUND(F266*G266,2)</f>
        <v/>
      </c>
      <c r="I266" s="292" t="n"/>
    </row>
    <row r="267" ht="25.5" customHeight="1" s="330">
      <c r="A267" s="287" t="n">
        <v>252</v>
      </c>
      <c r="B267" s="373" t="n"/>
      <c r="C267" s="303" t="inlineStr">
        <is>
          <t>101-1705</t>
        </is>
      </c>
      <c r="D267" s="300" t="inlineStr">
        <is>
          <t>Пакля пропитанная</t>
        </is>
      </c>
      <c r="E267" s="406" t="inlineStr">
        <is>
          <t>кг</t>
        </is>
      </c>
      <c r="F267" s="303" t="n">
        <v>0.72</v>
      </c>
      <c r="G267" s="279" t="n">
        <v>9.039999999999999</v>
      </c>
      <c r="H267" s="279">
        <f>ROUND(F267*G267,2)</f>
        <v/>
      </c>
      <c r="I267" s="292" t="n"/>
    </row>
    <row r="268" ht="51" customHeight="1" s="330">
      <c r="A268" s="287" t="n">
        <v>253</v>
      </c>
      <c r="B268" s="373" t="n"/>
      <c r="C268" s="303" t="inlineStr">
        <is>
          <t>405-0253</t>
        </is>
      </c>
      <c r="D268" s="300" t="inlineStr">
        <is>
          <t>Известь строительная негашеная комовая, сорт I</t>
        </is>
      </c>
      <c r="E268" s="406" t="inlineStr">
        <is>
          <t>т</t>
        </is>
      </c>
      <c r="F268" s="303" t="n">
        <v>0.01</v>
      </c>
      <c r="G268" s="279" t="n">
        <v>734.5</v>
      </c>
      <c r="H268" s="279">
        <f>ROUND(F268*G268,2)</f>
        <v/>
      </c>
      <c r="I268" s="292" t="n"/>
    </row>
    <row r="269" ht="25.5" customHeight="1" s="330">
      <c r="A269" s="287" t="n">
        <v>254</v>
      </c>
      <c r="B269" s="373" t="n"/>
      <c r="C269" s="303" t="inlineStr">
        <is>
          <t>101-0837</t>
        </is>
      </c>
      <c r="D269" s="300" t="inlineStr">
        <is>
          <t>Растворитель марки Р-4А</t>
        </is>
      </c>
      <c r="E269" s="406" t="inlineStr">
        <is>
          <t>т</t>
        </is>
      </c>
      <c r="F269" s="303" t="n">
        <v>0</v>
      </c>
      <c r="G269" s="279" t="n">
        <v>5479.9</v>
      </c>
      <c r="H269" s="279">
        <f>ROUND(F269*G269,2)</f>
        <v/>
      </c>
      <c r="I269" s="292" t="n"/>
    </row>
    <row r="270">
      <c r="A270" s="287" t="n">
        <v>255</v>
      </c>
      <c r="B270" s="373" t="n"/>
      <c r="C270" s="303" t="inlineStr">
        <is>
          <t>101-2478</t>
        </is>
      </c>
      <c r="D270" s="300" t="inlineStr">
        <is>
          <t>Лента К226</t>
        </is>
      </c>
      <c r="E270" s="406" t="inlineStr">
        <is>
          <t>100 м</t>
        </is>
      </c>
      <c r="F270" s="303" t="n">
        <v>0.05</v>
      </c>
      <c r="G270" s="279" t="n">
        <v>120</v>
      </c>
      <c r="H270" s="279">
        <f>ROUND(F270*G270,2)</f>
        <v/>
      </c>
      <c r="I270" s="292" t="n"/>
    </row>
    <row r="271">
      <c r="A271" s="287" t="n">
        <v>256</v>
      </c>
      <c r="B271" s="373" t="n"/>
      <c r="C271" s="303" t="inlineStr">
        <is>
          <t>101-2349</t>
        </is>
      </c>
      <c r="D271" s="300" t="inlineStr">
        <is>
          <t>Смазка ЗЭС</t>
        </is>
      </c>
      <c r="E271" s="406" t="inlineStr">
        <is>
          <t>кг</t>
        </is>
      </c>
      <c r="F271" s="303" t="n">
        <v>0.38</v>
      </c>
      <c r="G271" s="279" t="n">
        <v>14.4</v>
      </c>
      <c r="H271" s="279">
        <f>ROUND(F271*G271,2)</f>
        <v/>
      </c>
      <c r="I271" s="292" t="n"/>
    </row>
    <row r="272">
      <c r="A272" s="287" t="n">
        <v>257</v>
      </c>
      <c r="B272" s="373" t="n"/>
      <c r="C272" s="303" t="inlineStr">
        <is>
          <t>113-0079</t>
        </is>
      </c>
      <c r="D272" s="300" t="inlineStr">
        <is>
          <t>Лак БТ-577</t>
        </is>
      </c>
      <c r="E272" s="406" t="inlineStr">
        <is>
          <t>т</t>
        </is>
      </c>
      <c r="F272" s="303" t="n">
        <v>0</v>
      </c>
      <c r="G272" s="279" t="n">
        <v>9550</v>
      </c>
      <c r="H272" s="279">
        <f>ROUND(F272*G272,2)</f>
        <v/>
      </c>
      <c r="I272" s="292" t="n"/>
    </row>
    <row r="273" ht="25.5" customHeight="1" s="330">
      <c r="A273" s="287" t="n">
        <v>258</v>
      </c>
      <c r="B273" s="373" t="n"/>
      <c r="C273" s="303" t="inlineStr">
        <is>
          <t>999-9950</t>
        </is>
      </c>
      <c r="D273" s="300" t="inlineStr">
        <is>
          <t>Вспомогательные ненормируемые материальные ресурсы (2% от оплаты труда рабочих)</t>
        </is>
      </c>
      <c r="E273" s="406" t="inlineStr">
        <is>
          <t>руб.</t>
        </is>
      </c>
      <c r="F273" s="303" t="n">
        <v>3.44</v>
      </c>
      <c r="G273" s="279" t="n">
        <v>1</v>
      </c>
      <c r="H273" s="279">
        <f>ROUND(F273*G273,2)</f>
        <v/>
      </c>
      <c r="I273" s="292" t="n"/>
    </row>
    <row r="274">
      <c r="A274" s="287" t="n">
        <v>259</v>
      </c>
      <c r="B274" s="373" t="n"/>
      <c r="C274" s="303" t="inlineStr">
        <is>
          <t>201-0798</t>
        </is>
      </c>
      <c r="D274" s="300" t="inlineStr">
        <is>
          <t>Кондуктор инвентарный металлический</t>
        </is>
      </c>
      <c r="E274" s="406" t="inlineStr">
        <is>
          <t>шт.</t>
        </is>
      </c>
      <c r="F274" s="303" t="n">
        <v>0.01</v>
      </c>
      <c r="G274" s="279" t="n">
        <v>346</v>
      </c>
      <c r="H274" s="279">
        <f>ROUND(F274*G274,2)</f>
        <v/>
      </c>
      <c r="I274" s="292" t="n"/>
    </row>
    <row r="275">
      <c r="A275" s="287" t="n">
        <v>260</v>
      </c>
      <c r="B275" s="373" t="n"/>
      <c r="C275" s="303" t="inlineStr">
        <is>
          <t>101-1481</t>
        </is>
      </c>
      <c r="D275" s="300" t="inlineStr">
        <is>
          <t>Шурупы с полукруглой головкой 4x40 мм</t>
        </is>
      </c>
      <c r="E275" s="406" t="inlineStr">
        <is>
          <t>т</t>
        </is>
      </c>
      <c r="F275" s="303" t="n">
        <v>0</v>
      </c>
      <c r="G275" s="279" t="n">
        <v>12430</v>
      </c>
      <c r="H275" s="279">
        <f>ROUND(F275*G275,2)</f>
        <v/>
      </c>
      <c r="I275" s="292" t="n"/>
    </row>
    <row r="276" ht="25.5" customHeight="1" s="330">
      <c r="A276" s="287" t="n">
        <v>261</v>
      </c>
      <c r="B276" s="373" t="n"/>
      <c r="C276" s="303" t="inlineStr">
        <is>
          <t>408-0015</t>
        </is>
      </c>
      <c r="D276" s="300" t="inlineStr">
        <is>
          <t>Щебень из природного камня для строительных работ марка 800, фракция 20-40 мм</t>
        </is>
      </c>
      <c r="E276" s="406" t="inlineStr">
        <is>
          <t>м3</t>
        </is>
      </c>
      <c r="F276" s="303" t="n">
        <v>0.01</v>
      </c>
      <c r="G276" s="279" t="n">
        <v>108.4</v>
      </c>
      <c r="H276" s="279">
        <f>ROUND(F276*G276,2)</f>
        <v/>
      </c>
      <c r="I276" s="292" t="n"/>
    </row>
    <row r="279">
      <c r="B279" s="333" t="inlineStr">
        <is>
          <t>Составил ______________________     Е. М. Добровольская</t>
        </is>
      </c>
    </row>
    <row r="280">
      <c r="B280" s="298" t="inlineStr">
        <is>
          <t xml:space="preserve">                         (подпись, инициалы, фамилия)</t>
        </is>
      </c>
    </row>
    <row r="282">
      <c r="B282" s="333" t="inlineStr">
        <is>
          <t>Проверил ______________________        А.В. Костянецкая</t>
        </is>
      </c>
    </row>
    <row r="283">
      <c r="B283" s="298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A38:E38"/>
    <mergeCell ref="A7:H7"/>
    <mergeCell ref="A9:A10"/>
    <mergeCell ref="E9:E10"/>
    <mergeCell ref="F9:F10"/>
    <mergeCell ref="C5:H5"/>
    <mergeCell ref="A36:E36"/>
    <mergeCell ref="G9:H9"/>
    <mergeCell ref="A130:E130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6" sqref="E46"/>
    </sheetView>
  </sheetViews>
  <sheetFormatPr baseColWidth="8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9.140625" customWidth="1" style="330" min="6" max="6"/>
    <col width="13.42578125" customWidth="1" style="330" min="7" max="7"/>
    <col width="9.140625" customWidth="1" style="330" min="8" max="11"/>
    <col width="13.5703125" customWidth="1" style="330" min="12" max="12"/>
    <col width="9.140625" customWidth="1" style="330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401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37" t="n"/>
      <c r="C4" s="337" t="n"/>
      <c r="D4" s="337" t="n"/>
      <c r="E4" s="337" t="n"/>
    </row>
    <row r="5">
      <c r="B5" s="347" t="inlineStr">
        <is>
          <t>Ресурсная модель</t>
        </is>
      </c>
    </row>
    <row r="6">
      <c r="B6" s="268" t="n"/>
      <c r="C6" s="337" t="n"/>
      <c r="D6" s="337" t="n"/>
      <c r="E6" s="337" t="n"/>
    </row>
    <row r="7" ht="25.5" customHeight="1" s="330">
      <c r="B7" s="360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500 кВ.</t>
        </is>
      </c>
    </row>
    <row r="8">
      <c r="B8" s="376" t="inlineStr">
        <is>
          <t>Единица измерения  — 1 км</t>
        </is>
      </c>
    </row>
    <row r="9">
      <c r="B9" s="268" t="n"/>
      <c r="C9" s="337" t="n"/>
      <c r="D9" s="337" t="n"/>
      <c r="E9" s="337" t="n"/>
    </row>
    <row r="10" ht="51" customHeight="1" s="330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261">
        <f>'Прил.5 Расчет СМР и ОБ'!J14</f>
        <v/>
      </c>
      <c r="D11" s="262">
        <f>C11/$C$24</f>
        <v/>
      </c>
      <c r="E11" s="262">
        <f>C11/$C$40</f>
        <v/>
      </c>
    </row>
    <row r="12">
      <c r="B12" s="260" t="inlineStr">
        <is>
          <t>Эксплуатация машин основных</t>
        </is>
      </c>
      <c r="C12" s="261">
        <f>'Прил.5 Расчет СМР и ОБ'!J30</f>
        <v/>
      </c>
      <c r="D12" s="262">
        <f>C12/$C$24</f>
        <v/>
      </c>
      <c r="E12" s="262">
        <f>C12/$C$40</f>
        <v/>
      </c>
    </row>
    <row r="13">
      <c r="B13" s="260" t="inlineStr">
        <is>
          <t>Эксплуатация машин прочих</t>
        </is>
      </c>
      <c r="C13" s="261">
        <f>'Прил.5 Расчет СМР и ОБ'!J111</f>
        <v/>
      </c>
      <c r="D13" s="262">
        <f>C13/$C$24</f>
        <v/>
      </c>
      <c r="E13" s="262">
        <f>C13/$C$40</f>
        <v/>
      </c>
    </row>
    <row r="14">
      <c r="B14" s="260" t="inlineStr">
        <is>
          <t>ЭКСПЛУАТАЦИЯ МАШИН, ВСЕГО:</t>
        </is>
      </c>
      <c r="C14" s="261">
        <f>C13+C12</f>
        <v/>
      </c>
      <c r="D14" s="262">
        <f>C14/$C$24</f>
        <v/>
      </c>
      <c r="E14" s="262">
        <f>C14/$C$40</f>
        <v/>
      </c>
    </row>
    <row r="15">
      <c r="B15" s="260" t="inlineStr">
        <is>
          <t>в том числе зарплата машинистов</t>
        </is>
      </c>
      <c r="C15" s="261">
        <f>'Прил.5 Расчет СМР и ОБ'!J16</f>
        <v/>
      </c>
      <c r="D15" s="262">
        <f>C15/$C$24</f>
        <v/>
      </c>
      <c r="E15" s="262">
        <f>C15/$C$40</f>
        <v/>
      </c>
    </row>
    <row r="16">
      <c r="B16" s="260" t="inlineStr">
        <is>
          <t>Материалы основные</t>
        </is>
      </c>
      <c r="C16" s="261">
        <f>'Прил.5 Расчет СМР и ОБ'!J129</f>
        <v/>
      </c>
      <c r="D16" s="262">
        <f>C16/$C$24</f>
        <v/>
      </c>
      <c r="E16" s="262">
        <f>C16/$C$40</f>
        <v/>
      </c>
    </row>
    <row r="17">
      <c r="B17" s="260" t="inlineStr">
        <is>
          <t>Материалы прочие</t>
        </is>
      </c>
      <c r="C17" s="261">
        <f>'Прил.5 Расчет СМР и ОБ'!J268</f>
        <v/>
      </c>
      <c r="D17" s="262">
        <f>C17/$C$24</f>
        <v/>
      </c>
      <c r="E17" s="262">
        <f>C17/$C$40</f>
        <v/>
      </c>
      <c r="G17" s="266" t="n"/>
    </row>
    <row r="18">
      <c r="B18" s="260" t="inlineStr">
        <is>
          <t>МАТЕРИАЛЫ, ВСЕГО:</t>
        </is>
      </c>
      <c r="C18" s="261">
        <f>C17+C16</f>
        <v/>
      </c>
      <c r="D18" s="262">
        <f>C18/$C$24</f>
        <v/>
      </c>
      <c r="E18" s="262">
        <f>C18/$C$40</f>
        <v/>
      </c>
    </row>
    <row r="19">
      <c r="B19" s="260" t="inlineStr">
        <is>
          <t>ИТОГО</t>
        </is>
      </c>
      <c r="C19" s="261">
        <f>C18+C14+C11</f>
        <v/>
      </c>
      <c r="D19" s="262" t="n"/>
      <c r="E19" s="260" t="n"/>
    </row>
    <row r="20">
      <c r="B20" s="260" t="inlineStr">
        <is>
          <t>Сметная прибыль, руб.</t>
        </is>
      </c>
      <c r="C20" s="261">
        <f>ROUND(C21*(C11+C15),2)</f>
        <v/>
      </c>
      <c r="D20" s="262">
        <f>C20/$C$24</f>
        <v/>
      </c>
      <c r="E20" s="262">
        <f>C20/$C$40</f>
        <v/>
      </c>
    </row>
    <row r="21">
      <c r="B21" s="260" t="inlineStr">
        <is>
          <t>Сметная прибыль, %</t>
        </is>
      </c>
      <c r="C21" s="265">
        <f>'Прил.5 Расчет СМР и ОБ'!D272</f>
        <v/>
      </c>
      <c r="D21" s="262" t="n"/>
      <c r="E21" s="260" t="n"/>
    </row>
    <row r="22">
      <c r="B22" s="260" t="inlineStr">
        <is>
          <t>Накладные расходы, руб.</t>
        </is>
      </c>
      <c r="C22" s="261">
        <f>ROUND(C23*(C11+C15),2)</f>
        <v/>
      </c>
      <c r="D22" s="262">
        <f>C22/$C$24</f>
        <v/>
      </c>
      <c r="E22" s="262">
        <f>C22/$C$40</f>
        <v/>
      </c>
    </row>
    <row r="23">
      <c r="B23" s="260" t="inlineStr">
        <is>
          <t>Накладные расходы, %</t>
        </is>
      </c>
      <c r="C23" s="265">
        <f>'Прил.5 Расчет СМР и ОБ'!D271</f>
        <v/>
      </c>
      <c r="D23" s="262" t="n"/>
      <c r="E23" s="260" t="n"/>
    </row>
    <row r="24">
      <c r="B24" s="260" t="inlineStr">
        <is>
          <t>ВСЕГО СМР с НР и СП</t>
        </is>
      </c>
      <c r="C24" s="261">
        <f>C19+C20+C22</f>
        <v/>
      </c>
      <c r="D24" s="262">
        <f>C24/$C$24</f>
        <v/>
      </c>
      <c r="E24" s="262">
        <f>C24/$C$40</f>
        <v/>
      </c>
    </row>
    <row r="25" ht="25.5" customHeight="1" s="330">
      <c r="B25" s="260" t="inlineStr">
        <is>
          <t>ВСЕГО стоимость оборудования, в том числе</t>
        </is>
      </c>
      <c r="C25" s="261">
        <f>'Прил.5 Расчет СМР и ОБ'!J117</f>
        <v/>
      </c>
      <c r="D25" s="262" t="n"/>
      <c r="E25" s="262">
        <f>C25/$C$40</f>
        <v/>
      </c>
    </row>
    <row r="26" ht="25.5" customHeight="1" s="330">
      <c r="B26" s="260" t="inlineStr">
        <is>
          <t>стоимость оборудования технологического</t>
        </is>
      </c>
      <c r="C26" s="261">
        <f>'Прил.5 Расчет СМР и ОБ'!J118</f>
        <v/>
      </c>
      <c r="D26" s="262" t="n"/>
      <c r="E26" s="262">
        <f>C26/$C$40</f>
        <v/>
      </c>
    </row>
    <row r="27">
      <c r="B27" s="260" t="inlineStr">
        <is>
          <t>ИТОГО (СМР + ОБОРУДОВАНИЕ)</t>
        </is>
      </c>
      <c r="C27" s="264">
        <f>C24+C25</f>
        <v/>
      </c>
      <c r="D27" s="262" t="n"/>
      <c r="E27" s="262">
        <f>C27/$C$40</f>
        <v/>
      </c>
      <c r="G27" s="263" t="n"/>
    </row>
    <row r="28" ht="33" customHeight="1" s="330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</row>
    <row r="29" ht="25.5" customHeight="1" s="330">
      <c r="B29" s="260" t="inlineStr">
        <is>
          <t>Временные здания и сооружения - 3,3%</t>
        </is>
      </c>
      <c r="C29" s="264">
        <f>ROUND(C24*3.3%,2)</f>
        <v/>
      </c>
      <c r="D29" s="260" t="n"/>
      <c r="E29" s="262" t="n">
        <v>0.033</v>
      </c>
    </row>
    <row r="30" ht="38.25" customHeight="1" s="330">
      <c r="B30" s="260" t="inlineStr">
        <is>
          <t>Дополнительные затраты при производстве строительно-монтажных работ в зимнее время - 1,0%</t>
        </is>
      </c>
      <c r="C30" s="264">
        <f>ROUND((C24+C29)*1%,2)</f>
        <v/>
      </c>
      <c r="D30" s="260" t="n"/>
      <c r="E30" s="262" t="n">
        <v>0.01</v>
      </c>
    </row>
    <row r="31">
      <c r="B31" s="260" t="inlineStr">
        <is>
          <t>Пусконаладочные работы</t>
        </is>
      </c>
      <c r="C31" s="264" t="n">
        <v>0</v>
      </c>
      <c r="D31" s="260" t="n"/>
      <c r="E31" s="262">
        <f>C31/$C$40</f>
        <v/>
      </c>
    </row>
    <row r="32" ht="25.5" customHeight="1" s="330">
      <c r="B32" s="260" t="inlineStr">
        <is>
          <t>Затраты по перевозке работников к месту работы и обратно</t>
        </is>
      </c>
      <c r="C32" s="264" t="n">
        <v>0</v>
      </c>
      <c r="D32" s="260" t="n"/>
      <c r="E32" s="262">
        <f>C32/$C$40</f>
        <v/>
      </c>
    </row>
    <row r="33" ht="25.5" customHeight="1" s="330">
      <c r="B33" s="260" t="inlineStr">
        <is>
          <t>Затраты, связанные с осуществлением работ вахтовым методом</t>
        </is>
      </c>
      <c r="C33" s="264">
        <f>ROUND(C27*0%,2)</f>
        <v/>
      </c>
      <c r="D33" s="260" t="n"/>
      <c r="E33" s="262">
        <f>C33/$C$40</f>
        <v/>
      </c>
    </row>
    <row r="34" ht="51" customHeight="1" s="330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4" t="n">
        <v>0</v>
      </c>
      <c r="D34" s="260" t="n"/>
      <c r="E34" s="262">
        <f>C34/$C$40</f>
        <v/>
      </c>
    </row>
    <row r="35" ht="76.5" customHeight="1" s="330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4">
        <f>ROUND(C27*0%,2)</f>
        <v/>
      </c>
      <c r="D35" s="260" t="n"/>
      <c r="E35" s="262">
        <f>C35/$C$40</f>
        <v/>
      </c>
    </row>
    <row r="36" ht="25.5" customHeight="1" s="330">
      <c r="B36" s="260" t="inlineStr">
        <is>
          <t>Строительный контроль и содержание службы заказчика - 2,14%</t>
        </is>
      </c>
      <c r="C36" s="264">
        <f>ROUND((C27+C32+C33+C34+C35+C29+C31+C30)*2.14%,2)</f>
        <v/>
      </c>
      <c r="D36" s="260" t="n"/>
      <c r="E36" s="262">
        <f>C36/$C$40</f>
        <v/>
      </c>
      <c r="L36" s="263" t="n"/>
    </row>
    <row r="37">
      <c r="B37" s="260" t="inlineStr">
        <is>
          <t>Авторский надзор - 0,2%</t>
        </is>
      </c>
      <c r="C37" s="264">
        <f>ROUND((C27+C32+C33+C34+C35+C29+C31+C30)*0.2%,2)</f>
        <v/>
      </c>
      <c r="D37" s="260" t="n"/>
      <c r="E37" s="262">
        <f>C37/$C$40</f>
        <v/>
      </c>
      <c r="L37" s="263" t="n"/>
    </row>
    <row r="38" ht="38.25" customHeight="1" s="330">
      <c r="B38" s="260" t="inlineStr">
        <is>
          <t>ИТОГО (СМР+ОБОРУДОВАНИЕ+ПРОЧ. ЗАТР., УЧТЕННЫЕ ПОКАЗАТЕЛЕМ)</t>
        </is>
      </c>
      <c r="C38" s="261">
        <f>C27+C32+C33+C34+C35+C29+C31+C30+C36+C37</f>
        <v/>
      </c>
      <c r="D38" s="260" t="n"/>
      <c r="E38" s="262">
        <f>C38/$C$40</f>
        <v/>
      </c>
    </row>
    <row r="39" ht="13.5" customHeight="1" s="330">
      <c r="B39" s="260" t="inlineStr">
        <is>
          <t>Непредвиденные расходы</t>
        </is>
      </c>
      <c r="C39" s="261">
        <f>ROUND(C38*3%,2)</f>
        <v/>
      </c>
      <c r="D39" s="260" t="n"/>
      <c r="E39" s="262">
        <f>C39/$C$38</f>
        <v/>
      </c>
    </row>
    <row r="40">
      <c r="B40" s="260" t="inlineStr">
        <is>
          <t>ВСЕГО:</t>
        </is>
      </c>
      <c r="C40" s="261">
        <f>C39+C38</f>
        <v/>
      </c>
      <c r="D40" s="260" t="n"/>
      <c r="E40" s="262">
        <f>C40/$C$40</f>
        <v/>
      </c>
    </row>
    <row r="41">
      <c r="B41" s="260" t="inlineStr">
        <is>
          <t>ИТОГО ПОКАЗАТЕЛЬ НА ЕД. ИЗМ.</t>
        </is>
      </c>
      <c r="C41" s="261">
        <f>C40/'Прил.5 Расчет СМР и ОБ'!E275</f>
        <v/>
      </c>
      <c r="D41" s="260" t="n"/>
      <c r="E41" s="260" t="n"/>
    </row>
    <row r="42">
      <c r="B42" s="259" t="n"/>
      <c r="C42" s="337" t="n"/>
      <c r="D42" s="337" t="n"/>
      <c r="E42" s="337" t="n"/>
    </row>
    <row r="43">
      <c r="B43" s="259" t="inlineStr">
        <is>
          <t>Составил ____________________________  Е. М. Добровольская</t>
        </is>
      </c>
      <c r="C43" s="337" t="n"/>
      <c r="D43" s="337" t="n"/>
      <c r="E43" s="337" t="n"/>
    </row>
    <row r="44">
      <c r="B44" s="259" t="inlineStr">
        <is>
          <t xml:space="preserve">(должность, подпись, инициалы, фамилия) </t>
        </is>
      </c>
      <c r="C44" s="337" t="n"/>
      <c r="D44" s="337" t="n"/>
      <c r="E44" s="337" t="n"/>
    </row>
    <row r="45">
      <c r="B45" s="259" t="n"/>
      <c r="C45" s="337" t="n"/>
      <c r="D45" s="337" t="n"/>
      <c r="E45" s="337" t="n"/>
    </row>
    <row r="46">
      <c r="B46" s="259" t="inlineStr">
        <is>
          <t>Проверил ____________________________ А.В. Костянецкая</t>
        </is>
      </c>
      <c r="C46" s="337" t="n"/>
      <c r="D46" s="337" t="n"/>
      <c r="E46" s="337" t="n"/>
    </row>
    <row r="47">
      <c r="B47" s="376" t="inlineStr">
        <is>
          <t>(должность, подпись, инициалы, фамилия)</t>
        </is>
      </c>
      <c r="D47" s="337" t="n"/>
      <c r="E47" s="337" t="n"/>
    </row>
    <row r="49">
      <c r="B49" s="337" t="n"/>
      <c r="C49" s="337" t="n"/>
      <c r="D49" s="337" t="n"/>
      <c r="E49" s="337" t="n"/>
    </row>
    <row r="50">
      <c r="B50" s="337" t="n"/>
      <c r="C50" s="337" t="n"/>
      <c r="D50" s="337" t="n"/>
      <c r="E50" s="3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1"/>
  <sheetViews>
    <sheetView view="pageBreakPreview" zoomScale="70" zoomScaleSheetLayoutView="70" workbookViewId="0">
      <selection activeCell="E275" sqref="E275"/>
    </sheetView>
  </sheetViews>
  <sheetFormatPr baseColWidth="8" defaultColWidth="9.140625" defaultRowHeight="15" outlineLevelRow="1"/>
  <cols>
    <col width="5.7109375" customWidth="1" style="338" min="1" max="1"/>
    <col width="22.5703125" customWidth="1" style="338" min="2" max="2"/>
    <col width="39.140625" customWidth="1" style="338" min="3" max="3"/>
    <col width="10.7109375" customWidth="1" style="338" min="4" max="4"/>
    <col width="14.5703125" customWidth="1" style="338" min="5" max="6"/>
    <col width="15.85546875" customWidth="1" style="338" min="7" max="7"/>
    <col width="12.7109375" customWidth="1" style="338" min="8" max="8"/>
    <col width="13.85546875" customWidth="1" style="338" min="9" max="9"/>
    <col width="17.5703125" customWidth="1" style="338" min="10" max="10"/>
    <col width="10.85546875" customWidth="1" style="338" min="11" max="11"/>
    <col width="13.85546875" customWidth="1" style="338" min="12" max="12"/>
    <col width="9.140625" customWidth="1" style="330" min="13" max="13"/>
  </cols>
  <sheetData>
    <row r="1" s="330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30">
      <c r="A2" s="338" t="n"/>
      <c r="B2" s="338" t="n"/>
      <c r="C2" s="338" t="n"/>
      <c r="D2" s="338" t="n"/>
      <c r="E2" s="338" t="n"/>
      <c r="F2" s="338" t="n"/>
      <c r="G2" s="338" t="n"/>
      <c r="H2" s="397" t="inlineStr">
        <is>
          <t>Приложение №5</t>
        </is>
      </c>
      <c r="K2" s="338" t="n"/>
      <c r="L2" s="338" t="n"/>
      <c r="M2" s="338" t="n"/>
      <c r="N2" s="338" t="n"/>
    </row>
    <row r="3" s="330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7">
      <c r="A4" s="347" t="inlineStr">
        <is>
          <t>Расчет стоимости СМР и оборудования</t>
        </is>
      </c>
    </row>
    <row r="5" ht="12.75" customFormat="1" customHeight="1" s="337">
      <c r="A5" s="347" t="n"/>
      <c r="B5" s="347" t="n"/>
      <c r="C5" s="409" t="n"/>
      <c r="D5" s="347" t="n"/>
      <c r="E5" s="347" t="n"/>
      <c r="F5" s="347" t="n"/>
      <c r="G5" s="347" t="n"/>
      <c r="H5" s="347" t="n"/>
      <c r="I5" s="347" t="n"/>
      <c r="J5" s="347" t="n"/>
    </row>
    <row r="6" ht="13.5" customFormat="1" customHeight="1" s="337">
      <c r="A6" s="299" t="inlineStr">
        <is>
          <t>Наименование разрабатываемого показателя УНЦ</t>
        </is>
      </c>
      <c r="B6" s="232" t="n"/>
      <c r="C6" s="232" t="n"/>
      <c r="D6" s="350" t="inlineStr">
        <is>
          <t>Строительно-монтажные работы ВЛ 0,4-750 кВ без опор и провода. Одноцепная, многогранные опоры 500 кВ.</t>
        </is>
      </c>
    </row>
    <row r="7" ht="12.75" customFormat="1" customHeight="1" s="337">
      <c r="A7" s="350" t="inlineStr">
        <is>
          <t>Единица измерения  — 1 км</t>
        </is>
      </c>
      <c r="I7" s="360" t="n"/>
      <c r="J7" s="360" t="n"/>
    </row>
    <row r="8" ht="13.5" customFormat="1" customHeight="1" s="337">
      <c r="A8" s="350" t="n"/>
    </row>
    <row r="9" ht="27" customHeight="1" s="330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53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53" t="n"/>
      <c r="K9" s="338" t="n"/>
      <c r="L9" s="338" t="n"/>
      <c r="M9" s="338" t="n"/>
      <c r="N9" s="338" t="n"/>
    </row>
    <row r="10" ht="28.5" customHeight="1" s="330">
      <c r="A10" s="455" t="n"/>
      <c r="B10" s="455" t="n"/>
      <c r="C10" s="455" t="n"/>
      <c r="D10" s="455" t="n"/>
      <c r="E10" s="455" t="n"/>
      <c r="F10" s="383" t="inlineStr">
        <is>
          <t>на ед. изм.</t>
        </is>
      </c>
      <c r="G10" s="383" t="inlineStr">
        <is>
          <t>общая</t>
        </is>
      </c>
      <c r="H10" s="455" t="n"/>
      <c r="I10" s="383" t="inlineStr">
        <is>
          <t>на ед. изм.</t>
        </is>
      </c>
      <c r="J10" s="383" t="inlineStr">
        <is>
          <t>общая</t>
        </is>
      </c>
      <c r="K10" s="338" t="n"/>
      <c r="L10" s="338" t="n"/>
      <c r="M10" s="338" t="n"/>
      <c r="N10" s="338" t="n"/>
    </row>
    <row r="11" s="330">
      <c r="A11" s="383" t="n">
        <v>1</v>
      </c>
      <c r="B11" s="383" t="n">
        <v>2</v>
      </c>
      <c r="C11" s="383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8" t="n">
        <v>9</v>
      </c>
      <c r="J11" s="378" t="n">
        <v>10</v>
      </c>
      <c r="K11" s="338" t="n"/>
      <c r="L11" s="338" t="n"/>
      <c r="M11" s="338" t="n"/>
      <c r="N11" s="338" t="n"/>
    </row>
    <row r="12">
      <c r="A12" s="383" t="n"/>
      <c r="B12" s="371" t="inlineStr">
        <is>
          <t>Затраты труда рабочих-строителей</t>
        </is>
      </c>
      <c r="C12" s="452" t="n"/>
      <c r="D12" s="452" t="n"/>
      <c r="E12" s="452" t="n"/>
      <c r="F12" s="452" t="n"/>
      <c r="G12" s="452" t="n"/>
      <c r="H12" s="453" t="n"/>
      <c r="I12" s="218" t="n"/>
      <c r="J12" s="218" t="n"/>
    </row>
    <row r="13" ht="25.5" customHeight="1" s="330">
      <c r="A13" s="383" t="n">
        <v>1</v>
      </c>
      <c r="B13" s="230" t="inlineStr">
        <is>
          <t>1-3-8</t>
        </is>
      </c>
      <c r="C13" s="382" t="inlineStr">
        <is>
          <t>Затраты труда рабочих-строителей среднего разряда (3,8)</t>
        </is>
      </c>
      <c r="D13" s="383" t="inlineStr">
        <is>
          <t>чел.-ч.</t>
        </is>
      </c>
      <c r="E13" s="228" t="n">
        <v>804203.83183306</v>
      </c>
      <c r="F13" s="226" t="n">
        <v>9.4</v>
      </c>
      <c r="G13" s="226">
        <f>Прил.3!H12</f>
        <v/>
      </c>
      <c r="H13" s="296">
        <f>G13/G14</f>
        <v/>
      </c>
      <c r="I13" s="226">
        <f>ФОТр.тек.!E13</f>
        <v/>
      </c>
      <c r="J13" s="226">
        <f>ROUND(I13*E13,2)</f>
        <v/>
      </c>
    </row>
    <row r="14" ht="25.5" customFormat="1" customHeight="1" s="338">
      <c r="A14" s="383" t="n"/>
      <c r="B14" s="383" t="n"/>
      <c r="C14" s="371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228" t="n">
        <v>804203.83183306</v>
      </c>
      <c r="F14" s="226" t="n"/>
      <c r="G14" s="226">
        <f>SUM(G13:G13)</f>
        <v/>
      </c>
      <c r="H14" s="386" t="n">
        <v>1</v>
      </c>
      <c r="I14" s="218" t="n"/>
      <c r="J14" s="226">
        <f>SUM(J13:J13)</f>
        <v/>
      </c>
      <c r="K14" s="338" t="n"/>
    </row>
    <row r="15" ht="14.25" customFormat="1" customHeight="1" s="338">
      <c r="A15" s="383" t="n"/>
      <c r="B15" s="382" t="inlineStr">
        <is>
          <t>Затраты труда машинистов</t>
        </is>
      </c>
      <c r="C15" s="452" t="n"/>
      <c r="D15" s="452" t="n"/>
      <c r="E15" s="452" t="n"/>
      <c r="F15" s="452" t="n"/>
      <c r="G15" s="452" t="n"/>
      <c r="H15" s="453" t="n"/>
      <c r="I15" s="218" t="n"/>
      <c r="J15" s="218" t="n"/>
    </row>
    <row r="16" ht="14.25" customFormat="1" customHeight="1" s="338">
      <c r="A16" s="383" t="n">
        <v>2</v>
      </c>
      <c r="B16" s="383" t="n">
        <v>2</v>
      </c>
      <c r="C16" s="382" t="inlineStr">
        <is>
          <t>Затраты труда машинистов</t>
        </is>
      </c>
      <c r="D16" s="383" t="inlineStr">
        <is>
          <t>чел.-ч.</t>
        </is>
      </c>
      <c r="E16" s="228" t="n">
        <v>239524.15384615</v>
      </c>
      <c r="F16" s="226" t="n">
        <v>69.221609656197</v>
      </c>
      <c r="G16" s="226">
        <f>Прил.3!H36</f>
        <v/>
      </c>
      <c r="H16" s="386" t="n">
        <v>1</v>
      </c>
      <c r="I16" s="226">
        <f>ROUND(F16*Прил.10!D11,2)</f>
        <v/>
      </c>
      <c r="J16" s="226">
        <f>ROUND(I16*E16,2)</f>
        <v/>
      </c>
      <c r="K16" s="338" t="n"/>
    </row>
    <row r="17" ht="14.25" customFormat="1" customHeight="1" s="338">
      <c r="A17" s="383" t="n"/>
      <c r="B17" s="371" t="inlineStr">
        <is>
          <t>Машины и механизмы</t>
        </is>
      </c>
      <c r="C17" s="452" t="n"/>
      <c r="D17" s="452" t="n"/>
      <c r="E17" s="452" t="n"/>
      <c r="F17" s="452" t="n"/>
      <c r="G17" s="452" t="n"/>
      <c r="H17" s="453" t="n"/>
      <c r="I17" s="218" t="n"/>
      <c r="J17" s="218" t="n"/>
    </row>
    <row r="18" ht="14.25" customFormat="1" customHeight="1" s="338">
      <c r="A18" s="383" t="n"/>
      <c r="B18" s="382" t="inlineStr">
        <is>
          <t>Основные машины и механизмы</t>
        </is>
      </c>
      <c r="C18" s="452" t="n"/>
      <c r="D18" s="452" t="n"/>
      <c r="E18" s="452" t="n"/>
      <c r="F18" s="452" t="n"/>
      <c r="G18" s="452" t="n"/>
      <c r="H18" s="453" t="n"/>
      <c r="I18" s="218" t="n"/>
      <c r="J18" s="218" t="n"/>
    </row>
    <row r="19" ht="25.5" customFormat="1" customHeight="1" s="338">
      <c r="A19" s="383" t="n">
        <v>3</v>
      </c>
      <c r="B19" s="230" t="inlineStr">
        <is>
          <t xml:space="preserve">91.15.02-029
</t>
        </is>
      </c>
      <c r="C19" s="382" t="inlineStr">
        <is>
          <t>Тракторы на гусеничном ходу с лебедкой 132 кВт (180 л.с.)</t>
        </is>
      </c>
      <c r="D19" s="383" t="inlineStr">
        <is>
          <t>маш.-ч</t>
        </is>
      </c>
      <c r="E19" s="228" t="n">
        <v>49558.769230769</v>
      </c>
      <c r="F19" s="385" t="n">
        <v>147.43</v>
      </c>
      <c r="G19" s="226">
        <f>ROUND(E19*F19,2)</f>
        <v/>
      </c>
      <c r="H19" s="296">
        <f>G19/$G$112</f>
        <v/>
      </c>
      <c r="I19" s="226">
        <f>ROUND(F19*Прил.10!$D$12,2)</f>
        <v/>
      </c>
      <c r="J19" s="226">
        <f>ROUND(I19*E19,2)</f>
        <v/>
      </c>
      <c r="K19" s="338" t="n"/>
    </row>
    <row r="20" ht="25.5" customFormat="1" customHeight="1" s="338">
      <c r="A20" s="383" t="n">
        <v>4</v>
      </c>
      <c r="B20" s="230" t="inlineStr">
        <is>
          <t xml:space="preserve">91.06.06-014
</t>
        </is>
      </c>
      <c r="C20" s="382" t="inlineStr">
        <is>
          <t>Автогидроподъемники, высота подъема 28 м</t>
        </is>
      </c>
      <c r="D20" s="383" t="inlineStr">
        <is>
          <t>маш.-ч</t>
        </is>
      </c>
      <c r="E20" s="228" t="n">
        <v>23650.980769231</v>
      </c>
      <c r="F20" s="385" t="n">
        <v>243.49</v>
      </c>
      <c r="G20" s="226">
        <f>ROUND(E20*F20,2)</f>
        <v/>
      </c>
      <c r="H20" s="296">
        <f>G20/$G$112</f>
        <v/>
      </c>
      <c r="I20" s="226">
        <f>ROUND(F20*Прил.10!$D$12,2)</f>
        <v/>
      </c>
      <c r="J20" s="226">
        <f>ROUND(I20*E20,2)</f>
        <v/>
      </c>
      <c r="K20" s="338" t="n"/>
    </row>
    <row r="21" ht="25.5" customFormat="1" customHeight="1" s="338">
      <c r="A21" s="383" t="n">
        <v>5</v>
      </c>
      <c r="B21" s="230" t="inlineStr">
        <is>
          <t xml:space="preserve">91.05.14-023
</t>
        </is>
      </c>
      <c r="C21" s="382" t="inlineStr">
        <is>
          <t>Краны на тракторе, мощность 121 кВт (165 л.с.), грузоподъемность 5 т</t>
        </is>
      </c>
      <c r="D21" s="383" t="inlineStr">
        <is>
          <t>маш.-ч</t>
        </is>
      </c>
      <c r="E21" s="228" t="n">
        <v>30298.346153846</v>
      </c>
      <c r="F21" s="385" t="n">
        <v>182.8</v>
      </c>
      <c r="G21" s="226">
        <f>ROUND(E21*F21,2)</f>
        <v/>
      </c>
      <c r="H21" s="296">
        <f>G21/$G$112</f>
        <v/>
      </c>
      <c r="I21" s="226">
        <f>ROUND(F21*Прил.10!$D$12,2)</f>
        <v/>
      </c>
      <c r="J21" s="226">
        <f>ROUND(I21*E21,2)</f>
        <v/>
      </c>
      <c r="K21" s="338" t="n"/>
    </row>
    <row r="22" ht="25.5" customFormat="1" customHeight="1" s="338">
      <c r="A22" s="383" t="n">
        <v>6</v>
      </c>
      <c r="B22" s="230" t="inlineStr">
        <is>
          <t xml:space="preserve">91.13.03-111
</t>
        </is>
      </c>
      <c r="C22" s="382" t="inlineStr">
        <is>
          <t>Спецавтомобили-вездеходы, грузоподъемность до 8 т</t>
        </is>
      </c>
      <c r="D22" s="383" t="inlineStr">
        <is>
          <t>маш.-ч</t>
        </is>
      </c>
      <c r="E22" s="228" t="n">
        <v>26270.884615385</v>
      </c>
      <c r="F22" s="385" t="n">
        <v>189.95</v>
      </c>
      <c r="G22" s="226">
        <f>ROUND(E22*F22,2)</f>
        <v/>
      </c>
      <c r="H22" s="296">
        <f>G22/$G$112</f>
        <v/>
      </c>
      <c r="I22" s="226">
        <f>ROUND(F22*Прил.10!$D$12,2)</f>
        <v/>
      </c>
      <c r="J22" s="226">
        <f>ROUND(I22*E22,2)</f>
        <v/>
      </c>
      <c r="K22" s="338" t="n"/>
    </row>
    <row r="23" ht="38.25" customFormat="1" customHeight="1" s="338">
      <c r="A23" s="383" t="n">
        <v>7</v>
      </c>
      <c r="B23" s="230" t="inlineStr">
        <is>
          <t xml:space="preserve">91.04.01-077
</t>
        </is>
      </c>
      <c r="C23" s="382" t="inlineStr">
        <is>
          <t>Установки и агрегаты буровые на базе автомобилей глубина бурения до 200 м, грузоподъемность до 4 т</t>
        </is>
      </c>
      <c r="D23" s="383" t="inlineStr">
        <is>
          <t>маш.-ч</t>
        </is>
      </c>
      <c r="E23" s="228" t="n">
        <v>14228.923076923</v>
      </c>
      <c r="F23" s="385" t="n">
        <v>219.82</v>
      </c>
      <c r="G23" s="226">
        <f>ROUND(E23*F23,2)</f>
        <v/>
      </c>
      <c r="H23" s="296">
        <f>G23/$G$112</f>
        <v/>
      </c>
      <c r="I23" s="226">
        <f>ROUND(F23*Прил.10!$D$12,2)</f>
        <v/>
      </c>
      <c r="J23" s="226">
        <f>ROUND(I23*E23,2)</f>
        <v/>
      </c>
      <c r="K23" s="338" t="n"/>
    </row>
    <row r="24" ht="25.5" customFormat="1" customHeight="1" s="338">
      <c r="A24" s="383" t="n">
        <v>8</v>
      </c>
      <c r="B24" s="230" t="inlineStr">
        <is>
          <t xml:space="preserve">91.05.05-016
</t>
        </is>
      </c>
      <c r="C24" s="382" t="inlineStr">
        <is>
          <t>Краны на автомобильном ходу, грузоподъемность 25 т</t>
        </is>
      </c>
      <c r="D24" s="383" t="inlineStr">
        <is>
          <t>маш.-ч</t>
        </is>
      </c>
      <c r="E24" s="228" t="n">
        <v>5077.4423076923</v>
      </c>
      <c r="F24" s="385" t="n">
        <v>476.43</v>
      </c>
      <c r="G24" s="226">
        <f>ROUND(E24*F24,2)</f>
        <v/>
      </c>
      <c r="H24" s="296">
        <f>G24/$G$112</f>
        <v/>
      </c>
      <c r="I24" s="226">
        <f>ROUND(F24*Прил.10!$D$12,2)</f>
        <v/>
      </c>
      <c r="J24" s="226">
        <f>ROUND(I24*E24,2)</f>
        <v/>
      </c>
      <c r="K24" s="338" t="n"/>
    </row>
    <row r="25" ht="25.5" customFormat="1" customHeight="1" s="338">
      <c r="A25" s="383" t="n">
        <v>9</v>
      </c>
      <c r="B25" s="230" t="inlineStr">
        <is>
          <t xml:space="preserve">91.11.02-021
</t>
        </is>
      </c>
      <c r="C25" s="382" t="inlineStr">
        <is>
          <t>Комплексы для монтажа проводов методом "под тяжением"</t>
        </is>
      </c>
      <c r="D25" s="383" t="inlineStr">
        <is>
          <t>маш.-ч</t>
        </is>
      </c>
      <c r="E25" s="228" t="n">
        <v>3128.9230769231</v>
      </c>
      <c r="F25" s="385" t="n">
        <v>637.76</v>
      </c>
      <c r="G25" s="226">
        <f>ROUND(E25*F25,2)</f>
        <v/>
      </c>
      <c r="H25" s="296">
        <f>G25/$G$112</f>
        <v/>
      </c>
      <c r="I25" s="226">
        <f>ROUND(F25*Прил.10!$D$12,2)</f>
        <v/>
      </c>
      <c r="J25" s="226">
        <f>ROUND(I25*E25,2)</f>
        <v/>
      </c>
      <c r="K25" s="338" t="n"/>
    </row>
    <row r="26" ht="51" customFormat="1" customHeight="1" s="338">
      <c r="A26" s="383" t="n">
        <v>10</v>
      </c>
      <c r="B26" s="230" t="inlineStr">
        <is>
          <t xml:space="preserve">91.18.01-007
</t>
        </is>
      </c>
      <c r="C26" s="38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383" t="inlineStr">
        <is>
          <t>маш.-ч</t>
        </is>
      </c>
      <c r="E26" s="228" t="n">
        <v>18517.211538462</v>
      </c>
      <c r="F26" s="385" t="n">
        <v>90</v>
      </c>
      <c r="G26" s="226">
        <f>ROUND(E26*F26,2)</f>
        <v/>
      </c>
      <c r="H26" s="296">
        <f>G26/$G$112</f>
        <v/>
      </c>
      <c r="I26" s="226">
        <f>ROUND(F26*Прил.10!$D$12,2)</f>
        <v/>
      </c>
      <c r="J26" s="226">
        <f>ROUND(I26*E26,2)</f>
        <v/>
      </c>
      <c r="K26" s="338" t="n"/>
    </row>
    <row r="27" ht="25.5" customFormat="1" customHeight="1" s="338">
      <c r="A27" s="383" t="n">
        <v>11</v>
      </c>
      <c r="B27" s="230" t="inlineStr">
        <is>
          <t xml:space="preserve">91.05.05-015
</t>
        </is>
      </c>
      <c r="C27" s="382" t="inlineStr">
        <is>
          <t>Краны на автомобильном ходу, грузоподъемность 16 т</t>
        </is>
      </c>
      <c r="D27" s="383" t="inlineStr">
        <is>
          <t>маш.-ч</t>
        </is>
      </c>
      <c r="E27" s="228" t="n">
        <v>9026.711538461501</v>
      </c>
      <c r="F27" s="385" t="n">
        <v>115.4</v>
      </c>
      <c r="G27" s="226">
        <f>ROUND(E27*F27,2)</f>
        <v/>
      </c>
      <c r="H27" s="296">
        <f>G27/$G$112</f>
        <v/>
      </c>
      <c r="I27" s="226">
        <f>ROUND(F27*Прил.10!$D$12,2)</f>
        <v/>
      </c>
      <c r="J27" s="226">
        <f>ROUND(I27*E27,2)</f>
        <v/>
      </c>
      <c r="K27" s="338" t="n"/>
    </row>
    <row r="28" ht="25.5" customFormat="1" customHeight="1" s="338">
      <c r="A28" s="383" t="n">
        <v>12</v>
      </c>
      <c r="B28" s="230" t="inlineStr">
        <is>
          <t xml:space="preserve">91.01.05-085
</t>
        </is>
      </c>
      <c r="C28" s="382" t="inlineStr">
        <is>
          <t>Экскаваторы одноковшовые дизельные на гусеничном ходу, емкость ковша 0,5 м3</t>
        </is>
      </c>
      <c r="D28" s="383" t="inlineStr">
        <is>
          <t>маш.-ч</t>
        </is>
      </c>
      <c r="E28" s="228" t="n">
        <v>6998.3846153846</v>
      </c>
      <c r="F28" s="385" t="n">
        <v>100</v>
      </c>
      <c r="G28" s="226">
        <f>ROUND(E28*F28,2)</f>
        <v/>
      </c>
      <c r="H28" s="296">
        <f>G28/$G$112</f>
        <v/>
      </c>
      <c r="I28" s="226">
        <f>ROUND(F28*Прил.10!$D$12,2)</f>
        <v/>
      </c>
      <c r="J28" s="226">
        <f>ROUND(I28*E28,2)</f>
        <v/>
      </c>
      <c r="K28" s="338" t="n"/>
    </row>
    <row r="29" ht="25.5" customFormat="1" customHeight="1" s="338">
      <c r="A29" s="383" t="n">
        <v>13</v>
      </c>
      <c r="B29" s="230" t="inlineStr">
        <is>
          <t xml:space="preserve">91.07.08-011
</t>
        </is>
      </c>
      <c r="C29" s="382" t="inlineStr">
        <is>
          <t>Глиномешалки, 4 м3</t>
        </is>
      </c>
      <c r="D29" s="383" t="inlineStr">
        <is>
          <t>маш.-ч</t>
        </is>
      </c>
      <c r="E29" s="228" t="n">
        <v>22462.403846154</v>
      </c>
      <c r="F29" s="385" t="n">
        <v>26.5</v>
      </c>
      <c r="G29" s="226">
        <f>ROUND(E29*F29,2)</f>
        <v/>
      </c>
      <c r="H29" s="296">
        <f>G29/$G$112</f>
        <v/>
      </c>
      <c r="I29" s="226">
        <f>ROUND(F29*Прил.10!$D$12,2)</f>
        <v/>
      </c>
      <c r="J29" s="226">
        <f>ROUND(I29*E29,2)</f>
        <v/>
      </c>
      <c r="K29" s="338" t="n"/>
    </row>
    <row r="30" ht="14.25" customFormat="1" customHeight="1" s="338">
      <c r="A30" s="383" t="n"/>
      <c r="B30" s="383" t="n"/>
      <c r="C30" s="382" t="inlineStr">
        <is>
          <t>Итого основные машины и механизмы</t>
        </is>
      </c>
      <c r="D30" s="383" t="n"/>
      <c r="E30" s="228" t="n"/>
      <c r="F30" s="226" t="n"/>
      <c r="G30" s="226">
        <f>SUM(G19:G29)</f>
        <v/>
      </c>
      <c r="H30" s="386">
        <f>G30/G112</f>
        <v/>
      </c>
      <c r="I30" s="219" t="n"/>
      <c r="J30" s="226">
        <f>SUM(J19:J29)</f>
        <v/>
      </c>
    </row>
    <row r="31" hidden="1" outlineLevel="1" ht="25.5" customFormat="1" customHeight="1" s="338">
      <c r="A31" s="383" t="n">
        <v>14</v>
      </c>
      <c r="B31" s="230" t="n">
        <v>21141</v>
      </c>
      <c r="C31" s="382" t="inlineStr">
        <is>
          <t>Краны на автомобильном ходу при работе на других видах строительства 10 т</t>
        </is>
      </c>
      <c r="D31" s="383" t="inlineStr">
        <is>
          <t>маш.час</t>
        </is>
      </c>
      <c r="E31" s="228" t="n">
        <v>1625.6461538462</v>
      </c>
      <c r="F31" s="385" t="n">
        <v>111.99</v>
      </c>
      <c r="G31" s="226">
        <f>ROUND(E31*F31,2)</f>
        <v/>
      </c>
      <c r="H31" s="296">
        <f>G31/$G$112</f>
        <v/>
      </c>
      <c r="I31" s="226">
        <f>ROUND(F31*Прил.10!$D$12,2)</f>
        <v/>
      </c>
      <c r="J31" s="226">
        <f>ROUND(I31*E31,2)</f>
        <v/>
      </c>
      <c r="K31" s="338" t="n"/>
    </row>
    <row r="32" hidden="1" outlineLevel="1" ht="38.25" customFormat="1" customHeight="1" s="338">
      <c r="A32" s="383" t="n">
        <v>15</v>
      </c>
      <c r="B32" s="230" t="n">
        <v>270301</v>
      </c>
      <c r="C32" s="382" t="inlineStr">
        <is>
          <t>Насосы грязевые, подача 23,4-65,3 м3/ч, давление нагнетания 15,7-5,88 МПа (160-60 кгс/см2)</t>
        </is>
      </c>
      <c r="D32" s="383" t="inlineStr">
        <is>
          <t>маш.час</t>
        </is>
      </c>
      <c r="E32" s="228" t="n">
        <v>5517.8307692308</v>
      </c>
      <c r="F32" s="385" t="n">
        <v>32.71</v>
      </c>
      <c r="G32" s="226">
        <f>ROUND(E32*F32,2)</f>
        <v/>
      </c>
      <c r="H32" s="296">
        <f>G32/$G$112</f>
        <v/>
      </c>
      <c r="I32" s="226">
        <f>ROUND(F32*Прил.10!$D$12,2)</f>
        <v/>
      </c>
      <c r="J32" s="226">
        <f>ROUND(I32*E32,2)</f>
        <v/>
      </c>
      <c r="K32" s="338" t="n"/>
    </row>
    <row r="33" hidden="1" outlineLevel="1" ht="51" customFormat="1" customHeight="1" s="338">
      <c r="A33" s="383" t="n">
        <v>16</v>
      </c>
      <c r="B33" s="230" t="inlineStr">
        <is>
          <t>ФССЦпг03-21-01-049</t>
        </is>
      </c>
      <c r="C33" s="382" t="inlineStr">
        <is>
          <t>Перевозка грузов автомобилями-самосвалами грузоподъемностью 10 т, работающих вне карьера, на расстояние: до 49 км I класс груза</t>
        </is>
      </c>
      <c r="D33" s="383" t="inlineStr">
        <is>
          <t>1 т груза</t>
        </is>
      </c>
      <c r="E33" s="228" t="n">
        <v>6044.2307692308</v>
      </c>
      <c r="F33" s="385" t="n">
        <v>26.77</v>
      </c>
      <c r="G33" s="226">
        <f>ROUND(E33*F33,2)</f>
        <v/>
      </c>
      <c r="H33" s="296">
        <f>G33/$G$112</f>
        <v/>
      </c>
      <c r="I33" s="226">
        <f>ROUND(F33*Прил.10!$D$12,2)</f>
        <v/>
      </c>
      <c r="J33" s="226">
        <f>ROUND(I33*E33,2)</f>
        <v/>
      </c>
      <c r="K33" s="338" t="n"/>
    </row>
    <row r="34" hidden="1" outlineLevel="1" ht="25.5" customFormat="1" customHeight="1" s="338">
      <c r="A34" s="383" t="n">
        <v>17</v>
      </c>
      <c r="B34" s="230" t="inlineStr">
        <is>
          <t xml:space="preserve">91.14.03-002
</t>
        </is>
      </c>
      <c r="C34" s="382" t="inlineStr">
        <is>
          <t>Автомобили-самосвалы, грузоподъемность до 10 т</t>
        </is>
      </c>
      <c r="D34" s="383" t="inlineStr">
        <is>
          <t>маш.-ч</t>
        </is>
      </c>
      <c r="E34" s="228" t="n">
        <v>1747.8461538462</v>
      </c>
      <c r="F34" s="385" t="n">
        <v>87.48999999999999</v>
      </c>
      <c r="G34" s="226">
        <f>ROUND(E34*F34,2)</f>
        <v/>
      </c>
      <c r="H34" s="296">
        <f>G34/$G$112</f>
        <v/>
      </c>
      <c r="I34" s="226">
        <f>ROUND(F34*Прил.10!$D$12,2)</f>
        <v/>
      </c>
      <c r="J34" s="226">
        <f>ROUND(I34*E34,2)</f>
        <v/>
      </c>
      <c r="K34" s="338" t="n"/>
    </row>
    <row r="35" hidden="1" outlineLevel="1" ht="38.25" customFormat="1" customHeight="1" s="338">
      <c r="A35" s="383" t="n">
        <v>18</v>
      </c>
      <c r="B35" s="230" t="inlineStr">
        <is>
          <t>ФССЦпг01-01-01-015</t>
        </is>
      </c>
      <c r="C35" s="382" t="inlineStr">
        <is>
          <t>Погрузочные работы при автомобильных перевозках: металлических конструкций массой до 1 т</t>
        </is>
      </c>
      <c r="D35" s="383" t="inlineStr">
        <is>
          <t>1 т груза</t>
        </is>
      </c>
      <c r="E35" s="228" t="n">
        <v>6186.4992307692</v>
      </c>
      <c r="F35" s="385" t="n">
        <v>22.33</v>
      </c>
      <c r="G35" s="226">
        <f>ROUND(E35*F35,2)</f>
        <v/>
      </c>
      <c r="H35" s="296">
        <f>G35/$G$112</f>
        <v/>
      </c>
      <c r="I35" s="226">
        <f>ROUND(F35*Прил.10!$D$12,2)</f>
        <v/>
      </c>
      <c r="J35" s="226">
        <f>ROUND(I35*E35,2)</f>
        <v/>
      </c>
      <c r="K35" s="338" t="n"/>
    </row>
    <row r="36" hidden="1" outlineLevel="1" ht="38.25" customFormat="1" customHeight="1" s="338">
      <c r="A36" s="383" t="n">
        <v>19</v>
      </c>
      <c r="B36" s="230" t="inlineStr">
        <is>
          <t>ФССЦпг01-01-02-015</t>
        </is>
      </c>
      <c r="C36" s="382" t="inlineStr">
        <is>
          <t>Разгрузочные работы при автомобильных перевозках: металлических конструкций массой до 1 т</t>
        </is>
      </c>
      <c r="D36" s="383" t="inlineStr">
        <is>
          <t>1 т груза</t>
        </is>
      </c>
      <c r="E36" s="228" t="n">
        <v>6186.4992307692</v>
      </c>
      <c r="F36" s="385" t="n">
        <v>22.33</v>
      </c>
      <c r="G36" s="226">
        <f>ROUND(E36*F36,2)</f>
        <v/>
      </c>
      <c r="H36" s="296">
        <f>G36/$G$112</f>
        <v/>
      </c>
      <c r="I36" s="226">
        <f>ROUND(F36*Прил.10!$D$12,2)</f>
        <v/>
      </c>
      <c r="J36" s="226">
        <f>ROUND(I36*E36,2)</f>
        <v/>
      </c>
      <c r="K36" s="338" t="n"/>
    </row>
    <row r="37" hidden="1" outlineLevel="1" ht="25.5" customFormat="1" customHeight="1" s="338">
      <c r="A37" s="383" t="n">
        <v>20</v>
      </c>
      <c r="B37" s="230" t="n">
        <v>21243</v>
      </c>
      <c r="C37" s="382" t="inlineStr">
        <is>
          <t>Краны на гусеничном ходу при работе на других видах строительства до 16 т</t>
        </is>
      </c>
      <c r="D37" s="383" t="inlineStr">
        <is>
          <t>маш.час</t>
        </is>
      </c>
      <c r="E37" s="228" t="n">
        <v>1295.9076923077</v>
      </c>
      <c r="F37" s="385" t="n">
        <v>96.89</v>
      </c>
      <c r="G37" s="226">
        <f>ROUND(E37*F37,2)</f>
        <v/>
      </c>
      <c r="H37" s="296">
        <f>G37/$G$112</f>
        <v/>
      </c>
      <c r="I37" s="226">
        <f>ROUND(F37*Прил.10!$D$12,2)</f>
        <v/>
      </c>
      <c r="J37" s="226">
        <f>ROUND(I37*E37,2)</f>
        <v/>
      </c>
      <c r="K37" s="338" t="n"/>
    </row>
    <row r="38" hidden="1" outlineLevel="1" ht="25.5" customFormat="1" customHeight="1" s="338">
      <c r="A38" s="383" t="n">
        <v>21</v>
      </c>
      <c r="B38" s="230" t="n">
        <v>140201</v>
      </c>
      <c r="C38" s="382" t="inlineStr">
        <is>
          <t>Копры гусеничные для свай длиной до 12 м</t>
        </is>
      </c>
      <c r="D38" s="383" t="inlineStr">
        <is>
          <t>маш.час</t>
        </is>
      </c>
      <c r="E38" s="228" t="n">
        <v>610.38461538462</v>
      </c>
      <c r="F38" s="385" t="n">
        <v>185.55</v>
      </c>
      <c r="G38" s="226">
        <f>ROUND(E38*F38,2)</f>
        <v/>
      </c>
      <c r="H38" s="296">
        <f>G38/$G$112</f>
        <v/>
      </c>
      <c r="I38" s="226">
        <f>ROUND(F38*Прил.10!$D$12,2)</f>
        <v/>
      </c>
      <c r="J38" s="226">
        <f>ROUND(I38*E38,2)</f>
        <v/>
      </c>
      <c r="K38" s="338" t="n"/>
    </row>
    <row r="39" hidden="1" outlineLevel="1" ht="14.25" customFormat="1" customHeight="1" s="338">
      <c r="A39" s="383" t="n">
        <v>22</v>
      </c>
      <c r="B39" s="230" t="n">
        <v>400102</v>
      </c>
      <c r="C39" s="382" t="inlineStr">
        <is>
          <t>Тягачи седельные, грузоподъемность 15 т</t>
        </is>
      </c>
      <c r="D39" s="383" t="inlineStr">
        <is>
          <t>маш.час</t>
        </is>
      </c>
      <c r="E39" s="228" t="n">
        <v>902.8923076923101</v>
      </c>
      <c r="F39" s="385" t="n">
        <v>119.36</v>
      </c>
      <c r="G39" s="226">
        <f>ROUND(E39*F39,2)</f>
        <v/>
      </c>
      <c r="H39" s="296">
        <f>G39/$G$112</f>
        <v/>
      </c>
      <c r="I39" s="226">
        <f>ROUND(F39*Прил.10!$D$12,2)</f>
        <v/>
      </c>
      <c r="J39" s="226">
        <f>ROUND(I39*E39,2)</f>
        <v/>
      </c>
      <c r="K39" s="338" t="n"/>
    </row>
    <row r="40" hidden="1" outlineLevel="1" ht="25.5" customFormat="1" customHeight="1" s="338">
      <c r="A40" s="383" t="n">
        <v>23</v>
      </c>
      <c r="B40" s="230" t="n">
        <v>400001</v>
      </c>
      <c r="C40" s="382" t="inlineStr">
        <is>
          <t>Автомобили бортовые, грузоподъемность до 5 т</t>
        </is>
      </c>
      <c r="D40" s="383" t="inlineStr">
        <is>
          <t>маш.час</t>
        </is>
      </c>
      <c r="E40" s="228" t="n">
        <v>1090.6384615385</v>
      </c>
      <c r="F40" s="385" t="n">
        <v>87.17</v>
      </c>
      <c r="G40" s="226">
        <f>ROUND(E40*F40,2)</f>
        <v/>
      </c>
      <c r="H40" s="296">
        <f>G40/$G$112</f>
        <v/>
      </c>
      <c r="I40" s="226">
        <f>ROUND(F40*Прил.10!$D$12,2)</f>
        <v/>
      </c>
      <c r="J40" s="226">
        <f>ROUND(I40*E40,2)</f>
        <v/>
      </c>
      <c r="K40" s="338" t="n"/>
    </row>
    <row r="41" hidden="1" outlineLevel="1" ht="25.5" customFormat="1" customHeight="1" s="338">
      <c r="A41" s="383" t="n">
        <v>24</v>
      </c>
      <c r="B41" s="230" t="n">
        <v>21439</v>
      </c>
      <c r="C41" s="382" t="inlineStr">
        <is>
          <t>Краны на пневмоколесном ходу при работе на других видах строительства 25 т</t>
        </is>
      </c>
      <c r="D41" s="383" t="inlineStr">
        <is>
          <t>маш.час</t>
        </is>
      </c>
      <c r="E41" s="228" t="n">
        <v>813.38461538462</v>
      </c>
      <c r="F41" s="385" t="n">
        <v>102.51</v>
      </c>
      <c r="G41" s="226">
        <f>ROUND(E41*F41,2)</f>
        <v/>
      </c>
      <c r="H41" s="296">
        <f>G41/$G$112</f>
        <v/>
      </c>
      <c r="I41" s="226">
        <f>ROUND(F41*Прил.10!$D$12,2)</f>
        <v/>
      </c>
      <c r="J41" s="226">
        <f>ROUND(I41*E41,2)</f>
        <v/>
      </c>
      <c r="K41" s="338" t="n"/>
    </row>
    <row r="42" hidden="1" outlineLevel="1" ht="25.5" customFormat="1" customHeight="1" s="338">
      <c r="A42" s="383" t="n">
        <v>25</v>
      </c>
      <c r="B42" s="230" t="n">
        <v>150703</v>
      </c>
      <c r="C42" s="382" t="inlineStr">
        <is>
          <t>Трубоукладчики для труб диаметром 800-1000 мм грузоподъемностью 35 т</t>
        </is>
      </c>
      <c r="D42" s="383" t="inlineStr">
        <is>
          <t>маш.час</t>
        </is>
      </c>
      <c r="E42" s="228" t="n">
        <v>453.13076923077</v>
      </c>
      <c r="F42" s="385" t="n">
        <v>175.35</v>
      </c>
      <c r="G42" s="226">
        <f>ROUND(E42*F42,2)</f>
        <v/>
      </c>
      <c r="H42" s="296">
        <f>G42/$G$112</f>
        <v/>
      </c>
      <c r="I42" s="226">
        <f>ROUND(F42*Прил.10!$D$12,2)</f>
        <v/>
      </c>
      <c r="J42" s="226">
        <f>ROUND(I42*E42,2)</f>
        <v/>
      </c>
      <c r="K42" s="338" t="n"/>
    </row>
    <row r="43" hidden="1" outlineLevel="1" ht="51" customFormat="1" customHeight="1" s="338">
      <c r="A43" s="383" t="n">
        <v>26</v>
      </c>
      <c r="B43" s="230" t="inlineStr">
        <is>
          <t>ФССЦпг03-02-01-037</t>
        </is>
      </c>
      <c r="C43" s="382" t="inlineStr">
        <is>
          <t>Перевозка строительных грузов (барабаны с проводом), бортовым автомобилем грузоподъемностью 5 т, на расстояние до 37 км I класс груза</t>
        </is>
      </c>
      <c r="D43" s="383" t="inlineStr">
        <is>
          <t>1 т груза</t>
        </is>
      </c>
      <c r="E43" s="228" t="n">
        <v>1647.4461538462</v>
      </c>
      <c r="F43" s="385" t="n">
        <v>38.44</v>
      </c>
      <c r="G43" s="226">
        <f>ROUND(E43*F43,2)</f>
        <v/>
      </c>
      <c r="H43" s="296">
        <f>G43/$G$112</f>
        <v/>
      </c>
      <c r="I43" s="226">
        <f>ROUND(F43*Прил.10!$D$12,2)</f>
        <v/>
      </c>
      <c r="J43" s="226">
        <f>ROUND(I43*E43,2)</f>
        <v/>
      </c>
      <c r="K43" s="338" t="n"/>
    </row>
    <row r="44" hidden="1" outlineLevel="1" ht="51" customFormat="1" customHeight="1" s="338">
      <c r="A44" s="383" t="n">
        <v>27</v>
      </c>
      <c r="B44" s="230" t="inlineStr">
        <is>
          <t>ФССЦпг03-02-01-067</t>
        </is>
      </c>
      <c r="C44" s="382" t="inlineStr">
        <is>
          <t>Перевозка строительных грузов  (Фундаменты МФ) бортовым автомобилем грузоподъемностью 5 т, на расстояние до 67 км I класс груза</t>
        </is>
      </c>
      <c r="D44" s="383" t="inlineStr">
        <is>
          <t>1 т груза</t>
        </is>
      </c>
      <c r="E44" s="228" t="n">
        <v>1107.1876923077</v>
      </c>
      <c r="F44" s="385" t="n">
        <v>56.75</v>
      </c>
      <c r="G44" s="226">
        <f>ROUND(E44*F44,2)</f>
        <v/>
      </c>
      <c r="H44" s="296">
        <f>G44/$G$112</f>
        <v/>
      </c>
      <c r="I44" s="226">
        <f>ROUND(F44*Прил.10!$D$12,2)</f>
        <v/>
      </c>
      <c r="J44" s="226">
        <f>ROUND(I44*E44,2)</f>
        <v/>
      </c>
      <c r="K44" s="338" t="n"/>
    </row>
    <row r="45" hidden="1" outlineLevel="1" ht="25.5" customFormat="1" customHeight="1" s="338">
      <c r="A45" s="383" t="n">
        <v>28</v>
      </c>
      <c r="B45" s="230" t="inlineStr">
        <is>
          <t xml:space="preserve">91.02.04-041
</t>
        </is>
      </c>
      <c r="C45" s="382" t="inlineStr">
        <is>
          <t>Установки буровые с крутящим моментом 250-350 кНм</t>
        </is>
      </c>
      <c r="D45" s="383" t="inlineStr">
        <is>
          <t>маш.-ч</t>
        </is>
      </c>
      <c r="E45" s="228" t="n">
        <v>67.292307692308</v>
      </c>
      <c r="F45" s="385" t="n">
        <v>870.54</v>
      </c>
      <c r="G45" s="226">
        <f>ROUND(E45*F45,2)</f>
        <v/>
      </c>
      <c r="H45" s="296">
        <f>G45/$G$112</f>
        <v/>
      </c>
      <c r="I45" s="226">
        <f>ROUND(F45*Прил.10!$D$12,2)</f>
        <v/>
      </c>
      <c r="J45" s="226">
        <f>ROUND(I45*E45,2)</f>
        <v/>
      </c>
      <c r="K45" s="338" t="n"/>
    </row>
    <row r="46" hidden="1" outlineLevel="1" ht="38.25" customFormat="1" customHeight="1" s="338">
      <c r="A46" s="383" t="n">
        <v>29</v>
      </c>
      <c r="B46" s="230" t="n">
        <v>101401</v>
      </c>
      <c r="C46" s="382" t="inlineStr">
        <is>
          <t>Насосы для нагнетания воды, содержащей твердые частицы, подача 45 м3/ч, напор до 55 м</t>
        </is>
      </c>
      <c r="D46" s="383" t="inlineStr">
        <is>
          <t>маш.час</t>
        </is>
      </c>
      <c r="E46" s="228" t="n">
        <v>5694.2</v>
      </c>
      <c r="F46" s="385" t="n">
        <v>9.73</v>
      </c>
      <c r="G46" s="226">
        <f>ROUND(E46*F46,2)</f>
        <v/>
      </c>
      <c r="H46" s="296">
        <f>G46/$G$112</f>
        <v/>
      </c>
      <c r="I46" s="226">
        <f>ROUND(F46*Прил.10!$D$12,2)</f>
        <v/>
      </c>
      <c r="J46" s="226">
        <f>ROUND(I46*E46,2)</f>
        <v/>
      </c>
      <c r="K46" s="338" t="n"/>
    </row>
    <row r="47" hidden="1" outlineLevel="1" ht="25.5" customFormat="1" customHeight="1" s="338">
      <c r="A47" s="383" t="n">
        <v>30</v>
      </c>
      <c r="B47" s="230" t="n">
        <v>70150</v>
      </c>
      <c r="C47" s="382" t="inlineStr">
        <is>
          <t>Бульдозеры при работе на других видах строительства 96 кВт (130 л.с.)</t>
        </is>
      </c>
      <c r="D47" s="383" t="inlineStr">
        <is>
          <t>маш.час</t>
        </is>
      </c>
      <c r="E47" s="228" t="n">
        <v>552.3923076923101</v>
      </c>
      <c r="F47" s="385" t="n">
        <v>94.05</v>
      </c>
      <c r="G47" s="226">
        <f>ROUND(E47*F47,2)</f>
        <v/>
      </c>
      <c r="H47" s="296">
        <f>G47/$G$112</f>
        <v/>
      </c>
      <c r="I47" s="226">
        <f>ROUND(F47*Прил.10!$D$12,2)</f>
        <v/>
      </c>
      <c r="J47" s="226">
        <f>ROUND(I47*E47,2)</f>
        <v/>
      </c>
      <c r="K47" s="338" t="n"/>
    </row>
    <row r="48" hidden="1" outlineLevel="1" ht="51" customFormat="1" customHeight="1" s="338">
      <c r="A48" s="383" t="n">
        <v>31</v>
      </c>
      <c r="B48" s="230" t="inlineStr">
        <is>
          <t>ФССЦпг03-02-02-067</t>
        </is>
      </c>
      <c r="C48" s="382" t="inlineStr">
        <is>
          <t>Перевозка строительных грузов (линейная арматура и изоляция), бортовым автомобилем грузоподъемностью 5 т, на расстояние до 67 км II класс груза</t>
        </is>
      </c>
      <c r="D48" s="383" t="inlineStr">
        <is>
          <t>1 т груза</t>
        </is>
      </c>
      <c r="E48" s="228" t="n">
        <v>743.89846153846</v>
      </c>
      <c r="F48" s="385" t="n">
        <v>66.76000000000001</v>
      </c>
      <c r="G48" s="226">
        <f>ROUND(E48*F48,2)</f>
        <v/>
      </c>
      <c r="H48" s="296">
        <f>G48/$G$112</f>
        <v/>
      </c>
      <c r="I48" s="226">
        <f>ROUND(F48*Прил.10!$D$12,2)</f>
        <v/>
      </c>
      <c r="J48" s="226">
        <f>ROUND(I48*E48,2)</f>
        <v/>
      </c>
      <c r="K48" s="338" t="n"/>
    </row>
    <row r="49" hidden="1" outlineLevel="1" ht="14.25" customFormat="1" customHeight="1" s="338">
      <c r="A49" s="383" t="n">
        <v>32</v>
      </c>
      <c r="B49" s="230" t="n">
        <v>331481</v>
      </c>
      <c r="C49" s="382" t="inlineStr">
        <is>
          <t>Машины пневматические ПУМ-3</t>
        </is>
      </c>
      <c r="D49" s="383" t="inlineStr">
        <is>
          <t>маш.час</t>
        </is>
      </c>
      <c r="E49" s="228" t="n">
        <v>522.72307692308</v>
      </c>
      <c r="F49" s="385" t="n">
        <v>91.13</v>
      </c>
      <c r="G49" s="226">
        <f>ROUND(E49*F49,2)</f>
        <v/>
      </c>
      <c r="H49" s="296">
        <f>G49/$G$112</f>
        <v/>
      </c>
      <c r="I49" s="226">
        <f>ROUND(F49*Прил.10!$D$12,2)</f>
        <v/>
      </c>
      <c r="J49" s="226">
        <f>ROUND(I49*E49,2)</f>
        <v/>
      </c>
      <c r="K49" s="338" t="n"/>
    </row>
    <row r="50" hidden="1" outlineLevel="1" ht="14.25" customFormat="1" customHeight="1" s="338">
      <c r="A50" s="383" t="n">
        <v>33</v>
      </c>
      <c r="B50" s="230" t="n">
        <v>140504</v>
      </c>
      <c r="C50" s="382" t="inlineStr">
        <is>
          <t>Дизель-молоты 2,5 т</t>
        </is>
      </c>
      <c r="D50" s="383" t="inlineStr">
        <is>
          <t>маш.час</t>
        </is>
      </c>
      <c r="E50" s="228" t="n">
        <v>610.38461538462</v>
      </c>
      <c r="F50" s="385" t="n">
        <v>70.67</v>
      </c>
      <c r="G50" s="226">
        <f>ROUND(E50*F50,2)</f>
        <v/>
      </c>
      <c r="H50" s="296">
        <f>G50/$G$112</f>
        <v/>
      </c>
      <c r="I50" s="226">
        <f>ROUND(F50*Прил.10!$D$12,2)</f>
        <v/>
      </c>
      <c r="J50" s="226">
        <f>ROUND(I50*E50,2)</f>
        <v/>
      </c>
      <c r="K50" s="338" t="n"/>
    </row>
    <row r="51" hidden="1" outlineLevel="1" ht="14.25" customFormat="1" customHeight="1" s="338">
      <c r="A51" s="383" t="n">
        <v>34</v>
      </c>
      <c r="B51" s="230" t="n">
        <v>121011</v>
      </c>
      <c r="C51" s="382" t="inlineStr">
        <is>
          <t>Котлы битумные передвижные 400 л</t>
        </is>
      </c>
      <c r="D51" s="383" t="inlineStr">
        <is>
          <t>маш.час</t>
        </is>
      </c>
      <c r="E51" s="228" t="n">
        <v>1280.1615384615</v>
      </c>
      <c r="F51" s="385" t="n">
        <v>30</v>
      </c>
      <c r="G51" s="226">
        <f>ROUND(E51*F51,2)</f>
        <v/>
      </c>
      <c r="H51" s="296">
        <f>G51/$G$112</f>
        <v/>
      </c>
      <c r="I51" s="226">
        <f>ROUND(F51*Прил.10!$D$12,2)</f>
        <v/>
      </c>
      <c r="J51" s="226">
        <f>ROUND(I51*E51,2)</f>
        <v/>
      </c>
      <c r="K51" s="338" t="n"/>
    </row>
    <row r="52" hidden="1" outlineLevel="1" ht="38.25" customFormat="1" customHeight="1" s="338">
      <c r="A52" s="383" t="n">
        <v>35</v>
      </c>
      <c r="B52" s="230" t="inlineStr">
        <is>
          <t>ФССЦпг01-01-01-015</t>
        </is>
      </c>
      <c r="C52" s="382" t="inlineStr">
        <is>
          <t>Погрузочные работы при автомобильных перевозках: металлических конструкций массой до 1 т  (барабаны с проводом)</t>
        </is>
      </c>
      <c r="D52" s="383" t="inlineStr">
        <is>
          <t>1 т груза</t>
        </is>
      </c>
      <c r="E52" s="228" t="n">
        <v>1647.4461538462</v>
      </c>
      <c r="F52" s="385" t="n">
        <v>22.33</v>
      </c>
      <c r="G52" s="226">
        <f>ROUND(E52*F52,2)</f>
        <v/>
      </c>
      <c r="H52" s="296">
        <f>G52/$G$112</f>
        <v/>
      </c>
      <c r="I52" s="226">
        <f>ROUND(F52*Прил.10!$D$12,2)</f>
        <v/>
      </c>
      <c r="J52" s="226">
        <f>ROUND(I52*E52,2)</f>
        <v/>
      </c>
      <c r="K52" s="338" t="n"/>
    </row>
    <row r="53" hidden="1" outlineLevel="1" ht="38.25" customFormat="1" customHeight="1" s="338">
      <c r="A53" s="383" t="n">
        <v>36</v>
      </c>
      <c r="B53" s="230" t="inlineStr">
        <is>
          <t>ФССЦпг01-01-02-015</t>
        </is>
      </c>
      <c r="C53" s="382" t="inlineStr">
        <is>
          <t>Разгрузочные работы при автомобильных перевозках: металлических конструкций массой до 1 т  (барабаны с проводом)</t>
        </is>
      </c>
      <c r="D53" s="383" t="inlineStr">
        <is>
          <t>1 т груза</t>
        </is>
      </c>
      <c r="E53" s="228" t="n">
        <v>1647.4461538462</v>
      </c>
      <c r="F53" s="385" t="n">
        <v>22.33</v>
      </c>
      <c r="G53" s="226">
        <f>ROUND(E53*F53,2)</f>
        <v/>
      </c>
      <c r="H53" s="296">
        <f>G53/$G$112</f>
        <v/>
      </c>
      <c r="I53" s="226">
        <f>ROUND(F53*Прил.10!$D$12,2)</f>
        <v/>
      </c>
      <c r="J53" s="226">
        <f>ROUND(I53*E53,2)</f>
        <v/>
      </c>
      <c r="K53" s="338" t="n"/>
    </row>
    <row r="54" hidden="1" outlineLevel="1" ht="25.5" customFormat="1" customHeight="1" s="338">
      <c r="A54" s="383" t="n">
        <v>37</v>
      </c>
      <c r="B54" s="230" t="n">
        <v>400002</v>
      </c>
      <c r="C54" s="382" t="inlineStr">
        <is>
          <t>Автомобили бортовые, грузоподъемность до 8 т</t>
        </is>
      </c>
      <c r="D54" s="383" t="inlineStr">
        <is>
          <t>маш.час</t>
        </is>
      </c>
      <c r="E54" s="228" t="n">
        <v>267.65384615385</v>
      </c>
      <c r="F54" s="385" t="n">
        <v>107.3</v>
      </c>
      <c r="G54" s="226">
        <f>ROUND(E54*F54,2)</f>
        <v/>
      </c>
      <c r="H54" s="296">
        <f>G54/$G$112</f>
        <v/>
      </c>
      <c r="I54" s="226">
        <f>ROUND(F54*Прил.10!$D$12,2)</f>
        <v/>
      </c>
      <c r="J54" s="226">
        <f>ROUND(I54*E54,2)</f>
        <v/>
      </c>
      <c r="K54" s="338" t="n"/>
    </row>
    <row r="55" hidden="1" outlineLevel="1" ht="25.5" customFormat="1" customHeight="1" s="338">
      <c r="A55" s="383" t="n">
        <v>38</v>
      </c>
      <c r="B55" s="230" t="inlineStr">
        <is>
          <t>ФССЦпг01-01-01-039</t>
        </is>
      </c>
      <c r="C55" s="382" t="inlineStr">
        <is>
          <t>Погрузочные работы при автомобильных перевозках:(шлам)</t>
        </is>
      </c>
      <c r="D55" s="383" t="inlineStr">
        <is>
          <t>1 т груза</t>
        </is>
      </c>
      <c r="E55" s="228" t="n">
        <v>5683.4615384615</v>
      </c>
      <c r="F55" s="385" t="n">
        <v>4.27</v>
      </c>
      <c r="G55" s="226">
        <f>ROUND(E55*F55,2)</f>
        <v/>
      </c>
      <c r="H55" s="296">
        <f>G55/$G$112</f>
        <v/>
      </c>
      <c r="I55" s="226">
        <f>ROUND(F55*Прил.10!$D$12,2)</f>
        <v/>
      </c>
      <c r="J55" s="226">
        <f>ROUND(I55*E55,2)</f>
        <v/>
      </c>
      <c r="K55" s="338" t="n"/>
    </row>
    <row r="56" hidden="1" outlineLevel="1" ht="25.5" customFormat="1" customHeight="1" s="338">
      <c r="A56" s="383" t="n">
        <v>39</v>
      </c>
      <c r="B56" s="230" t="n">
        <v>30851</v>
      </c>
      <c r="C56" s="382" t="inlineStr">
        <is>
          <t>Стрелы монтажные А-образные высотой до 22 м для подъема опор ВЛ</t>
        </is>
      </c>
      <c r="D56" s="383" t="inlineStr">
        <is>
          <t>маш.час</t>
        </is>
      </c>
      <c r="E56" s="228" t="n">
        <v>3287.9846153846</v>
      </c>
      <c r="F56" s="385" t="n">
        <v>6.24</v>
      </c>
      <c r="G56" s="226">
        <f>ROUND(E56*F56,2)</f>
        <v/>
      </c>
      <c r="H56" s="296">
        <f>G56/$G$112</f>
        <v/>
      </c>
      <c r="I56" s="226">
        <f>ROUND(F56*Прил.10!$D$12,2)</f>
        <v/>
      </c>
      <c r="J56" s="226">
        <f>ROUND(I56*E56,2)</f>
        <v/>
      </c>
      <c r="K56" s="338" t="n"/>
    </row>
    <row r="57" hidden="1" outlineLevel="1" ht="25.5" customFormat="1" customHeight="1" s="338">
      <c r="A57" s="383" t="n">
        <v>40</v>
      </c>
      <c r="B57" s="230" t="n">
        <v>41000</v>
      </c>
      <c r="C57" s="382" t="inlineStr">
        <is>
          <t>Преобразователи сварочные с номинальным сварочным током 315-500 А</t>
        </is>
      </c>
      <c r="D57" s="383" t="inlineStr">
        <is>
          <t>маш.час</t>
        </is>
      </c>
      <c r="E57" s="228" t="n">
        <v>1578.2</v>
      </c>
      <c r="F57" s="385" t="n">
        <v>12.31</v>
      </c>
      <c r="G57" s="226">
        <f>ROUND(E57*F57,2)</f>
        <v/>
      </c>
      <c r="H57" s="296">
        <f>G57/$G$112</f>
        <v/>
      </c>
      <c r="I57" s="226">
        <f>ROUND(F57*Прил.10!$D$12,2)</f>
        <v/>
      </c>
      <c r="J57" s="226">
        <f>ROUND(I57*E57,2)</f>
        <v/>
      </c>
      <c r="K57" s="338" t="n"/>
    </row>
    <row r="58" hidden="1" outlineLevel="1" ht="25.5" customFormat="1" customHeight="1" s="338">
      <c r="A58" s="383" t="n">
        <v>41</v>
      </c>
      <c r="B58" s="230" t="inlineStr">
        <is>
          <t>ФСЭМ-230101</t>
        </is>
      </c>
      <c r="C58" s="382" t="inlineStr">
        <is>
          <t>Баржи 100 т  (для производства работ в стационарных условиях)</t>
        </is>
      </c>
      <c r="D58" s="383" t="inlineStr">
        <is>
          <t>маш.-ч</t>
        </is>
      </c>
      <c r="E58" s="228" t="n">
        <v>529.23076923077</v>
      </c>
      <c r="F58" s="385" t="n">
        <v>34.82</v>
      </c>
      <c r="G58" s="226">
        <f>ROUND(E58*F58,2)</f>
        <v/>
      </c>
      <c r="H58" s="296">
        <f>G58/$G$112</f>
        <v/>
      </c>
      <c r="I58" s="226">
        <f>ROUND(F58*Прил.10!$D$12,2)</f>
        <v/>
      </c>
      <c r="J58" s="226">
        <f>ROUND(I58*E58,2)</f>
        <v/>
      </c>
      <c r="K58" s="338" t="n"/>
    </row>
    <row r="59" hidden="1" outlineLevel="1" ht="25.5" customFormat="1" customHeight="1" s="338">
      <c r="A59" s="383" t="n">
        <v>42</v>
      </c>
      <c r="B59" s="230" t="n">
        <v>400112</v>
      </c>
      <c r="C59" s="382" t="inlineStr">
        <is>
          <t>Полуприцепы общего назначения, грузоподъемность 15 т</t>
        </is>
      </c>
      <c r="D59" s="383" t="inlineStr">
        <is>
          <t>маш.час</t>
        </is>
      </c>
      <c r="E59" s="228" t="n">
        <v>902.8923076923101</v>
      </c>
      <c r="F59" s="385" t="n">
        <v>19.76</v>
      </c>
      <c r="G59" s="226">
        <f>ROUND(E59*F59,2)</f>
        <v/>
      </c>
      <c r="H59" s="296">
        <f>G59/$G$112</f>
        <v/>
      </c>
      <c r="I59" s="226">
        <f>ROUND(F59*Прил.10!$D$12,2)</f>
        <v/>
      </c>
      <c r="J59" s="226">
        <f>ROUND(I59*E59,2)</f>
        <v/>
      </c>
      <c r="K59" s="338" t="n"/>
    </row>
    <row r="60" hidden="1" outlineLevel="1" ht="14.25" customFormat="1" customHeight="1" s="338">
      <c r="A60" s="383" t="n">
        <v>43</v>
      </c>
      <c r="B60" s="230" t="n">
        <v>400101</v>
      </c>
      <c r="C60" s="382" t="inlineStr">
        <is>
          <t>Тягачи седельные, грузоподъемность 12 т</t>
        </is>
      </c>
      <c r="D60" s="383" t="inlineStr">
        <is>
          <t>маш.час</t>
        </is>
      </c>
      <c r="E60" s="228" t="n">
        <v>117.86923076923</v>
      </c>
      <c r="F60" s="385" t="n">
        <v>127.82</v>
      </c>
      <c r="G60" s="226">
        <f>ROUND(E60*F60,2)</f>
        <v/>
      </c>
      <c r="H60" s="296">
        <f>G60/$G$112</f>
        <v/>
      </c>
      <c r="I60" s="226">
        <f>ROUND(F60*Прил.10!$D$12,2)</f>
        <v/>
      </c>
      <c r="J60" s="226">
        <f>ROUND(I60*E60,2)</f>
        <v/>
      </c>
      <c r="K60" s="338" t="n"/>
    </row>
    <row r="61" hidden="1" outlineLevel="1" ht="25.5" customFormat="1" customHeight="1" s="338">
      <c r="A61" s="383" t="n">
        <v>44</v>
      </c>
      <c r="B61" s="230" t="n">
        <v>70601</v>
      </c>
      <c r="C61" s="382" t="inlineStr">
        <is>
          <t>Установки однобаровые на тракторе 79 кВт (108 л.с.), ширина щели 14 см</t>
        </is>
      </c>
      <c r="D61" s="383" t="inlineStr">
        <is>
          <t>маш.час</t>
        </is>
      </c>
      <c r="E61" s="228" t="n">
        <v>68.984615384615</v>
      </c>
      <c r="F61" s="385" t="n">
        <v>127.95</v>
      </c>
      <c r="G61" s="226">
        <f>ROUND(E61*F61,2)</f>
        <v/>
      </c>
      <c r="H61" s="296">
        <f>G61/$G$112</f>
        <v/>
      </c>
      <c r="I61" s="226">
        <f>ROUND(F61*Прил.10!$D$12,2)</f>
        <v/>
      </c>
      <c r="J61" s="226">
        <f>ROUND(I61*E61,2)</f>
        <v/>
      </c>
      <c r="K61" s="338" t="n"/>
    </row>
    <row r="62" hidden="1" outlineLevel="1" ht="25.5" customFormat="1" customHeight="1" s="338">
      <c r="A62" s="383" t="n">
        <v>45</v>
      </c>
      <c r="B62" s="230" t="n">
        <v>160401</v>
      </c>
      <c r="C62" s="382" t="inlineStr">
        <is>
          <t>Машины бурильно-крановые на тракторе 66 кВт (90 л.с.), глубина бурения 1,5-3 м</t>
        </is>
      </c>
      <c r="D62" s="383" t="inlineStr">
        <is>
          <t>маш.час</t>
        </is>
      </c>
      <c r="E62" s="228" t="n">
        <v>50.115384615385</v>
      </c>
      <c r="F62" s="385" t="n">
        <v>140.95</v>
      </c>
      <c r="G62" s="226">
        <f>ROUND(E62*F62,2)</f>
        <v/>
      </c>
      <c r="H62" s="296">
        <f>G62/$G$112</f>
        <v/>
      </c>
      <c r="I62" s="226">
        <f>ROUND(F62*Прил.10!$D$12,2)</f>
        <v/>
      </c>
      <c r="J62" s="226">
        <f>ROUND(I62*E62,2)</f>
        <v/>
      </c>
      <c r="K62" s="338" t="n"/>
    </row>
    <row r="63" hidden="1" outlineLevel="1" ht="38.25" customFormat="1" customHeight="1" s="338">
      <c r="A63" s="383" t="n">
        <v>46</v>
      </c>
      <c r="B63" s="230" t="n">
        <v>40202</v>
      </c>
      <c r="C63" s="382" t="inlineStr">
        <is>
          <t>Агрегаты сварочные передвижные с номинальным сварочным током 250-400 А с дизельным двигателем</t>
        </is>
      </c>
      <c r="D63" s="383" t="inlineStr">
        <is>
          <t>маш.час</t>
        </is>
      </c>
      <c r="E63" s="228" t="n">
        <v>498.73076923077</v>
      </c>
      <c r="F63" s="385" t="n">
        <v>14</v>
      </c>
      <c r="G63" s="226">
        <f>ROUND(E63*F63,2)</f>
        <v/>
      </c>
      <c r="H63" s="296">
        <f>G63/$G$112</f>
        <v/>
      </c>
      <c r="I63" s="226">
        <f>ROUND(F63*Прил.10!$D$12,2)</f>
        <v/>
      </c>
      <c r="J63" s="226">
        <f>ROUND(I63*E63,2)</f>
        <v/>
      </c>
      <c r="K63" s="338" t="n"/>
    </row>
    <row r="64" hidden="1" outlineLevel="1" ht="25.5" customFormat="1" customHeight="1" s="338">
      <c r="A64" s="383" t="n">
        <v>47</v>
      </c>
      <c r="B64" s="230" t="n">
        <v>30202</v>
      </c>
      <c r="C64" s="382" t="inlineStr">
        <is>
          <t>Домкраты гидравлические грузоподъемностью 6,3-25 т</t>
        </is>
      </c>
      <c r="D64" s="383" t="inlineStr">
        <is>
          <t>маш.час</t>
        </is>
      </c>
      <c r="E64" s="228" t="n">
        <v>12041.638461538</v>
      </c>
      <c r="F64" s="385" t="n">
        <v>0.48</v>
      </c>
      <c r="G64" s="226">
        <f>ROUND(E64*F64,2)</f>
        <v/>
      </c>
      <c r="H64" s="296">
        <f>G64/$G$112</f>
        <v/>
      </c>
      <c r="I64" s="226">
        <f>ROUND(F64*Прил.10!$D$12,2)</f>
        <v/>
      </c>
      <c r="J64" s="226">
        <f>ROUND(I64*E64,2)</f>
        <v/>
      </c>
      <c r="K64" s="338" t="n"/>
    </row>
    <row r="65" hidden="1" outlineLevel="1" ht="14.25" customFormat="1" customHeight="1" s="338">
      <c r="A65" s="383" t="n">
        <v>48</v>
      </c>
      <c r="B65" s="230" t="n">
        <v>350150</v>
      </c>
      <c r="C65" s="382" t="inlineStr">
        <is>
          <t>Гайковерт пневматический</t>
        </is>
      </c>
      <c r="D65" s="383" t="inlineStr">
        <is>
          <t>маш.час</t>
        </is>
      </c>
      <c r="E65" s="228" t="n">
        <v>10328.976923077</v>
      </c>
      <c r="F65" s="385" t="n">
        <v>0.5</v>
      </c>
      <c r="G65" s="226">
        <f>ROUND(E65*F65,2)</f>
        <v/>
      </c>
      <c r="H65" s="296">
        <f>G65/$G$112</f>
        <v/>
      </c>
      <c r="I65" s="226">
        <f>ROUND(F65*Прил.10!$D$12,2)</f>
        <v/>
      </c>
      <c r="J65" s="226">
        <f>ROUND(I65*E65,2)</f>
        <v/>
      </c>
      <c r="K65" s="338" t="n"/>
    </row>
    <row r="66" hidden="1" outlineLevel="1" ht="25.5" customFormat="1" customHeight="1" s="338">
      <c r="A66" s="383" t="n">
        <v>49</v>
      </c>
      <c r="B66" s="230" t="n">
        <v>210101</v>
      </c>
      <c r="C66" s="382" t="inlineStr">
        <is>
          <t>Баржи при работе в закрытой акватории несамоходные 250 т</t>
        </is>
      </c>
      <c r="D66" s="383" t="inlineStr">
        <is>
          <t>маш.час</t>
        </is>
      </c>
      <c r="E66" s="228" t="n">
        <v>72.738461538462</v>
      </c>
      <c r="F66" s="385" t="n">
        <v>70.51000000000001</v>
      </c>
      <c r="G66" s="226">
        <f>ROUND(E66*F66,2)</f>
        <v/>
      </c>
      <c r="H66" s="296">
        <f>G66/$G$112</f>
        <v/>
      </c>
      <c r="I66" s="226">
        <f>ROUND(F66*Прил.10!$D$12,2)</f>
        <v/>
      </c>
      <c r="J66" s="226">
        <f>ROUND(I66*E66,2)</f>
        <v/>
      </c>
      <c r="K66" s="338" t="n"/>
    </row>
    <row r="67" hidden="1" outlineLevel="1" ht="63.75" customFormat="1" customHeight="1" s="338">
      <c r="A67" s="383" t="n">
        <v>50</v>
      </c>
      <c r="B67" s="230" t="inlineStr">
        <is>
          <t>ФССЦпг03-02-01-067</t>
        </is>
      </c>
      <c r="C67" s="382" t="inlineStr">
        <is>
          <t>Перевозка строительных грузов (Демонтированные металлические конструкции), бортовым автомобилем грузоподъемностью 5 т, на расстояние до 67 км I класс груза</t>
        </is>
      </c>
      <c r="D67" s="383" t="inlineStr">
        <is>
          <t>1 т груза</t>
        </is>
      </c>
      <c r="E67" s="228" t="n">
        <v>88.93846153846199</v>
      </c>
      <c r="F67" s="385" t="n">
        <v>56.75</v>
      </c>
      <c r="G67" s="226">
        <f>ROUND(E67*F67,2)</f>
        <v/>
      </c>
      <c r="H67" s="296">
        <f>G67/$G$112</f>
        <v/>
      </c>
      <c r="I67" s="226">
        <f>ROUND(F67*Прил.10!$D$12,2)</f>
        <v/>
      </c>
      <c r="J67" s="226">
        <f>ROUND(I67*E67,2)</f>
        <v/>
      </c>
      <c r="K67" s="338" t="n"/>
    </row>
    <row r="68" hidden="1" outlineLevel="1" ht="25.5" customFormat="1" customHeight="1" s="338">
      <c r="A68" s="383" t="n">
        <v>51</v>
      </c>
      <c r="B68" s="230" t="n">
        <v>140401</v>
      </c>
      <c r="C68" s="382" t="inlineStr">
        <is>
          <t>Вибропогружатели высокочастотные для погружения свай до 1,5 т</t>
        </is>
      </c>
      <c r="D68" s="383" t="inlineStr">
        <is>
          <t>маш.час</t>
        </is>
      </c>
      <c r="E68" s="228" t="n">
        <v>120.86923076923</v>
      </c>
      <c r="F68" s="385" t="n">
        <v>35</v>
      </c>
      <c r="G68" s="226">
        <f>ROUND(E68*F68,2)</f>
        <v/>
      </c>
      <c r="H68" s="296">
        <f>G68/$G$112</f>
        <v/>
      </c>
      <c r="I68" s="226">
        <f>ROUND(F68*Прил.10!$D$12,2)</f>
        <v/>
      </c>
      <c r="J68" s="226">
        <f>ROUND(I68*E68,2)</f>
        <v/>
      </c>
      <c r="K68" s="338" t="n"/>
    </row>
    <row r="69" hidden="1" outlineLevel="1" ht="25.5" customFormat="1" customHeight="1" s="338">
      <c r="A69" s="383" t="n">
        <v>52</v>
      </c>
      <c r="B69" s="230" t="n">
        <v>331100</v>
      </c>
      <c r="C69" s="382" t="inlineStr">
        <is>
          <t>Трамбовки пневматические при работе от передвижных компрессорных станций</t>
        </is>
      </c>
      <c r="D69" s="383" t="inlineStr">
        <is>
          <t>маш.час</t>
        </is>
      </c>
      <c r="E69" s="228" t="n">
        <v>6212.7692307692</v>
      </c>
      <c r="F69" s="385" t="n">
        <v>0.55</v>
      </c>
      <c r="G69" s="226">
        <f>ROUND(E69*F69,2)</f>
        <v/>
      </c>
      <c r="H69" s="296">
        <f>G69/$G$112</f>
        <v/>
      </c>
      <c r="I69" s="226">
        <f>ROUND(F69*Прил.10!$D$12,2)</f>
        <v/>
      </c>
      <c r="J69" s="226">
        <f>ROUND(I69*E69,2)</f>
        <v/>
      </c>
      <c r="K69" s="338" t="n"/>
    </row>
    <row r="70" hidden="1" outlineLevel="1" ht="51" customFormat="1" customHeight="1" s="338">
      <c r="A70" s="383" t="n">
        <v>53</v>
      </c>
      <c r="B70" s="230" t="inlineStr">
        <is>
          <t>ФССЦпг03-02-01-037</t>
        </is>
      </c>
      <c r="C70" s="382" t="inlineStr">
        <is>
          <t>Перевозка строительных грузов (м/к), бортовым автомобилем грузоподъемностью 5 т, на расстояние до 37 км I класс груза</t>
        </is>
      </c>
      <c r="D70" s="383" t="inlineStr">
        <is>
          <t>1 т груза</t>
        </is>
      </c>
      <c r="E70" s="228" t="n">
        <v>84.356923076923</v>
      </c>
      <c r="F70" s="385" t="n">
        <v>38.44</v>
      </c>
      <c r="G70" s="226">
        <f>ROUND(E70*F70,2)</f>
        <v/>
      </c>
      <c r="H70" s="296">
        <f>G70/$G$112</f>
        <v/>
      </c>
      <c r="I70" s="226">
        <f>ROUND(F70*Прил.10!$D$12,2)</f>
        <v/>
      </c>
      <c r="J70" s="226">
        <f>ROUND(I70*E70,2)</f>
        <v/>
      </c>
      <c r="K70" s="338" t="n"/>
    </row>
    <row r="71" hidden="1" outlineLevel="1" ht="25.5" customFormat="1" customHeight="1" s="338">
      <c r="A71" s="383" t="n">
        <v>54</v>
      </c>
      <c r="B71" s="230" t="n">
        <v>21244</v>
      </c>
      <c r="C71" s="382" t="inlineStr">
        <is>
          <t>Краны на гусеничном ходу при работе на других видах строительства 25 т</t>
        </is>
      </c>
      <c r="D71" s="383" t="inlineStr">
        <is>
          <t>маш.час</t>
        </is>
      </c>
      <c r="E71" s="228" t="n">
        <v>26.023076923077</v>
      </c>
      <c r="F71" s="385" t="n">
        <v>120.04</v>
      </c>
      <c r="G71" s="226">
        <f>ROUND(E71*F71,2)</f>
        <v/>
      </c>
      <c r="H71" s="296">
        <f>G71/$G$112</f>
        <v/>
      </c>
      <c r="I71" s="226">
        <f>ROUND(F71*Прил.10!$D$12,2)</f>
        <v/>
      </c>
      <c r="J71" s="226">
        <f>ROUND(I71*E71,2)</f>
        <v/>
      </c>
      <c r="K71" s="338" t="n"/>
    </row>
    <row r="72" hidden="1" outlineLevel="1" ht="14.25" customFormat="1" customHeight="1" s="338">
      <c r="A72" s="383" t="n">
        <v>55</v>
      </c>
      <c r="B72" s="230" t="n">
        <v>160201</v>
      </c>
      <c r="C72" s="382" t="inlineStr">
        <is>
          <t>Краны на тракторе 121 кВт (165 л.с.) 5 т</t>
        </is>
      </c>
      <c r="D72" s="383" t="inlineStr">
        <is>
          <t>маш.час</t>
        </is>
      </c>
      <c r="E72" s="228" t="n">
        <v>13.261538461538</v>
      </c>
      <c r="F72" s="385" t="n">
        <v>182.8</v>
      </c>
      <c r="G72" s="226">
        <f>ROUND(E72*F72,2)</f>
        <v/>
      </c>
      <c r="H72" s="296">
        <f>G72/$G$112</f>
        <v/>
      </c>
      <c r="I72" s="226">
        <f>ROUND(F72*Прил.10!$D$12,2)</f>
        <v/>
      </c>
      <c r="J72" s="226">
        <f>ROUND(I72*E72,2)</f>
        <v/>
      </c>
      <c r="K72" s="338" t="n"/>
    </row>
    <row r="73" hidden="1" outlineLevel="1" ht="14.25" customFormat="1" customHeight="1" s="338">
      <c r="A73" s="383" t="n">
        <v>56</v>
      </c>
      <c r="B73" s="230" t="n">
        <v>350451</v>
      </c>
      <c r="C73" s="382" t="inlineStr">
        <is>
          <t>Пресс гидравлический с электроприводом</t>
        </is>
      </c>
      <c r="D73" s="383" t="inlineStr">
        <is>
          <t>маш.час</t>
        </is>
      </c>
      <c r="E73" s="228" t="n">
        <v>2147.4307692308</v>
      </c>
      <c r="F73" s="385" t="n">
        <v>1.11</v>
      </c>
      <c r="G73" s="226">
        <f>ROUND(E73*F73,2)</f>
        <v/>
      </c>
      <c r="H73" s="296">
        <f>G73/$G$112</f>
        <v/>
      </c>
      <c r="I73" s="226">
        <f>ROUND(F73*Прил.10!$D$12,2)</f>
        <v/>
      </c>
      <c r="J73" s="226">
        <f>ROUND(I73*E73,2)</f>
        <v/>
      </c>
      <c r="K73" s="338" t="n"/>
    </row>
    <row r="74" hidden="1" outlineLevel="1" ht="25.5" customFormat="1" customHeight="1" s="338">
      <c r="A74" s="383" t="n">
        <v>57</v>
      </c>
      <c r="B74" s="230" t="n">
        <v>210201</v>
      </c>
      <c r="C74" s="382" t="inlineStr">
        <is>
          <t>Буксиры дизельные при работе в закрытой акватории 221 кВт (300 л.с.)</t>
        </is>
      </c>
      <c r="D74" s="383" t="inlineStr">
        <is>
          <t>маш.час</t>
        </is>
      </c>
      <c r="E74" s="228" t="n">
        <v>7.9153846153846</v>
      </c>
      <c r="F74" s="385" t="n">
        <v>298.39</v>
      </c>
      <c r="G74" s="226">
        <f>ROUND(E74*F74,2)</f>
        <v/>
      </c>
      <c r="H74" s="296">
        <f>G74/$G$112</f>
        <v/>
      </c>
      <c r="I74" s="226">
        <f>ROUND(F74*Прил.10!$D$12,2)</f>
        <v/>
      </c>
      <c r="J74" s="226">
        <f>ROUND(I74*E74,2)</f>
        <v/>
      </c>
      <c r="K74" s="338" t="n"/>
    </row>
    <row r="75" hidden="1" outlineLevel="1" ht="51" customFormat="1" customHeight="1" s="338">
      <c r="A75" s="383" t="n">
        <v>58</v>
      </c>
      <c r="B75" s="230" t="inlineStr">
        <is>
          <t>ФССЦпг01-01-01-015</t>
        </is>
      </c>
      <c r="C75" s="382" t="inlineStr">
        <is>
          <t>Погрузочные работы при автомобильных перевозках: металлических конструкций массой до 1 т (Демонтированные металлические конструкции)</t>
        </is>
      </c>
      <c r="D75" s="383" t="inlineStr">
        <is>
          <t>1 т груза</t>
        </is>
      </c>
      <c r="E75" s="228" t="n">
        <v>88.93846153846199</v>
      </c>
      <c r="F75" s="385" t="n">
        <v>22.33</v>
      </c>
      <c r="G75" s="226">
        <f>ROUND(E75*F75,2)</f>
        <v/>
      </c>
      <c r="H75" s="296">
        <f>G75/$G$112</f>
        <v/>
      </c>
      <c r="I75" s="226">
        <f>ROUND(F75*Прил.10!$D$12,2)</f>
        <v/>
      </c>
      <c r="J75" s="226">
        <f>ROUND(I75*E75,2)</f>
        <v/>
      </c>
      <c r="K75" s="338" t="n"/>
    </row>
    <row r="76" hidden="1" outlineLevel="1" ht="51" customFormat="1" customHeight="1" s="338">
      <c r="A76" s="383" t="n">
        <v>59</v>
      </c>
      <c r="B76" s="230" t="inlineStr">
        <is>
          <t>ФССЦпг01-01-02-015</t>
        </is>
      </c>
      <c r="C76" s="382" t="inlineStr">
        <is>
          <t>Разгрузочные работы при автомобильных перевозках: металлических конструкций массой до 1 т   (Демонтированные металлические конструкции)</t>
        </is>
      </c>
      <c r="D76" s="383" t="inlineStr">
        <is>
          <t>1 т груза</t>
        </is>
      </c>
      <c r="E76" s="228" t="n">
        <v>88.93846153846199</v>
      </c>
      <c r="F76" s="385" t="n">
        <v>22.33</v>
      </c>
      <c r="G76" s="226">
        <f>ROUND(E76*F76,2)</f>
        <v/>
      </c>
      <c r="H76" s="296">
        <f>G76/$G$112</f>
        <v/>
      </c>
      <c r="I76" s="226">
        <f>ROUND(F76*Прил.10!$D$12,2)</f>
        <v/>
      </c>
      <c r="J76" s="226">
        <f>ROUND(I76*E76,2)</f>
        <v/>
      </c>
      <c r="K76" s="338" t="n"/>
    </row>
    <row r="77" hidden="1" outlineLevel="1" ht="25.5" customFormat="1" customHeight="1" s="338">
      <c r="A77" s="383" t="n">
        <v>60</v>
      </c>
      <c r="B77" s="230" t="n">
        <v>31812</v>
      </c>
      <c r="C77" s="382" t="inlineStr">
        <is>
          <t>Погрузчики одноковшовые универсальные фронтальные пневмоколесные 3 т</t>
        </is>
      </c>
      <c r="D77" s="383" t="inlineStr">
        <is>
          <t>маш.час</t>
        </is>
      </c>
      <c r="E77" s="228" t="n">
        <v>20.8</v>
      </c>
      <c r="F77" s="385" t="n">
        <v>90.40000000000001</v>
      </c>
      <c r="G77" s="226">
        <f>ROUND(E77*F77,2)</f>
        <v/>
      </c>
      <c r="H77" s="296">
        <f>G77/$G$112</f>
        <v/>
      </c>
      <c r="I77" s="226">
        <f>ROUND(F77*Прил.10!$D$12,2)</f>
        <v/>
      </c>
      <c r="J77" s="226">
        <f>ROUND(I77*E77,2)</f>
        <v/>
      </c>
      <c r="K77" s="338" t="n"/>
    </row>
    <row r="78" hidden="1" outlineLevel="1" ht="14.25" customFormat="1" customHeight="1" s="338">
      <c r="A78" s="383" t="n">
        <v>61</v>
      </c>
      <c r="B78" s="230" t="n">
        <v>30101</v>
      </c>
      <c r="C78" s="382" t="inlineStr">
        <is>
          <t>Автопогрузчики 5 т</t>
        </is>
      </c>
      <c r="D78" s="383" t="inlineStr">
        <is>
          <t>маш.час</t>
        </is>
      </c>
      <c r="E78" s="228" t="n">
        <v>18.907692307692</v>
      </c>
      <c r="F78" s="385" t="n">
        <v>89.98999999999999</v>
      </c>
      <c r="G78" s="226">
        <f>ROUND(E78*F78,2)</f>
        <v/>
      </c>
      <c r="H78" s="296">
        <f>G78/$G$112</f>
        <v/>
      </c>
      <c r="I78" s="226">
        <f>ROUND(F78*Прил.10!$D$12,2)</f>
        <v/>
      </c>
      <c r="J78" s="226">
        <f>ROUND(I78*E78,2)</f>
        <v/>
      </c>
      <c r="K78" s="338" t="n"/>
    </row>
    <row r="79" hidden="1" outlineLevel="1" ht="25.5" customFormat="1" customHeight="1" s="338">
      <c r="A79" s="383" t="n">
        <v>62</v>
      </c>
      <c r="B79" s="230" t="n">
        <v>400111</v>
      </c>
      <c r="C79" s="382" t="inlineStr">
        <is>
          <t>Полуприцепы общего назначения, грузоподъемность 12 т</t>
        </is>
      </c>
      <c r="D79" s="383" t="inlineStr">
        <is>
          <t>маш.час</t>
        </is>
      </c>
      <c r="E79" s="228" t="n">
        <v>117.86923076923</v>
      </c>
      <c r="F79" s="385" t="n">
        <v>12</v>
      </c>
      <c r="G79" s="226">
        <f>ROUND(E79*F79,2)</f>
        <v/>
      </c>
      <c r="H79" s="296">
        <f>G79/$G$112</f>
        <v/>
      </c>
      <c r="I79" s="226">
        <f>ROUND(F79*Прил.10!$D$12,2)</f>
        <v/>
      </c>
      <c r="J79" s="226">
        <f>ROUND(I79*E79,2)</f>
        <v/>
      </c>
      <c r="K79" s="338" t="n"/>
    </row>
    <row r="80" hidden="1" outlineLevel="1" ht="25.5" customFormat="1" customHeight="1" s="338">
      <c r="A80" s="383" t="n">
        <v>63</v>
      </c>
      <c r="B80" s="230" t="n">
        <v>150702</v>
      </c>
      <c r="C80" s="382" t="inlineStr">
        <is>
          <t>Трубоукладчики для труб диаметром до 700 мм грузоподъемностью 12,5 т</t>
        </is>
      </c>
      <c r="D80" s="383" t="inlineStr">
        <is>
          <t>маш.час</t>
        </is>
      </c>
      <c r="E80" s="228" t="n">
        <v>8.653846153846199</v>
      </c>
      <c r="F80" s="385" t="n">
        <v>152.5</v>
      </c>
      <c r="G80" s="226">
        <f>ROUND(E80*F80,2)</f>
        <v/>
      </c>
      <c r="H80" s="296">
        <f>G80/$G$112</f>
        <v/>
      </c>
      <c r="I80" s="226">
        <f>ROUND(F80*Прил.10!$D$12,2)</f>
        <v/>
      </c>
      <c r="J80" s="226">
        <f>ROUND(I80*E80,2)</f>
        <v/>
      </c>
      <c r="K80" s="338" t="n"/>
    </row>
    <row r="81" hidden="1" outlineLevel="1" ht="25.5" customFormat="1" customHeight="1" s="338">
      <c r="A81" s="383" t="n">
        <v>64</v>
      </c>
      <c r="B81" s="230" t="n">
        <v>21146</v>
      </c>
      <c r="C81" s="382" t="inlineStr">
        <is>
          <t>Краны на автомобильном ходу при работе на других видах строительства 63 т</t>
        </is>
      </c>
      <c r="D81" s="383" t="inlineStr">
        <is>
          <t>маш.час</t>
        </is>
      </c>
      <c r="E81" s="228" t="n">
        <v>1.5076923076923</v>
      </c>
      <c r="F81" s="385" t="n">
        <v>823.23</v>
      </c>
      <c r="G81" s="226">
        <f>ROUND(E81*F81,2)</f>
        <v/>
      </c>
      <c r="H81" s="296">
        <f>G81/$G$112</f>
        <v/>
      </c>
      <c r="I81" s="226">
        <f>ROUND(F81*Прил.10!$D$12,2)</f>
        <v/>
      </c>
      <c r="J81" s="226">
        <f>ROUND(I81*E81,2)</f>
        <v/>
      </c>
      <c r="K81" s="338" t="n"/>
    </row>
    <row r="82" hidden="1" outlineLevel="1" ht="51" customFormat="1" customHeight="1" s="338">
      <c r="A82" s="383" t="n">
        <v>65</v>
      </c>
      <c r="B82" s="230" t="n">
        <v>41400</v>
      </c>
      <c r="C82" s="382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2" s="383" t="inlineStr">
        <is>
          <t>маш.час</t>
        </is>
      </c>
      <c r="E82" s="228" t="n">
        <v>161.64615384615</v>
      </c>
      <c r="F82" s="385" t="n">
        <v>6.7</v>
      </c>
      <c r="G82" s="226">
        <f>ROUND(E82*F82,2)</f>
        <v/>
      </c>
      <c r="H82" s="296">
        <f>G82/$G$112</f>
        <v/>
      </c>
      <c r="I82" s="226">
        <f>ROUND(F82*Прил.10!$D$12,2)</f>
        <v/>
      </c>
      <c r="J82" s="226">
        <f>ROUND(I82*E82,2)</f>
        <v/>
      </c>
      <c r="K82" s="338" t="n"/>
    </row>
    <row r="83" hidden="1" outlineLevel="1" ht="25.5" customFormat="1" customHeight="1" s="338">
      <c r="A83" s="383" t="n">
        <v>66</v>
      </c>
      <c r="B83" s="230" t="n">
        <v>20129</v>
      </c>
      <c r="C83" s="382" t="inlineStr">
        <is>
          <t>Краны башенные при работе на других видах строительства 8 т</t>
        </is>
      </c>
      <c r="D83" s="383" t="inlineStr">
        <is>
          <t>маш.час</t>
        </is>
      </c>
      <c r="E83" s="228" t="n">
        <v>10.907692307692</v>
      </c>
      <c r="F83" s="385" t="n">
        <v>86.40000000000001</v>
      </c>
      <c r="G83" s="226">
        <f>ROUND(E83*F83,2)</f>
        <v/>
      </c>
      <c r="H83" s="296">
        <f>G83/$G$112</f>
        <v/>
      </c>
      <c r="I83" s="226">
        <f>ROUND(F83*Прил.10!$D$12,2)</f>
        <v/>
      </c>
      <c r="J83" s="226">
        <f>ROUND(I83*E83,2)</f>
        <v/>
      </c>
      <c r="K83" s="338" t="n"/>
    </row>
    <row r="84" hidden="1" outlineLevel="1" ht="25.5" customFormat="1" customHeight="1" s="338">
      <c r="A84" s="383" t="n">
        <v>67</v>
      </c>
      <c r="B84" s="230" t="inlineStr">
        <is>
          <t>ФССЦпг01-01-01-039</t>
        </is>
      </c>
      <c r="C84" s="382" t="inlineStr">
        <is>
          <t>Погрузочные работы при автомобильных перевозках:  (шлам)</t>
        </is>
      </c>
      <c r="D84" s="383" t="inlineStr">
        <is>
          <t>1 т груза</t>
        </is>
      </c>
      <c r="E84" s="228" t="n">
        <v>183.07692307692</v>
      </c>
      <c r="F84" s="385" t="n">
        <v>4.27</v>
      </c>
      <c r="G84" s="226">
        <f>ROUND(E84*F84,2)</f>
        <v/>
      </c>
      <c r="H84" s="296">
        <f>G84/$G$112</f>
        <v/>
      </c>
      <c r="I84" s="226">
        <f>ROUND(F84*Прил.10!$D$12,2)</f>
        <v/>
      </c>
      <c r="J84" s="226">
        <f>ROUND(I84*E84,2)</f>
        <v/>
      </c>
      <c r="K84" s="338" t="n"/>
    </row>
    <row r="85" hidden="1" outlineLevel="1" ht="38.25" customFormat="1" customHeight="1" s="338">
      <c r="A85" s="383" t="n">
        <v>68</v>
      </c>
      <c r="B85" s="230" t="n">
        <v>60248</v>
      </c>
      <c r="C85" s="382" t="inlineStr">
        <is>
          <t>Экскаваторы одноковшовые дизельные на гусеничном ходу при работе на других видах строительства 0,65 м3</t>
        </is>
      </c>
      <c r="D85" s="383" t="inlineStr">
        <is>
          <t>маш.час</t>
        </is>
      </c>
      <c r="E85" s="228" t="n">
        <v>6.6615384615385</v>
      </c>
      <c r="F85" s="385" t="n">
        <v>115.27</v>
      </c>
      <c r="G85" s="226">
        <f>ROUND(E85*F85,2)</f>
        <v/>
      </c>
      <c r="H85" s="296">
        <f>G85/$G$112</f>
        <v/>
      </c>
      <c r="I85" s="226">
        <f>ROUND(F85*Прил.10!$D$12,2)</f>
        <v/>
      </c>
      <c r="J85" s="226">
        <f>ROUND(I85*E85,2)</f>
        <v/>
      </c>
      <c r="K85" s="338" t="n"/>
    </row>
    <row r="86" hidden="1" outlineLevel="1" ht="25.5" customFormat="1" customHeight="1" s="338">
      <c r="A86" s="383" t="n">
        <v>69</v>
      </c>
      <c r="B86" s="230" t="inlineStr">
        <is>
          <t>ФССЦпг01-01-01-039</t>
        </is>
      </c>
      <c r="C86" s="382" t="inlineStr">
        <is>
          <t>Погрузочные работы при автомобильных перевозках: (шлам)</t>
        </is>
      </c>
      <c r="D86" s="383" t="inlineStr">
        <is>
          <t>1 т груза</t>
        </is>
      </c>
      <c r="E86" s="228" t="n">
        <v>177.69230769231</v>
      </c>
      <c r="F86" s="385" t="n">
        <v>4.27</v>
      </c>
      <c r="G86" s="226">
        <f>ROUND(E86*F86,2)</f>
        <v/>
      </c>
      <c r="H86" s="296">
        <f>G86/$G$112</f>
        <v/>
      </c>
      <c r="I86" s="226">
        <f>ROUND(F86*Прил.10!$D$12,2)</f>
        <v/>
      </c>
      <c r="J86" s="226">
        <f>ROUND(I86*E86,2)</f>
        <v/>
      </c>
      <c r="K86" s="338" t="n"/>
    </row>
    <row r="87" hidden="1" outlineLevel="1" ht="25.5" customFormat="1" customHeight="1" s="338">
      <c r="A87" s="383" t="n">
        <v>70</v>
      </c>
      <c r="B87" s="230" t="n">
        <v>70149</v>
      </c>
      <c r="C87" s="382" t="inlineStr">
        <is>
          <t>Бульдозеры при работе на других видах строительства 79 кВт (108 л.с.)</t>
        </is>
      </c>
      <c r="D87" s="383" t="inlineStr">
        <is>
          <t>маш.час</t>
        </is>
      </c>
      <c r="E87" s="228" t="n">
        <v>7.5769230769231</v>
      </c>
      <c r="F87" s="385" t="n">
        <v>79.06999999999999</v>
      </c>
      <c r="G87" s="226">
        <f>ROUND(E87*F87,2)</f>
        <v/>
      </c>
      <c r="H87" s="296">
        <f>G87/$G$112</f>
        <v/>
      </c>
      <c r="I87" s="226">
        <f>ROUND(F87*Прил.10!$D$12,2)</f>
        <v/>
      </c>
      <c r="J87" s="226">
        <f>ROUND(I87*E87,2)</f>
        <v/>
      </c>
      <c r="K87" s="338" t="n"/>
    </row>
    <row r="88" hidden="1" outlineLevel="1" ht="25.5" customFormat="1" customHeight="1" s="338">
      <c r="A88" s="383" t="n">
        <v>71</v>
      </c>
      <c r="B88" s="230" t="n">
        <v>120202</v>
      </c>
      <c r="C88" s="382" t="inlineStr">
        <is>
          <t>Автогрейдеры среднего типа 99 кВт (135 л.с.)</t>
        </is>
      </c>
      <c r="D88" s="383" t="inlineStr">
        <is>
          <t>маш.час</t>
        </is>
      </c>
      <c r="E88" s="228" t="n">
        <v>3.6</v>
      </c>
      <c r="F88" s="385" t="n">
        <v>123</v>
      </c>
      <c r="G88" s="226">
        <f>ROUND(E88*F88,2)</f>
        <v/>
      </c>
      <c r="H88" s="296">
        <f>G88/$G$112</f>
        <v/>
      </c>
      <c r="I88" s="226">
        <f>ROUND(F88*Прил.10!$D$12,2)</f>
        <v/>
      </c>
      <c r="J88" s="226">
        <f>ROUND(I88*E88,2)</f>
        <v/>
      </c>
      <c r="K88" s="338" t="n"/>
    </row>
    <row r="89" hidden="1" outlineLevel="1" ht="25.5" customFormat="1" customHeight="1" s="338">
      <c r="A89" s="383" t="n">
        <v>72</v>
      </c>
      <c r="B89" s="230" t="n">
        <v>160501</v>
      </c>
      <c r="C89" s="382" t="inlineStr">
        <is>
          <t>Машины бурильные на тракторе 85 кВт (115 л.с.), глубина бурения 3,5 м</t>
        </is>
      </c>
      <c r="D89" s="383" t="inlineStr">
        <is>
          <t>маш.час</t>
        </is>
      </c>
      <c r="E89" s="228" t="n">
        <v>1.7692307692308</v>
      </c>
      <c r="F89" s="385" t="n">
        <v>187.68</v>
      </c>
      <c r="G89" s="226">
        <f>ROUND(E89*F89,2)</f>
        <v/>
      </c>
      <c r="H89" s="296">
        <f>G89/$G$112</f>
        <v/>
      </c>
      <c r="I89" s="226">
        <f>ROUND(F89*Прил.10!$D$12,2)</f>
        <v/>
      </c>
      <c r="J89" s="226">
        <f>ROUND(I89*E89,2)</f>
        <v/>
      </c>
      <c r="K89" s="338" t="n"/>
    </row>
    <row r="90" hidden="1" outlineLevel="1" ht="14.25" customFormat="1" customHeight="1" s="338">
      <c r="A90" s="383" t="n">
        <v>73</v>
      </c>
      <c r="B90" s="230" t="n">
        <v>121601</v>
      </c>
      <c r="C90" s="382" t="inlineStr">
        <is>
          <t>Машины поливомоечные 6000 л</t>
        </is>
      </c>
      <c r="D90" s="383" t="inlineStr">
        <is>
          <t>маш.час</t>
        </is>
      </c>
      <c r="E90" s="228" t="n">
        <v>2.0307692307692</v>
      </c>
      <c r="F90" s="385" t="n">
        <v>110</v>
      </c>
      <c r="G90" s="226">
        <f>ROUND(E90*F90,2)</f>
        <v/>
      </c>
      <c r="H90" s="296">
        <f>G90/$G$112</f>
        <v/>
      </c>
      <c r="I90" s="226">
        <f>ROUND(F90*Прил.10!$D$12,2)</f>
        <v/>
      </c>
      <c r="J90" s="226">
        <f>ROUND(I90*E90,2)</f>
        <v/>
      </c>
      <c r="K90" s="338" t="n"/>
    </row>
    <row r="91" hidden="1" outlineLevel="1" ht="14.25" customFormat="1" customHeight="1" s="338">
      <c r="A91" s="383" t="n">
        <v>74</v>
      </c>
      <c r="B91" s="230" t="n">
        <v>120600</v>
      </c>
      <c r="C91" s="382" t="inlineStr">
        <is>
          <t>Заливщик швов на базе автомобиля</t>
        </is>
      </c>
      <c r="D91" s="383" t="inlineStr">
        <is>
          <t>маш.час</t>
        </is>
      </c>
      <c r="E91" s="228" t="n">
        <v>1.2153846153846</v>
      </c>
      <c r="F91" s="385" t="n">
        <v>175.25</v>
      </c>
      <c r="G91" s="226">
        <f>ROUND(E91*F91,2)</f>
        <v/>
      </c>
      <c r="H91" s="296">
        <f>G91/$G$112</f>
        <v/>
      </c>
      <c r="I91" s="226">
        <f>ROUND(F91*Прил.10!$D$12,2)</f>
        <v/>
      </c>
      <c r="J91" s="226">
        <f>ROUND(I91*E91,2)</f>
        <v/>
      </c>
      <c r="K91" s="338" t="n"/>
    </row>
    <row r="92" hidden="1" outlineLevel="1" ht="14.25" customFormat="1" customHeight="1" s="338">
      <c r="A92" s="383" t="n">
        <v>75</v>
      </c>
      <c r="B92" s="230" t="n">
        <v>330301</v>
      </c>
      <c r="C92" s="382" t="inlineStr">
        <is>
          <t>Машины шлифовальные электрические</t>
        </is>
      </c>
      <c r="D92" s="383" t="inlineStr">
        <is>
          <t>маш.час</t>
        </is>
      </c>
      <c r="E92" s="228" t="n">
        <v>40.415384615385</v>
      </c>
      <c r="F92" s="385" t="n">
        <v>5.13</v>
      </c>
      <c r="G92" s="226">
        <f>ROUND(E92*F92,2)</f>
        <v/>
      </c>
      <c r="H92" s="296">
        <f>G92/$G$112</f>
        <v/>
      </c>
      <c r="I92" s="226">
        <f>ROUND(F92*Прил.10!$D$12,2)</f>
        <v/>
      </c>
      <c r="J92" s="226">
        <f>ROUND(I92*E92,2)</f>
        <v/>
      </c>
      <c r="K92" s="338" t="n"/>
    </row>
    <row r="93" hidden="1" outlineLevel="1" ht="25.5" customFormat="1" customHeight="1" s="338">
      <c r="A93" s="383" t="n">
        <v>76</v>
      </c>
      <c r="B93" s="230" t="n">
        <v>160402</v>
      </c>
      <c r="C93" s="382" t="inlineStr">
        <is>
          <t>Машины бурильно-крановые на автомобиле, глубина бурения 3,5 м</t>
        </is>
      </c>
      <c r="D93" s="383" t="inlineStr">
        <is>
          <t>маш.час</t>
        </is>
      </c>
      <c r="E93" s="228" t="n">
        <v>1.4384615384615</v>
      </c>
      <c r="F93" s="385" t="n">
        <v>138.54</v>
      </c>
      <c r="G93" s="226">
        <f>ROUND(E93*F93,2)</f>
        <v/>
      </c>
      <c r="H93" s="296">
        <f>G93/$G$112</f>
        <v/>
      </c>
      <c r="I93" s="226">
        <f>ROUND(F93*Прил.10!$D$12,2)</f>
        <v/>
      </c>
      <c r="J93" s="226">
        <f>ROUND(I93*E93,2)</f>
        <v/>
      </c>
      <c r="K93" s="338" t="n"/>
    </row>
    <row r="94" hidden="1" outlineLevel="1" ht="38.25" customFormat="1" customHeight="1" s="338">
      <c r="A94" s="383" t="n">
        <v>77</v>
      </c>
      <c r="B94" s="230" t="n">
        <v>60246</v>
      </c>
      <c r="C94" s="382" t="inlineStr">
        <is>
          <t>Экскаваторы одноковшовые дизельные на гусеничном ходу при работе на других видах строительства 0,4 м3</t>
        </is>
      </c>
      <c r="D94" s="383" t="inlineStr">
        <is>
          <t>маш.час</t>
        </is>
      </c>
      <c r="E94" s="228" t="n">
        <v>3.5307692307692</v>
      </c>
      <c r="F94" s="385" t="n">
        <v>54.81</v>
      </c>
      <c r="G94" s="226">
        <f>ROUND(E94*F94,2)</f>
        <v/>
      </c>
      <c r="H94" s="296">
        <f>G94/$G$112</f>
        <v/>
      </c>
      <c r="I94" s="226">
        <f>ROUND(F94*Прил.10!$D$12,2)</f>
        <v/>
      </c>
      <c r="J94" s="226">
        <f>ROUND(I94*E94,2)</f>
        <v/>
      </c>
      <c r="K94" s="338" t="n"/>
    </row>
    <row r="95" hidden="1" outlineLevel="1" ht="25.5" customFormat="1" customHeight="1" s="338">
      <c r="A95" s="383" t="n">
        <v>78</v>
      </c>
      <c r="B95" s="230" t="n">
        <v>30402</v>
      </c>
      <c r="C95" s="382" t="inlineStr">
        <is>
          <t>Лебедки электрические тяговым усилием до 12,26 кН (1,25 т)</t>
        </is>
      </c>
      <c r="D95" s="383" t="inlineStr">
        <is>
          <t>маш.час</t>
        </is>
      </c>
      <c r="E95" s="228" t="n">
        <v>58.615384615385</v>
      </c>
      <c r="F95" s="385" t="n">
        <v>3.28</v>
      </c>
      <c r="G95" s="226">
        <f>ROUND(E95*F95,2)</f>
        <v/>
      </c>
      <c r="H95" s="296">
        <f>G95/$G$112</f>
        <v/>
      </c>
      <c r="I95" s="226">
        <f>ROUND(F95*Прил.10!$D$12,2)</f>
        <v/>
      </c>
      <c r="J95" s="226">
        <f>ROUND(I95*E95,2)</f>
        <v/>
      </c>
      <c r="K95" s="338" t="n"/>
    </row>
    <row r="96" hidden="1" outlineLevel="1" ht="38.25" customFormat="1" customHeight="1" s="338">
      <c r="A96" s="383" t="n">
        <v>79</v>
      </c>
      <c r="B96" s="230" t="n">
        <v>60338</v>
      </c>
      <c r="C96" s="382" t="inlineStr">
        <is>
          <t>Экскаваторы одноковшовые дизельные на пневмоколесном ходу при работе на других видах строительства 0,4 м3</t>
        </is>
      </c>
      <c r="D96" s="383" t="inlineStr">
        <is>
          <t>маш.час</t>
        </is>
      </c>
      <c r="E96" s="228" t="n">
        <v>1.5076923076923</v>
      </c>
      <c r="F96" s="385" t="n">
        <v>98.90000000000001</v>
      </c>
      <c r="G96" s="226">
        <f>ROUND(E96*F96,2)</f>
        <v/>
      </c>
      <c r="H96" s="296">
        <f>G96/$G$112</f>
        <v/>
      </c>
      <c r="I96" s="226">
        <f>ROUND(F96*Прил.10!$D$12,2)</f>
        <v/>
      </c>
      <c r="J96" s="226">
        <f>ROUND(I96*E96,2)</f>
        <v/>
      </c>
      <c r="K96" s="338" t="n"/>
    </row>
    <row r="97" hidden="1" outlineLevel="1" ht="14.25" customFormat="1" customHeight="1" s="338">
      <c r="A97" s="383" t="n">
        <v>80</v>
      </c>
      <c r="B97" s="230" t="n">
        <v>161300</v>
      </c>
      <c r="C97" s="382" t="inlineStr">
        <is>
          <t>Тележки раскаточные на гусеничном ходу</t>
        </is>
      </c>
      <c r="D97" s="383" t="inlineStr">
        <is>
          <t>маш.час</t>
        </is>
      </c>
      <c r="E97" s="228" t="n">
        <v>7.8538461538462</v>
      </c>
      <c r="F97" s="385" t="n">
        <v>17.14</v>
      </c>
      <c r="G97" s="226">
        <f>ROUND(E97*F97,2)</f>
        <v/>
      </c>
      <c r="H97" s="296">
        <f>G97/$G$112</f>
        <v/>
      </c>
      <c r="I97" s="226">
        <f>ROUND(F97*Прил.10!$D$12,2)</f>
        <v/>
      </c>
      <c r="J97" s="226">
        <f>ROUND(I97*E97,2)</f>
        <v/>
      </c>
      <c r="K97" s="338" t="n"/>
    </row>
    <row r="98" hidden="1" outlineLevel="1" ht="14.25" customFormat="1" customHeight="1" s="338">
      <c r="A98" s="383" t="n">
        <v>81</v>
      </c>
      <c r="B98" s="230" t="n">
        <v>40504</v>
      </c>
      <c r="C98" s="382" t="inlineStr">
        <is>
          <t>Аппарат для газовой сварки и резки</t>
        </is>
      </c>
      <c r="D98" s="383" t="inlineStr">
        <is>
          <t>маш.час</t>
        </is>
      </c>
      <c r="E98" s="228" t="n">
        <v>90.71538461538501</v>
      </c>
      <c r="F98" s="385" t="n">
        <v>1.2</v>
      </c>
      <c r="G98" s="226">
        <f>ROUND(E98*F98,2)</f>
        <v/>
      </c>
      <c r="H98" s="296">
        <f>G98/$G$112</f>
        <v/>
      </c>
      <c r="I98" s="226">
        <f>ROUND(F98*Прил.10!$D$12,2)</f>
        <v/>
      </c>
      <c r="J98" s="226">
        <f>ROUND(I98*E98,2)</f>
        <v/>
      </c>
      <c r="K98" s="338" t="n"/>
    </row>
    <row r="99" hidden="1" outlineLevel="1" ht="25.5" customFormat="1" customHeight="1" s="338">
      <c r="A99" s="383" t="n">
        <v>82</v>
      </c>
      <c r="B99" s="230" t="n">
        <v>70148</v>
      </c>
      <c r="C99" s="382" t="inlineStr">
        <is>
          <t>Бульдозеры при работе на других видах строительства 59 кВт (80 л.с.)</t>
        </is>
      </c>
      <c r="D99" s="383" t="inlineStr">
        <is>
          <t>маш.час</t>
        </is>
      </c>
      <c r="E99" s="228" t="n">
        <v>1.1</v>
      </c>
      <c r="F99" s="385" t="n">
        <v>59.47</v>
      </c>
      <c r="G99" s="226">
        <f>ROUND(E99*F99,2)</f>
        <v/>
      </c>
      <c r="H99" s="296">
        <f>G99/$G$112</f>
        <v/>
      </c>
      <c r="I99" s="226">
        <f>ROUND(F99*Прил.10!$D$12,2)</f>
        <v/>
      </c>
      <c r="J99" s="226">
        <f>ROUND(I99*E99,2)</f>
        <v/>
      </c>
      <c r="K99" s="338" t="n"/>
    </row>
    <row r="100" hidden="1" outlineLevel="1" ht="14.25" customFormat="1" customHeight="1" s="338">
      <c r="A100" s="383" t="n">
        <v>83</v>
      </c>
      <c r="B100" s="230" t="n">
        <v>110901</v>
      </c>
      <c r="C100" s="382" t="inlineStr">
        <is>
          <t>Растворосмесители передвижные 65 л</t>
        </is>
      </c>
      <c r="D100" s="383" t="inlineStr">
        <is>
          <t>маш.час</t>
        </is>
      </c>
      <c r="E100" s="228" t="n">
        <v>2.9384615384615</v>
      </c>
      <c r="F100" s="385" t="n">
        <v>12.39</v>
      </c>
      <c r="G100" s="226">
        <f>ROUND(E100*F100,2)</f>
        <v/>
      </c>
      <c r="H100" s="296">
        <f>G100/$G$112</f>
        <v/>
      </c>
      <c r="I100" s="226">
        <f>ROUND(F100*Прил.10!$D$12,2)</f>
        <v/>
      </c>
      <c r="J100" s="226">
        <f>ROUND(I100*E100,2)</f>
        <v/>
      </c>
      <c r="K100" s="338" t="n"/>
    </row>
    <row r="101" hidden="1" outlineLevel="1" ht="38.25" customFormat="1" customHeight="1" s="338">
      <c r="A101" s="383" t="n">
        <v>84</v>
      </c>
      <c r="B101" s="230" t="n">
        <v>340101</v>
      </c>
      <c r="C101" s="382" t="inlineStr">
        <is>
          <t>Агрегаты окрасочные высокого давления для окраски поверхностей конструкций мощностью 1 кВт</t>
        </is>
      </c>
      <c r="D101" s="383" t="inlineStr">
        <is>
          <t>маш.час</t>
        </is>
      </c>
      <c r="E101" s="228" t="n">
        <v>4.1384615384615</v>
      </c>
      <c r="F101" s="385" t="n">
        <v>6.82</v>
      </c>
      <c r="G101" s="226">
        <f>ROUND(E101*F101,2)</f>
        <v/>
      </c>
      <c r="H101" s="296">
        <f>G101/$G$112</f>
        <v/>
      </c>
      <c r="I101" s="226">
        <f>ROUND(F101*Прил.10!$D$12,2)</f>
        <v/>
      </c>
      <c r="J101" s="226">
        <f>ROUND(I101*E101,2)</f>
        <v/>
      </c>
      <c r="K101" s="338" t="n"/>
    </row>
    <row r="102" hidden="1" outlineLevel="1" ht="38.25" customFormat="1" customHeight="1" s="338">
      <c r="A102" s="383" t="n">
        <v>85</v>
      </c>
      <c r="B102" s="230" t="n">
        <v>21102</v>
      </c>
      <c r="C102" s="382" t="inlineStr">
        <is>
          <t>Краны на автомобильном ходу при работе на монтаже технологического оборудования 10 т</t>
        </is>
      </c>
      <c r="D102" s="383" t="inlineStr">
        <is>
          <t>маш.час</t>
        </is>
      </c>
      <c r="E102" s="228" t="n">
        <v>0.15384615384615</v>
      </c>
      <c r="F102" s="385" t="n">
        <v>134.65</v>
      </c>
      <c r="G102" s="226">
        <f>ROUND(E102*F102,2)</f>
        <v/>
      </c>
      <c r="H102" s="296">
        <f>G102/$G$112</f>
        <v/>
      </c>
      <c r="I102" s="226">
        <f>ROUND(F102*Прил.10!$D$12,2)</f>
        <v/>
      </c>
      <c r="J102" s="226">
        <f>ROUND(I102*E102,2)</f>
        <v/>
      </c>
      <c r="K102" s="338" t="n"/>
    </row>
    <row r="103" hidden="1" outlineLevel="1" ht="25.5" customFormat="1" customHeight="1" s="338">
      <c r="A103" s="383" t="n">
        <v>86</v>
      </c>
      <c r="B103" s="230" t="n">
        <v>40502</v>
      </c>
      <c r="C103" s="382" t="inlineStr">
        <is>
          <t>Установки для сварки ручной дуговой (постоянного тока)</t>
        </is>
      </c>
      <c r="D103" s="383" t="inlineStr">
        <is>
          <t>маш.час</t>
        </is>
      </c>
      <c r="E103" s="228" t="n">
        <v>2.5153846153846</v>
      </c>
      <c r="F103" s="385" t="n">
        <v>8.1</v>
      </c>
      <c r="G103" s="226">
        <f>ROUND(E103*F103,2)</f>
        <v/>
      </c>
      <c r="H103" s="296">
        <f>G103/$G$112</f>
        <v/>
      </c>
      <c r="I103" s="226">
        <f>ROUND(F103*Прил.10!$D$12,2)</f>
        <v/>
      </c>
      <c r="J103" s="226">
        <f>ROUND(I103*E103,2)</f>
        <v/>
      </c>
      <c r="K103" s="338" t="n"/>
    </row>
    <row r="104" hidden="1" outlineLevel="1" ht="14.25" customFormat="1" customHeight="1" s="338">
      <c r="A104" s="383" t="n">
        <v>87</v>
      </c>
      <c r="B104" s="230" t="n">
        <v>111100</v>
      </c>
      <c r="C104" s="382" t="inlineStr">
        <is>
          <t>Вибратор глубинный</t>
        </is>
      </c>
      <c r="D104" s="383" t="inlineStr">
        <is>
          <t>маш.час</t>
        </is>
      </c>
      <c r="E104" s="228" t="n">
        <v>4.4846153846154</v>
      </c>
      <c r="F104" s="385" t="n">
        <v>1.9</v>
      </c>
      <c r="G104" s="226">
        <f>ROUND(E104*F104,2)</f>
        <v/>
      </c>
      <c r="H104" s="296">
        <f>G104/$G$112</f>
        <v/>
      </c>
      <c r="I104" s="226">
        <f>ROUND(F104*Прил.10!$D$12,2)</f>
        <v/>
      </c>
      <c r="J104" s="226">
        <f>ROUND(I104*E104,2)</f>
        <v/>
      </c>
      <c r="K104" s="338" t="n"/>
    </row>
    <row r="105" hidden="1" outlineLevel="1" ht="38.25" customFormat="1" customHeight="1" s="338">
      <c r="A105" s="383" t="n">
        <v>88</v>
      </c>
      <c r="B105" s="230" t="n">
        <v>10312</v>
      </c>
      <c r="C105" s="382" t="inlineStr">
        <is>
          <t>Тракторы на гусеничном ходу при работе на других видах строительства 79 кВт (108 л.с.)</t>
        </is>
      </c>
      <c r="D105" s="383" t="inlineStr">
        <is>
          <t>маш.час</t>
        </is>
      </c>
      <c r="E105" s="228" t="n">
        <v>0.09230769230769199</v>
      </c>
      <c r="F105" s="385" t="n">
        <v>83.09999999999999</v>
      </c>
      <c r="G105" s="226">
        <f>ROUND(E105*F105,2)</f>
        <v/>
      </c>
      <c r="H105" s="296">
        <f>G105/$G$112</f>
        <v/>
      </c>
      <c r="I105" s="226">
        <f>ROUND(F105*Прил.10!$D$12,2)</f>
        <v/>
      </c>
      <c r="J105" s="226">
        <f>ROUND(I105*E105,2)</f>
        <v/>
      </c>
      <c r="K105" s="338" t="n"/>
    </row>
    <row r="106" hidden="1" outlineLevel="1" ht="25.5" customFormat="1" customHeight="1" s="338">
      <c r="A106" s="383" t="n">
        <v>89</v>
      </c>
      <c r="B106" s="230" t="n">
        <v>30401</v>
      </c>
      <c r="C106" s="382" t="inlineStr">
        <is>
          <t>Лебедки электрические тяговым усилием до 5,79 кН (0,59 т)</t>
        </is>
      </c>
      <c r="D106" s="383" t="inlineStr">
        <is>
          <t>маш.час</t>
        </is>
      </c>
      <c r="E106" s="228" t="n">
        <v>2.9846153846154</v>
      </c>
      <c r="F106" s="385" t="n">
        <v>1.7</v>
      </c>
      <c r="G106" s="226">
        <f>ROUND(E106*F106,2)</f>
        <v/>
      </c>
      <c r="H106" s="296">
        <f>G106/$G$112</f>
        <v/>
      </c>
      <c r="I106" s="226">
        <f>ROUND(F106*Прил.10!$D$12,2)</f>
        <v/>
      </c>
      <c r="J106" s="226">
        <f>ROUND(I106*E106,2)</f>
        <v/>
      </c>
      <c r="K106" s="338" t="n"/>
    </row>
    <row r="107" hidden="1" outlineLevel="1" ht="14.25" customFormat="1" customHeight="1" s="338">
      <c r="A107" s="383" t="n">
        <v>90</v>
      </c>
      <c r="B107" s="230" t="n">
        <v>330206</v>
      </c>
      <c r="C107" s="382" t="inlineStr">
        <is>
          <t>Дрели электрические</t>
        </is>
      </c>
      <c r="D107" s="383" t="inlineStr">
        <is>
          <t>маш.час</t>
        </is>
      </c>
      <c r="E107" s="228" t="n">
        <v>1.7769230769231</v>
      </c>
      <c r="F107" s="385" t="n">
        <v>1.95</v>
      </c>
      <c r="G107" s="226">
        <f>ROUND(E107*F107,2)</f>
        <v/>
      </c>
      <c r="H107" s="296">
        <f>G107/$G$112</f>
        <v/>
      </c>
      <c r="I107" s="226">
        <f>ROUND(F107*Прил.10!$D$12,2)</f>
        <v/>
      </c>
      <c r="J107" s="226">
        <f>ROUND(I107*E107,2)</f>
        <v/>
      </c>
      <c r="K107" s="338" t="n"/>
    </row>
    <row r="108" hidden="1" outlineLevel="1" ht="25.5" customFormat="1" customHeight="1" s="338">
      <c r="A108" s="383" t="n">
        <v>91</v>
      </c>
      <c r="B108" s="230" t="n">
        <v>30203</v>
      </c>
      <c r="C108" s="382" t="inlineStr">
        <is>
          <t>Домкраты гидравлические грузоподъемностью 63-100 т</t>
        </is>
      </c>
      <c r="D108" s="383" t="inlineStr">
        <is>
          <t>маш.час</t>
        </is>
      </c>
      <c r="E108" s="228" t="n">
        <v>1.6923076923077</v>
      </c>
      <c r="F108" s="385" t="n">
        <v>0.9</v>
      </c>
      <c r="G108" s="226">
        <f>ROUND(E108*F108,2)</f>
        <v/>
      </c>
      <c r="H108" s="296">
        <f>G108/$G$112</f>
        <v/>
      </c>
      <c r="I108" s="226">
        <f>ROUND(F108*Прил.10!$D$12,2)</f>
        <v/>
      </c>
      <c r="J108" s="226">
        <f>ROUND(I108*E108,2)</f>
        <v/>
      </c>
      <c r="K108" s="338" t="n"/>
    </row>
    <row r="109" hidden="1" outlineLevel="1" ht="14.25" customFormat="1" customHeight="1" s="338">
      <c r="A109" s="383" t="n">
        <v>92</v>
      </c>
      <c r="B109" s="230" t="n">
        <v>91400</v>
      </c>
      <c r="C109" s="382" t="inlineStr">
        <is>
          <t>Рыхлители прицепные (без трактора)</t>
        </is>
      </c>
      <c r="D109" s="383" t="inlineStr">
        <is>
          <t>маш.час</t>
        </is>
      </c>
      <c r="E109" s="228" t="n">
        <v>0.09230769230769199</v>
      </c>
      <c r="F109" s="385" t="n">
        <v>8</v>
      </c>
      <c r="G109" s="226">
        <f>ROUND(E109*F109,2)</f>
        <v/>
      </c>
      <c r="H109" s="296">
        <f>G109/$G$112</f>
        <v/>
      </c>
      <c r="I109" s="226">
        <f>ROUND(F109*Прил.10!$D$12,2)</f>
        <v/>
      </c>
      <c r="J109" s="226">
        <f>ROUND(I109*E109,2)</f>
        <v/>
      </c>
      <c r="K109" s="338" t="n"/>
    </row>
    <row r="110" hidden="1" outlineLevel="1" ht="14.25" customFormat="1" customHeight="1" s="338">
      <c r="A110" s="383" t="n">
        <v>93</v>
      </c>
      <c r="B110" s="230" t="n">
        <v>331532</v>
      </c>
      <c r="C110" s="382" t="inlineStr">
        <is>
          <t>Пила цепная электрическая</t>
        </is>
      </c>
      <c r="D110" s="383" t="inlineStr">
        <is>
          <t>маш.час</t>
        </is>
      </c>
      <c r="E110" s="228" t="n">
        <v>0.038461538461538</v>
      </c>
      <c r="F110" s="385" t="n">
        <v>3.27</v>
      </c>
      <c r="G110" s="226">
        <f>ROUND(E110*F110,2)</f>
        <v/>
      </c>
      <c r="H110" s="296">
        <f>G110/$G$112</f>
        <v/>
      </c>
      <c r="I110" s="226">
        <f>ROUND(F110*Прил.10!$D$12,2)</f>
        <v/>
      </c>
      <c r="J110" s="226">
        <f>ROUND(I110*E110,2)</f>
        <v/>
      </c>
      <c r="K110" s="338" t="n"/>
    </row>
    <row r="111" collapsed="1" ht="14.25" customFormat="1" customHeight="1" s="338">
      <c r="A111" s="383" t="n"/>
      <c r="B111" s="383" t="n"/>
      <c r="C111" s="382" t="inlineStr">
        <is>
          <t>Итого прочие машины и механизмы</t>
        </is>
      </c>
      <c r="D111" s="383" t="n"/>
      <c r="E111" s="384" t="n"/>
      <c r="F111" s="226" t="n"/>
      <c r="G111" s="219">
        <f>SUM(G31:G110)</f>
        <v/>
      </c>
      <c r="H111" s="296">
        <f>G111/G112</f>
        <v/>
      </c>
      <c r="I111" s="226" t="n"/>
      <c r="J111" s="219">
        <f>SUM(J31:J110)</f>
        <v/>
      </c>
    </row>
    <row r="112" ht="25.5" customFormat="1" customHeight="1" s="338">
      <c r="A112" s="383" t="n"/>
      <c r="B112" s="383" t="n"/>
      <c r="C112" s="371" t="inlineStr">
        <is>
          <t>Итого по разделу «Машины и механизмы»</t>
        </is>
      </c>
      <c r="D112" s="383" t="n"/>
      <c r="E112" s="384" t="n"/>
      <c r="F112" s="226" t="n"/>
      <c r="G112" s="226">
        <f>G111+G30</f>
        <v/>
      </c>
      <c r="H112" s="212" t="n">
        <v>1</v>
      </c>
      <c r="I112" s="213" t="n"/>
      <c r="J112" s="214">
        <f>J111+J30</f>
        <v/>
      </c>
    </row>
    <row r="113" ht="14.25" customFormat="1" customHeight="1" s="338">
      <c r="A113" s="383" t="n"/>
      <c r="B113" s="371" t="inlineStr">
        <is>
          <t>Оборудование</t>
        </is>
      </c>
      <c r="C113" s="452" t="n"/>
      <c r="D113" s="452" t="n"/>
      <c r="E113" s="452" t="n"/>
      <c r="F113" s="452" t="n"/>
      <c r="G113" s="452" t="n"/>
      <c r="H113" s="453" t="n"/>
      <c r="I113" s="218" t="n"/>
      <c r="J113" s="218" t="n"/>
    </row>
    <row r="114">
      <c r="A114" s="383" t="n"/>
      <c r="B114" s="377" t="inlineStr">
        <is>
          <t>Основное оборудование</t>
        </is>
      </c>
      <c r="C114" s="461" t="n"/>
      <c r="D114" s="461" t="n"/>
      <c r="E114" s="461" t="n"/>
      <c r="F114" s="461" t="n"/>
      <c r="G114" s="461" t="n"/>
      <c r="H114" s="462" t="n"/>
      <c r="I114" s="218" t="n"/>
      <c r="J114" s="218" t="n"/>
      <c r="K114" s="338" t="n"/>
      <c r="L114" s="338" t="n"/>
    </row>
    <row r="115">
      <c r="A115" s="383" t="n"/>
      <c r="B115" s="383" t="n"/>
      <c r="C115" s="382" t="inlineStr">
        <is>
          <t>Итого основное оборудование</t>
        </is>
      </c>
      <c r="D115" s="383" t="n"/>
      <c r="E115" s="228" t="n"/>
      <c r="F115" s="385" t="n"/>
      <c r="G115" s="226" t="n">
        <v>0</v>
      </c>
      <c r="H115" s="386" t="n">
        <v>0</v>
      </c>
      <c r="I115" s="219" t="n"/>
      <c r="J115" s="226" t="n">
        <v>0</v>
      </c>
      <c r="K115" s="338" t="n"/>
      <c r="L115" s="338" t="n"/>
    </row>
    <row r="116">
      <c r="A116" s="383" t="n"/>
      <c r="B116" s="383" t="n"/>
      <c r="C116" s="382" t="inlineStr">
        <is>
          <t>Итого прочее оборудование</t>
        </is>
      </c>
      <c r="D116" s="383" t="n"/>
      <c r="E116" s="228" t="n"/>
      <c r="F116" s="385" t="n"/>
      <c r="G116" s="226" t="n">
        <v>0</v>
      </c>
      <c r="H116" s="386" t="n">
        <v>0</v>
      </c>
      <c r="I116" s="219" t="n"/>
      <c r="J116" s="226" t="n">
        <v>0</v>
      </c>
      <c r="K116" s="338" t="n"/>
      <c r="L116" s="338" t="n"/>
    </row>
    <row r="117">
      <c r="A117" s="383" t="n"/>
      <c r="B117" s="383" t="n"/>
      <c r="C117" s="371" t="inlineStr">
        <is>
          <t>Итого по разделу «Оборудование»</t>
        </is>
      </c>
      <c r="D117" s="383" t="n"/>
      <c r="E117" s="384" t="n"/>
      <c r="F117" s="385" t="n"/>
      <c r="G117" s="226">
        <f>G116+G115</f>
        <v/>
      </c>
      <c r="H117" s="386">
        <f>H116+H115</f>
        <v/>
      </c>
      <c r="I117" s="219" t="n"/>
      <c r="J117" s="226">
        <f>J116+J115</f>
        <v/>
      </c>
      <c r="K117" s="338" t="n"/>
      <c r="L117" s="338" t="n"/>
    </row>
    <row r="118" ht="25.5" customHeight="1" s="330">
      <c r="A118" s="383" t="n"/>
      <c r="B118" s="383" t="n"/>
      <c r="C118" s="382" t="inlineStr">
        <is>
          <t>в том числе технологическое оборудование</t>
        </is>
      </c>
      <c r="D118" s="383" t="n"/>
      <c r="E118" s="297" t="n"/>
      <c r="F118" s="385" t="n"/>
      <c r="G118" s="226">
        <f>G117</f>
        <v/>
      </c>
      <c r="H118" s="386" t="n"/>
      <c r="I118" s="219" t="n"/>
      <c r="J118" s="226">
        <f>J117</f>
        <v/>
      </c>
      <c r="K118" s="338" t="n"/>
      <c r="L118" s="338" t="n"/>
    </row>
    <row r="119" ht="14.25" customFormat="1" customHeight="1" s="338">
      <c r="A119" s="383" t="n"/>
      <c r="B119" s="371" t="inlineStr">
        <is>
          <t>Материалы</t>
        </is>
      </c>
      <c r="C119" s="452" t="n"/>
      <c r="D119" s="452" t="n"/>
      <c r="E119" s="452" t="n"/>
      <c r="F119" s="452" t="n"/>
      <c r="G119" s="452" t="n"/>
      <c r="H119" s="453" t="n"/>
      <c r="I119" s="218" t="n"/>
      <c r="J119" s="218" t="n"/>
    </row>
    <row r="120" ht="14.25" customFormat="1" customHeight="1" s="338">
      <c r="A120" s="378" t="n"/>
      <c r="B120" s="377" t="inlineStr">
        <is>
          <t>Основные материалы</t>
        </is>
      </c>
      <c r="C120" s="461" t="n"/>
      <c r="D120" s="461" t="n"/>
      <c r="E120" s="461" t="n"/>
      <c r="F120" s="461" t="n"/>
      <c r="G120" s="461" t="n"/>
      <c r="H120" s="462" t="n"/>
      <c r="I120" s="234" t="n"/>
      <c r="J120" s="234" t="n"/>
    </row>
    <row r="121" ht="14.25" customFormat="1" customHeight="1" s="338">
      <c r="A121" s="383" t="n">
        <v>94</v>
      </c>
      <c r="B121" s="230" t="inlineStr">
        <is>
          <t>БЦ.114.11</t>
        </is>
      </c>
      <c r="C121" s="321" t="inlineStr">
        <is>
          <t>Свая-оболочка для многогранных опор</t>
        </is>
      </c>
      <c r="D121" s="320" t="inlineStr">
        <is>
          <t>1 т</t>
        </is>
      </c>
      <c r="E121" s="310" t="n">
        <v>8252</v>
      </c>
      <c r="F121" s="323">
        <f>ROUND(I121/Прил.10!$D$13,2)</f>
        <v/>
      </c>
      <c r="G121" s="324">
        <f>ROUND(E121*F121,2)</f>
        <v/>
      </c>
      <c r="H121" s="313">
        <f>G121/$G$269</f>
        <v/>
      </c>
      <c r="I121" s="324" t="n">
        <v>233490.57</v>
      </c>
      <c r="J121" s="324">
        <f>ROUND(I121*E121,2)</f>
        <v/>
      </c>
      <c r="K121" s="338" t="n"/>
    </row>
    <row r="122" ht="25.5" customFormat="1" customHeight="1" s="338">
      <c r="A122" s="383" t="n">
        <v>95</v>
      </c>
      <c r="B122" s="307" t="inlineStr">
        <is>
          <t>20.2.11.01-0030</t>
        </is>
      </c>
      <c r="C122" s="321" t="inlineStr">
        <is>
          <t>Распорка дистанционная трехлучевая гаситель 3РГС-25,2-400</t>
        </is>
      </c>
      <c r="D122" s="320" t="inlineStr">
        <is>
          <t>шт</t>
        </is>
      </c>
      <c r="E122" s="310" t="n">
        <v>19962</v>
      </c>
      <c r="F122" s="323" t="n">
        <v>2116.3</v>
      </c>
      <c r="G122" s="324">
        <f>ROUND(E122*F122,2)</f>
        <v/>
      </c>
      <c r="H122" s="313">
        <f>G122/$G$269</f>
        <v/>
      </c>
      <c r="I122" s="324">
        <f>ROUND(F122*Прил.10!$D$13,2)</f>
        <v/>
      </c>
      <c r="J122" s="324">
        <f>ROUND(I122*E122,2)</f>
        <v/>
      </c>
      <c r="K122" s="338" t="n"/>
    </row>
    <row r="123" ht="25.5" customFormat="1" customHeight="1" s="338">
      <c r="A123" s="383" t="n">
        <v>96</v>
      </c>
      <c r="B123" s="307" t="inlineStr">
        <is>
          <t>22.2.01.03-0001</t>
        </is>
      </c>
      <c r="C123" s="321" t="inlineStr">
        <is>
          <t>Изолятор подвесной стеклянный ПСВ-120Б</t>
        </is>
      </c>
      <c r="D123" s="320" t="inlineStr">
        <is>
          <t>шт</t>
        </is>
      </c>
      <c r="E123" s="310" t="n">
        <v>122628</v>
      </c>
      <c r="F123" s="323" t="n">
        <v>202.55</v>
      </c>
      <c r="G123" s="324">
        <f>ROUND(E123*F123,2)</f>
        <v/>
      </c>
      <c r="H123" s="313">
        <f>G123/$G$269</f>
        <v/>
      </c>
      <c r="I123" s="324">
        <f>ROUND(F123*Прил.10!$D$13,2)</f>
        <v/>
      </c>
      <c r="J123" s="324">
        <f>ROUND(I123*E123,2)</f>
        <v/>
      </c>
      <c r="K123" s="338" t="n"/>
    </row>
    <row r="124" ht="25.5" customFormat="1" customHeight="1" s="338">
      <c r="A124" s="383" t="n">
        <v>97</v>
      </c>
      <c r="B124" s="307" t="inlineStr">
        <is>
          <t>БЦ.108_4.13</t>
        </is>
      </c>
      <c r="C124" s="321" t="inlineStr">
        <is>
          <t>Заградительные авиационные шары SP48.1, SP43.4</t>
        </is>
      </c>
      <c r="D124" s="320" t="inlineStr">
        <is>
          <t>шт</t>
        </is>
      </c>
      <c r="E124" s="310" t="n">
        <v>1515</v>
      </c>
      <c r="F124" s="323">
        <f>ROUND(I124/Прил.10!$D$13,2)</f>
        <v/>
      </c>
      <c r="G124" s="324">
        <f>ROUND(E124*F124,2)</f>
        <v/>
      </c>
      <c r="H124" s="313">
        <f>G124/$G$269</f>
        <v/>
      </c>
      <c r="I124" s="324" t="n">
        <v>18000</v>
      </c>
      <c r="J124" s="324">
        <f>ROUND(I124*E124,2)</f>
        <v/>
      </c>
      <c r="K124" s="338" t="n"/>
    </row>
    <row r="125" ht="14.25" customFormat="1" customHeight="1" s="338">
      <c r="A125" s="383" t="n">
        <v>98</v>
      </c>
      <c r="B125" s="307" t="inlineStr">
        <is>
          <t>20.1.02.05-0007</t>
        </is>
      </c>
      <c r="C125" s="321" t="inlineStr">
        <is>
          <t>Коромысло: 3К2-21-3</t>
        </is>
      </c>
      <c r="D125" s="320" t="inlineStr">
        <is>
          <t>шт</t>
        </is>
      </c>
      <c r="E125" s="310" t="n">
        <v>3946</v>
      </c>
      <c r="F125" s="323" t="n">
        <v>2845.09</v>
      </c>
      <c r="G125" s="324">
        <f>ROUND(E125*F125,2)</f>
        <v/>
      </c>
      <c r="H125" s="313">
        <f>G125/$G$269</f>
        <v/>
      </c>
      <c r="I125" s="324">
        <f>ROUND(F125*Прил.10!$D$13,2)</f>
        <v/>
      </c>
      <c r="J125" s="324">
        <f>ROUND(I125*E125,2)</f>
        <v/>
      </c>
      <c r="K125" s="338" t="n"/>
    </row>
    <row r="126" ht="25.5" customFormat="1" customHeight="1" s="338">
      <c r="A126" s="383" t="n">
        <v>99</v>
      </c>
      <c r="B126" s="307" t="inlineStr">
        <is>
          <t>22.2.01.03-0002</t>
        </is>
      </c>
      <c r="C126" s="321" t="inlineStr">
        <is>
          <t>Изолятор подвесной стеклянный ПСВ-160А</t>
        </is>
      </c>
      <c r="D126" s="320" t="inlineStr">
        <is>
          <t>шт</t>
        </is>
      </c>
      <c r="E126" s="310" t="n">
        <v>37008</v>
      </c>
      <c r="F126" s="323" t="n">
        <v>284.68</v>
      </c>
      <c r="G126" s="324">
        <f>ROUND(E126*F126,2)</f>
        <v/>
      </c>
      <c r="H126" s="313">
        <f>G126/$G$269</f>
        <v/>
      </c>
      <c r="I126" s="324">
        <f>ROUND(F126*Прил.10!$D$13,2)</f>
        <v/>
      </c>
      <c r="J126" s="324">
        <f>ROUND(I126*E126,2)</f>
        <v/>
      </c>
      <c r="K126" s="338" t="n"/>
    </row>
    <row r="127" ht="14.25" customFormat="1" customHeight="1" s="338">
      <c r="A127" s="383" t="n">
        <v>100</v>
      </c>
      <c r="B127" s="307" t="inlineStr">
        <is>
          <t>20.5.04.04-0033</t>
        </is>
      </c>
      <c r="C127" s="321" t="inlineStr">
        <is>
          <t>Зажим натяжной прессуемый НАП-640-1</t>
        </is>
      </c>
      <c r="D127" s="320" t="inlineStr">
        <is>
          <t>шт</t>
        </is>
      </c>
      <c r="E127" s="310" t="n">
        <v>7892</v>
      </c>
      <c r="F127" s="323" t="n">
        <v>1178.28</v>
      </c>
      <c r="G127" s="324">
        <f>ROUND(E127*F127,2)</f>
        <v/>
      </c>
      <c r="H127" s="313">
        <f>G127/$G$269</f>
        <v/>
      </c>
      <c r="I127" s="324">
        <f>ROUND(F127*Прил.10!$D$13,2)</f>
        <v/>
      </c>
      <c r="J127" s="324">
        <f>ROUND(I127*E127,2)</f>
        <v/>
      </c>
      <c r="K127" s="338" t="n"/>
    </row>
    <row r="128" ht="25.5" customFormat="1" customHeight="1" s="338">
      <c r="A128" s="383" t="n">
        <v>101</v>
      </c>
      <c r="B128" s="307" t="inlineStr">
        <is>
          <t>01.7.15.03-0035</t>
        </is>
      </c>
      <c r="C128" s="321" t="inlineStr">
        <is>
          <t>Болты с гайками и шайбами оцинкованные, диаметр 20 мм</t>
        </is>
      </c>
      <c r="D128" s="320" t="inlineStr">
        <is>
          <t>кг</t>
        </is>
      </c>
      <c r="E128" s="310" t="n">
        <v>352856</v>
      </c>
      <c r="F128" s="323" t="n">
        <v>24.97</v>
      </c>
      <c r="G128" s="324">
        <f>ROUND(E128*F128,2)</f>
        <v/>
      </c>
      <c r="H128" s="313">
        <f>G128/$G$269</f>
        <v/>
      </c>
      <c r="I128" s="324">
        <f>ROUND(F128*Прил.10!$D$13,2)</f>
        <v/>
      </c>
      <c r="J128" s="324">
        <f>ROUND(I128*E128,2)</f>
        <v/>
      </c>
      <c r="K128" s="338" t="n"/>
    </row>
    <row r="129" ht="14.25" customFormat="1" customHeight="1" s="338">
      <c r="A129" s="400" t="n"/>
      <c r="B129" s="315" t="n"/>
      <c r="C129" s="316" t="inlineStr">
        <is>
          <t>Итого основные материалы</t>
        </is>
      </c>
      <c r="D129" s="317" t="n"/>
      <c r="E129" s="310" t="n"/>
      <c r="F129" s="319" t="n"/>
      <c r="G129" s="319">
        <f>SUM(G121:G128)</f>
        <v/>
      </c>
      <c r="H129" s="313">
        <f>G129/$G$269</f>
        <v/>
      </c>
      <c r="I129" s="324" t="n"/>
      <c r="J129" s="319">
        <f>SUM(J121:J128)</f>
        <v/>
      </c>
      <c r="K129" s="338" t="n"/>
    </row>
    <row r="130" hidden="1" outlineLevel="1" ht="25.5" customFormat="1" customHeight="1" s="338">
      <c r="A130" s="383" t="n">
        <v>102</v>
      </c>
      <c r="B130" s="307" t="inlineStr">
        <is>
          <t>22.2.02.04-0040</t>
        </is>
      </c>
      <c r="C130" s="321" t="inlineStr">
        <is>
          <t>Звено промежуточное регулируемое ПРР-21-1</t>
        </is>
      </c>
      <c r="D130" s="320" t="inlineStr">
        <is>
          <t>шт</t>
        </is>
      </c>
      <c r="E130" s="310" t="n">
        <v>16388</v>
      </c>
      <c r="F130" s="323" t="n">
        <v>492.77</v>
      </c>
      <c r="G130" s="324">
        <f>ROUND(E130*F130,2)</f>
        <v/>
      </c>
      <c r="H130" s="313">
        <f>G130/$G$269</f>
        <v/>
      </c>
      <c r="I130" s="324">
        <f>ROUND(F130*Прил.10!$D$13,2)</f>
        <v/>
      </c>
      <c r="J130" s="324">
        <f>ROUND(I130*E130,2)</f>
        <v/>
      </c>
      <c r="K130" s="338" t="n"/>
    </row>
    <row r="131" hidden="1" outlineLevel="1" ht="14.25" customFormat="1" customHeight="1" s="338">
      <c r="A131" s="383" t="n">
        <v>103</v>
      </c>
      <c r="B131" s="307" t="inlineStr">
        <is>
          <t>20.2.02.06-0001</t>
        </is>
      </c>
      <c r="C131" s="321" t="inlineStr">
        <is>
          <t>Экран защитный: ЭЗ-500-1А</t>
        </is>
      </c>
      <c r="D131" s="320" t="inlineStr">
        <is>
          <t>шт</t>
        </is>
      </c>
      <c r="E131" s="310" t="n">
        <v>8194</v>
      </c>
      <c r="F131" s="323" t="n">
        <v>949.22</v>
      </c>
      <c r="G131" s="324">
        <f>ROUND(E131*F131,2)</f>
        <v/>
      </c>
      <c r="H131" s="313">
        <f>G131/$G$269</f>
        <v/>
      </c>
      <c r="I131" s="324">
        <f>ROUND(F131*Прил.10!$D$13,2)</f>
        <v/>
      </c>
      <c r="J131" s="324">
        <f>ROUND(I131*E131,2)</f>
        <v/>
      </c>
      <c r="K131" s="338" t="n"/>
    </row>
    <row r="132" hidden="1" outlineLevel="1" ht="25.5" customFormat="1" customHeight="1" s="338">
      <c r="A132" s="383" t="n">
        <v>104</v>
      </c>
      <c r="B132" s="307" t="inlineStr">
        <is>
          <t>22.2.02.04-0034</t>
        </is>
      </c>
      <c r="C132" s="321" t="inlineStr">
        <is>
          <t>Звено промежуточное регулируемое двойное 2ПРР-21-2</t>
        </is>
      </c>
      <c r="D132" s="320" t="inlineStr">
        <is>
          <t>шт</t>
        </is>
      </c>
      <c r="E132" s="310" t="n">
        <v>16388</v>
      </c>
      <c r="F132" s="323" t="n">
        <v>386.59</v>
      </c>
      <c r="G132" s="324">
        <f>ROUND(E132*F132,2)</f>
        <v/>
      </c>
      <c r="H132" s="313">
        <f>G132/$G$269</f>
        <v/>
      </c>
      <c r="I132" s="324">
        <f>ROUND(F132*Прил.10!$D$13,2)</f>
        <v/>
      </c>
      <c r="J132" s="324">
        <f>ROUND(I132*E132,2)</f>
        <v/>
      </c>
      <c r="K132" s="338" t="n"/>
    </row>
    <row r="133" hidden="1" outlineLevel="1" ht="25.5" customFormat="1" customHeight="1" s="338">
      <c r="A133" s="383" t="n">
        <v>105</v>
      </c>
      <c r="B133" s="307" t="inlineStr">
        <is>
          <t>22.2.02.04-0020</t>
        </is>
      </c>
      <c r="C133" s="321" t="inlineStr">
        <is>
          <t>Звено промежуточное прямое двойное 2ПР-21-1</t>
        </is>
      </c>
      <c r="D133" s="320" t="inlineStr">
        <is>
          <t>шт</t>
        </is>
      </c>
      <c r="E133" s="310" t="n">
        <v>16388</v>
      </c>
      <c r="F133" s="323" t="n">
        <v>314.56</v>
      </c>
      <c r="G133" s="324">
        <f>ROUND(E133*F133,2)</f>
        <v/>
      </c>
      <c r="H133" s="313">
        <f>G133/$G$269</f>
        <v/>
      </c>
      <c r="I133" s="324">
        <f>ROUND(F133*Прил.10!$D$13,2)</f>
        <v/>
      </c>
      <c r="J133" s="324">
        <f>ROUND(I133*E133,2)</f>
        <v/>
      </c>
      <c r="K133" s="338" t="n"/>
    </row>
    <row r="134" hidden="1" outlineLevel="1" ht="25.5" customFormat="1" customHeight="1" s="338">
      <c r="A134" s="383" t="n">
        <v>106</v>
      </c>
      <c r="B134" s="307" t="inlineStr">
        <is>
          <t>Прайс из СД ОП</t>
        </is>
      </c>
      <c r="C134" s="321" t="inlineStr">
        <is>
          <t>Зажим соединительный прессуемый СС-25,2-11</t>
        </is>
      </c>
      <c r="D134" s="320" t="inlineStr">
        <is>
          <t>шт</t>
        </is>
      </c>
      <c r="E134" s="310" t="n">
        <v>1198</v>
      </c>
      <c r="F134" s="323" t="n">
        <v>4199</v>
      </c>
      <c r="G134" s="324">
        <f>ROUND(E134*F134,2)</f>
        <v/>
      </c>
      <c r="H134" s="313">
        <f>G134/$G$269</f>
        <v/>
      </c>
      <c r="I134" s="324">
        <f>ROUND(F134*Прил.10!$D$13,2)</f>
        <v/>
      </c>
      <c r="J134" s="324">
        <f>ROUND(I134*E134,2)</f>
        <v/>
      </c>
      <c r="K134" s="338" t="n"/>
    </row>
    <row r="135" hidden="1" outlineLevel="1" ht="14.25" customFormat="1" customHeight="1" s="338">
      <c r="A135" s="383" t="n">
        <v>107</v>
      </c>
      <c r="B135" s="307" t="inlineStr">
        <is>
          <t>20.1.02.22-0027</t>
        </is>
      </c>
      <c r="C135" s="321" t="inlineStr">
        <is>
          <t>Ушко: У-21-20</t>
        </is>
      </c>
      <c r="D135" s="320" t="inlineStr">
        <is>
          <t>шт</t>
        </is>
      </c>
      <c r="E135" s="310" t="n">
        <v>16388</v>
      </c>
      <c r="F135" s="323" t="n">
        <v>272.53</v>
      </c>
      <c r="G135" s="324">
        <f>ROUND(E135*F135,2)</f>
        <v/>
      </c>
      <c r="H135" s="313">
        <f>G135/$G$269</f>
        <v/>
      </c>
      <c r="I135" s="324">
        <f>ROUND(F135*Прил.10!$D$13,2)</f>
        <v/>
      </c>
      <c r="J135" s="324">
        <f>ROUND(I135*E135,2)</f>
        <v/>
      </c>
      <c r="K135" s="338" t="n"/>
    </row>
    <row r="136" hidden="1" outlineLevel="1" ht="25.5" customFormat="1" customHeight="1" s="338">
      <c r="A136" s="383" t="n">
        <v>108</v>
      </c>
      <c r="B136" s="307" t="inlineStr">
        <is>
          <t>22.2.02.04-0014</t>
        </is>
      </c>
      <c r="C136" s="321" t="inlineStr">
        <is>
          <t>Звено промежуточное монтажное ПТМ-21-2</t>
        </is>
      </c>
      <c r="D136" s="320" t="inlineStr">
        <is>
          <t>шт</t>
        </is>
      </c>
      <c r="E136" s="310" t="n">
        <v>16388</v>
      </c>
      <c r="F136" s="323" t="n">
        <v>248.59</v>
      </c>
      <c r="G136" s="324">
        <f>ROUND(E136*F136,2)</f>
        <v/>
      </c>
      <c r="H136" s="313">
        <f>G136/$G$269</f>
        <v/>
      </c>
      <c r="I136" s="324">
        <f>ROUND(F136*Прил.10!$D$13,2)</f>
        <v/>
      </c>
      <c r="J136" s="324">
        <f>ROUND(I136*E136,2)</f>
        <v/>
      </c>
      <c r="K136" s="338" t="n"/>
    </row>
    <row r="137" hidden="1" outlineLevel="1" ht="14.25" customFormat="1" customHeight="1" s="338">
      <c r="A137" s="383" t="n">
        <v>109</v>
      </c>
      <c r="B137" s="307" t="inlineStr">
        <is>
          <t>20.2.09.10-0027</t>
        </is>
      </c>
      <c r="C137" s="321" t="inlineStr">
        <is>
          <t>Муфта защитная МПР-400-1</t>
        </is>
      </c>
      <c r="D137" s="320" t="inlineStr">
        <is>
          <t>шт</t>
        </is>
      </c>
      <c r="E137" s="310" t="n">
        <v>6971</v>
      </c>
      <c r="F137" s="323" t="n">
        <v>576.48</v>
      </c>
      <c r="G137" s="324">
        <f>ROUND(E137*F137,2)</f>
        <v/>
      </c>
      <c r="H137" s="313">
        <f>G137/$G$269</f>
        <v/>
      </c>
      <c r="I137" s="324">
        <f>ROUND(F137*Прил.10!$D$13,2)</f>
        <v/>
      </c>
      <c r="J137" s="324">
        <f>ROUND(I137*E137,2)</f>
        <v/>
      </c>
      <c r="K137" s="338" t="n"/>
    </row>
    <row r="138" hidden="1" outlineLevel="1" ht="14.25" customFormat="1" customHeight="1" s="338">
      <c r="A138" s="383" t="n">
        <v>110</v>
      </c>
      <c r="B138" s="307" t="inlineStr">
        <is>
          <t>20.1.02.21-0082</t>
        </is>
      </c>
      <c r="C138" s="321" t="inlineStr">
        <is>
          <t>Узел крепления экрана УКЭ-1Б</t>
        </is>
      </c>
      <c r="D138" s="320" t="inlineStr">
        <is>
          <t>шт</t>
        </is>
      </c>
      <c r="E138" s="310" t="n">
        <v>8194</v>
      </c>
      <c r="F138" s="323" t="n">
        <v>474.88</v>
      </c>
      <c r="G138" s="324">
        <f>ROUND(E138*F138,2)</f>
        <v/>
      </c>
      <c r="H138" s="313">
        <f>G138/$G$269</f>
        <v/>
      </c>
      <c r="I138" s="324">
        <f>ROUND(F138*Прил.10!$D$13,2)</f>
        <v/>
      </c>
      <c r="J138" s="324">
        <f>ROUND(I138*E138,2)</f>
        <v/>
      </c>
      <c r="K138" s="338" t="n"/>
    </row>
    <row r="139" hidden="1" outlineLevel="1" ht="25.5" customFormat="1" customHeight="1" s="338">
      <c r="A139" s="383" t="n">
        <v>111</v>
      </c>
      <c r="B139" s="307" t="inlineStr">
        <is>
          <t xml:space="preserve">05.1.05.16-0221
</t>
        </is>
      </c>
      <c r="C139" s="321" t="inlineStr">
        <is>
          <t>Фундаменты сборные железобетонные ВЛ и ОРУ</t>
        </is>
      </c>
      <c r="D139" s="320" t="inlineStr">
        <is>
          <t>м3</t>
        </is>
      </c>
      <c r="E139" s="310" t="n">
        <v>2187</v>
      </c>
      <c r="F139" s="323" t="n">
        <v>1597.37</v>
      </c>
      <c r="G139" s="324">
        <f>ROUND(E139*F139,2)</f>
        <v/>
      </c>
      <c r="H139" s="313">
        <f>G139/$G$269</f>
        <v/>
      </c>
      <c r="I139" s="324">
        <f>ROUND(F139*Прил.10!$D$13,2)</f>
        <v/>
      </c>
      <c r="J139" s="324">
        <f>ROUND(I139*E139,2)</f>
        <v/>
      </c>
      <c r="K139" s="338" t="n"/>
    </row>
    <row r="140" hidden="1" outlineLevel="1" ht="25.5" customFormat="1" customHeight="1" s="338">
      <c r="A140" s="383" t="n">
        <v>112</v>
      </c>
      <c r="B140" s="307" t="inlineStr">
        <is>
          <t>20.1.01.12-0033</t>
        </is>
      </c>
      <c r="C140" s="321" t="inlineStr">
        <is>
          <t>Зажим поддерживающий спиральный ПС-15, 4П11</t>
        </is>
      </c>
      <c r="D140" s="320" t="inlineStr">
        <is>
          <t>шт</t>
        </is>
      </c>
      <c r="E140" s="310" t="n">
        <v>8496</v>
      </c>
      <c r="F140" s="323" t="n">
        <v>374.91</v>
      </c>
      <c r="G140" s="324">
        <f>ROUND(E140*F140,2)</f>
        <v/>
      </c>
      <c r="H140" s="313">
        <f>G140/$G$269</f>
        <v/>
      </c>
      <c r="I140" s="324">
        <f>ROUND(F140*Прил.10!$D$13,2)</f>
        <v/>
      </c>
      <c r="J140" s="324">
        <f>ROUND(I140*E140,2)</f>
        <v/>
      </c>
      <c r="K140" s="338" t="n"/>
    </row>
    <row r="141" hidden="1" outlineLevel="1" ht="14.25" customFormat="1" customHeight="1" s="338">
      <c r="A141" s="383" t="n">
        <v>113</v>
      </c>
      <c r="B141" s="307" t="inlineStr">
        <is>
          <t>Прайс из СД ОП</t>
        </is>
      </c>
      <c r="C141" s="321" t="inlineStr">
        <is>
          <t>Распорка утяжеленная РУ-2-400</t>
        </is>
      </c>
      <c r="D141" s="320" t="inlineStr">
        <is>
          <t>шт</t>
        </is>
      </c>
      <c r="E141" s="310" t="n">
        <v>3219</v>
      </c>
      <c r="F141" s="323" t="n">
        <v>852.15</v>
      </c>
      <c r="G141" s="324">
        <f>ROUND(E141*F141,2)</f>
        <v/>
      </c>
      <c r="H141" s="313">
        <f>G141/$G$269</f>
        <v/>
      </c>
      <c r="I141" s="324">
        <f>ROUND(F141*Прил.10!$D$13,2)</f>
        <v/>
      </c>
      <c r="J141" s="324">
        <f>ROUND(I141*E141,2)</f>
        <v/>
      </c>
      <c r="K141" s="338" t="n"/>
    </row>
    <row r="142" hidden="1" outlineLevel="1" ht="14.25" customFormat="1" customHeight="1" s="338">
      <c r="A142" s="383" t="n">
        <v>114</v>
      </c>
      <c r="B142" s="307" t="inlineStr">
        <is>
          <t>ФССЦ-407-0028</t>
        </is>
      </c>
      <c r="C142" s="321" t="inlineStr">
        <is>
          <t>Смесь пескоцементная (цемент М 400)</t>
        </is>
      </c>
      <c r="D142" s="320" t="inlineStr">
        <is>
          <t>м3</t>
        </is>
      </c>
      <c r="E142" s="310" t="n">
        <v>8119</v>
      </c>
      <c r="F142" s="323" t="n">
        <v>280.6</v>
      </c>
      <c r="G142" s="324">
        <f>ROUND(E142*F142,2)</f>
        <v/>
      </c>
      <c r="H142" s="313">
        <f>G142/$G$269</f>
        <v/>
      </c>
      <c r="I142" s="324">
        <f>ROUND(F142*Прил.10!$D$13,2)</f>
        <v/>
      </c>
      <c r="J142" s="324">
        <f>ROUND(I142*E142,2)</f>
        <v/>
      </c>
      <c r="K142" s="338" t="n"/>
    </row>
    <row r="143" hidden="1" outlineLevel="1" ht="25.5" customFormat="1" customHeight="1" s="338">
      <c r="A143" s="383" t="n">
        <v>115</v>
      </c>
      <c r="B143" s="307" t="inlineStr">
        <is>
          <t>Прайс из СД ОП</t>
        </is>
      </c>
      <c r="C143" s="321" t="inlineStr">
        <is>
          <t>Доплата за горячее цинкование конструкций  стальных</t>
        </is>
      </c>
      <c r="D143" s="320" t="inlineStr">
        <is>
          <t>т</t>
        </is>
      </c>
      <c r="E143" s="310" t="n">
        <v>118</v>
      </c>
      <c r="F143" s="323" t="n">
        <v>16992</v>
      </c>
      <c r="G143" s="324">
        <f>ROUND(E143*F143,2)</f>
        <v/>
      </c>
      <c r="H143" s="313">
        <f>G143/$G$269</f>
        <v/>
      </c>
      <c r="I143" s="324">
        <f>ROUND(F143*Прил.10!$D$13,2)</f>
        <v/>
      </c>
      <c r="J143" s="324">
        <f>ROUND(I143*E143,2)</f>
        <v/>
      </c>
      <c r="K143" s="338" t="n"/>
    </row>
    <row r="144" hidden="1" outlineLevel="1" ht="63.75" customFormat="1" customHeight="1" s="338">
      <c r="A144" s="383" t="n">
        <v>116</v>
      </c>
      <c r="B144" s="307" t="inlineStr">
        <is>
          <t>ФССЦ-403-8218</t>
        </is>
      </c>
      <c r="C144" s="321" t="inlineStr">
        <is>
          <t>Сваи железобетонные квадратного сечения сплошные из бетона В20 (М250), с расходом арматуры от 170,1 до 180 кг на м3 бетона (в плотном теле) (ГОСТ 19804-91)</t>
        </is>
      </c>
      <c r="D144" s="320" t="inlineStr">
        <is>
          <t>м3</t>
        </is>
      </c>
      <c r="E144" s="310" t="n">
        <v>791</v>
      </c>
      <c r="F144" s="323" t="n">
        <v>2262.45</v>
      </c>
      <c r="G144" s="324">
        <f>ROUND(E144*F144,2)</f>
        <v/>
      </c>
      <c r="H144" s="313">
        <f>G144/$G$269</f>
        <v/>
      </c>
      <c r="I144" s="324">
        <f>ROUND(F144*Прил.10!$D$13,2)</f>
        <v/>
      </c>
      <c r="J144" s="324">
        <f>ROUND(I144*E144,2)</f>
        <v/>
      </c>
      <c r="K144" s="338" t="n"/>
    </row>
    <row r="145" hidden="1" outlineLevel="1" ht="25.5" customFormat="1" customHeight="1" s="338">
      <c r="A145" s="383" t="n">
        <v>117</v>
      </c>
      <c r="B145" s="307" t="inlineStr">
        <is>
          <t>Прайс из СД ОП</t>
        </is>
      </c>
      <c r="C145" s="321" t="inlineStr">
        <is>
          <t>Зажим шлейфовый соединительный ШС-25,2-01</t>
        </is>
      </c>
      <c r="D145" s="320" t="inlineStr">
        <is>
          <t>шт</t>
        </is>
      </c>
      <c r="E145" s="310" t="n">
        <v>969</v>
      </c>
      <c r="F145" s="323" t="n">
        <v>1822</v>
      </c>
      <c r="G145" s="324">
        <f>ROUND(E145*F145,2)</f>
        <v/>
      </c>
      <c r="H145" s="313">
        <f>G145/$G$269</f>
        <v/>
      </c>
      <c r="I145" s="324">
        <f>ROUND(F145*Прил.10!$D$13,2)</f>
        <v/>
      </c>
      <c r="J145" s="324">
        <f>ROUND(I145*E145,2)</f>
        <v/>
      </c>
      <c r="K145" s="338" t="n"/>
    </row>
    <row r="146" hidden="1" outlineLevel="1" ht="14.25" customFormat="1" customHeight="1" s="338">
      <c r="A146" s="383" t="n">
        <v>118</v>
      </c>
      <c r="B146" s="307" t="inlineStr">
        <is>
          <t>22.2.01.03-0003</t>
        </is>
      </c>
      <c r="C146" s="321" t="inlineStr">
        <is>
          <t>Изолятор подвесной стеклянный ПСД-70Е</t>
        </is>
      </c>
      <c r="D146" s="320" t="inlineStr">
        <is>
          <t>шт</t>
        </is>
      </c>
      <c r="E146" s="310" t="n">
        <v>9569</v>
      </c>
      <c r="F146" s="323" t="n">
        <v>169.25</v>
      </c>
      <c r="G146" s="324">
        <f>ROUND(E146*F146,2)</f>
        <v/>
      </c>
      <c r="H146" s="313">
        <f>G146/$G$269</f>
        <v/>
      </c>
      <c r="I146" s="324">
        <f>ROUND(F146*Прил.10!$D$13,2)</f>
        <v/>
      </c>
      <c r="J146" s="324">
        <f>ROUND(I146*E146,2)</f>
        <v/>
      </c>
      <c r="K146" s="338" t="n"/>
    </row>
    <row r="147" hidden="1" outlineLevel="1" ht="14.25" customFormat="1" customHeight="1" s="338">
      <c r="A147" s="383" t="n">
        <v>119</v>
      </c>
      <c r="B147" s="307" t="inlineStr">
        <is>
          <t>Прайс из СД ОП</t>
        </is>
      </c>
      <c r="C147" s="321" t="inlineStr">
        <is>
          <t>Информационные знаки (400х300х2)</t>
        </is>
      </c>
      <c r="D147" s="320" t="inlineStr">
        <is>
          <t>шт.</t>
        </is>
      </c>
      <c r="E147" s="310" t="n">
        <v>2008</v>
      </c>
      <c r="F147" s="323" t="n">
        <v>600</v>
      </c>
      <c r="G147" s="324">
        <f>ROUND(E147*F147,2)</f>
        <v/>
      </c>
      <c r="H147" s="313">
        <f>G147/$G$269</f>
        <v/>
      </c>
      <c r="I147" s="324">
        <f>ROUND(F147*Прил.10!$D$13,2)</f>
        <v/>
      </c>
      <c r="J147" s="324">
        <f>ROUND(I147*E147,2)</f>
        <v/>
      </c>
      <c r="K147" s="338" t="n"/>
    </row>
    <row r="148" hidden="1" outlineLevel="1" ht="14.25" customFormat="1" customHeight="1" s="338">
      <c r="A148" s="383" t="n">
        <v>120</v>
      </c>
      <c r="B148" s="307" t="inlineStr">
        <is>
          <t>20.1.02.14-1008</t>
        </is>
      </c>
      <c r="C148" s="321" t="inlineStr">
        <is>
          <t>Серьга СР-21-20</t>
        </is>
      </c>
      <c r="D148" s="320" t="inlineStr">
        <is>
          <t>шт</t>
        </is>
      </c>
      <c r="E148" s="310" t="n">
        <v>16388</v>
      </c>
      <c r="F148" s="323" t="n">
        <v>68.73</v>
      </c>
      <c r="G148" s="324">
        <f>ROUND(E148*F148,2)</f>
        <v/>
      </c>
      <c r="H148" s="313">
        <f>G148/$G$269</f>
        <v/>
      </c>
      <c r="I148" s="324">
        <f>ROUND(F148*Прил.10!$D$13,2)</f>
        <v/>
      </c>
      <c r="J148" s="324">
        <f>ROUND(I148*E148,2)</f>
        <v/>
      </c>
      <c r="K148" s="338" t="n"/>
    </row>
    <row r="149" hidden="1" outlineLevel="1" ht="14.25" customFormat="1" customHeight="1" s="338">
      <c r="A149" s="383" t="n">
        <v>121</v>
      </c>
      <c r="B149" s="307" t="inlineStr">
        <is>
          <t>110-0178</t>
        </is>
      </c>
      <c r="C149" s="321" t="inlineStr">
        <is>
          <t>Ростверки стальные массой до 0,2т</t>
        </is>
      </c>
      <c r="D149" s="320" t="inlineStr">
        <is>
          <t>т</t>
        </is>
      </c>
      <c r="E149" s="310" t="n">
        <v>118</v>
      </c>
      <c r="F149" s="323" t="n">
        <v>8200</v>
      </c>
      <c r="G149" s="324">
        <f>ROUND(E149*F149,2)</f>
        <v/>
      </c>
      <c r="H149" s="313">
        <f>G149/$G$269</f>
        <v/>
      </c>
      <c r="I149" s="324">
        <f>ROUND(F149*Прил.10!$D$13,2)</f>
        <v/>
      </c>
      <c r="J149" s="324">
        <f>ROUND(I149*E149,2)</f>
        <v/>
      </c>
      <c r="K149" s="338" t="n"/>
    </row>
    <row r="150" hidden="1" outlineLevel="1" ht="14.25" customFormat="1" customHeight="1" s="338">
      <c r="A150" s="383" t="n">
        <v>122</v>
      </c>
      <c r="B150" s="307" t="inlineStr">
        <is>
          <t>01.7.15.10-0035</t>
        </is>
      </c>
      <c r="C150" s="321" t="inlineStr">
        <is>
          <t>Скобы СК-21-1А</t>
        </is>
      </c>
      <c r="D150" s="320" t="inlineStr">
        <is>
          <t>шт</t>
        </is>
      </c>
      <c r="E150" s="310" t="n">
        <v>8194</v>
      </c>
      <c r="F150" s="323" t="n">
        <v>116.92</v>
      </c>
      <c r="G150" s="324">
        <f>ROUND(E150*F150,2)</f>
        <v/>
      </c>
      <c r="H150" s="313">
        <f>G150/$G$269</f>
        <v/>
      </c>
      <c r="I150" s="324">
        <f>ROUND(F150*Прил.10!$D$13,2)</f>
        <v/>
      </c>
      <c r="J150" s="324">
        <f>ROUND(I150*E150,2)</f>
        <v/>
      </c>
      <c r="K150" s="338" t="n"/>
    </row>
    <row r="151" hidden="1" outlineLevel="1" ht="14.25" customFormat="1" customHeight="1" s="338">
      <c r="A151" s="383" t="n">
        <v>123</v>
      </c>
      <c r="B151" s="307" t="inlineStr">
        <is>
          <t>20.1.02.05-0005</t>
        </is>
      </c>
      <c r="C151" s="321" t="inlineStr">
        <is>
          <t>Коромысло: 2КД-16-2А</t>
        </is>
      </c>
      <c r="D151" s="320" t="inlineStr">
        <is>
          <t>шт</t>
        </is>
      </c>
      <c r="E151" s="310" t="n">
        <v>1223</v>
      </c>
      <c r="F151" s="323" t="n">
        <v>772.33</v>
      </c>
      <c r="G151" s="324">
        <f>ROUND(E151*F151,2)</f>
        <v/>
      </c>
      <c r="H151" s="313">
        <f>G151/$G$269</f>
        <v/>
      </c>
      <c r="I151" s="324">
        <f>ROUND(F151*Прил.10!$D$13,2)</f>
        <v/>
      </c>
      <c r="J151" s="324">
        <f>ROUND(I151*E151,2)</f>
        <v/>
      </c>
      <c r="K151" s="338" t="n"/>
    </row>
    <row r="152" hidden="1" outlineLevel="1" ht="14.25" customFormat="1" customHeight="1" s="338">
      <c r="A152" s="383" t="n">
        <v>124</v>
      </c>
      <c r="B152" s="307" t="inlineStr">
        <is>
          <t>22.2.02.04-0023</t>
        </is>
      </c>
      <c r="C152" s="321" t="inlineStr">
        <is>
          <t>Звено промежуточное прямое ПР-16-6</t>
        </is>
      </c>
      <c r="D152" s="320" t="inlineStr">
        <is>
          <t>шт</t>
        </is>
      </c>
      <c r="E152" s="310" t="n">
        <v>15558</v>
      </c>
      <c r="F152" s="323" t="n">
        <v>60.08</v>
      </c>
      <c r="G152" s="324">
        <f>ROUND(E152*F152,2)</f>
        <v/>
      </c>
      <c r="H152" s="313">
        <f>G152/$G$269</f>
        <v/>
      </c>
      <c r="I152" s="324">
        <f>ROUND(F152*Прил.10!$D$13,2)</f>
        <v/>
      </c>
      <c r="J152" s="324">
        <f>ROUND(I152*E152,2)</f>
        <v/>
      </c>
      <c r="K152" s="338" t="n"/>
    </row>
    <row r="153" hidden="1" outlineLevel="1" ht="51" customFormat="1" customHeight="1" s="338">
      <c r="A153" s="383" t="n">
        <v>125</v>
      </c>
      <c r="B153" s="307" t="inlineStr">
        <is>
          <t>Прайс из СД ОП</t>
        </is>
      </c>
      <c r="C153" s="321" t="inlineStr">
        <is>
          <t>Натяжная трехцепная гирлянда из изоляторов  28хПС400Б   для  2х проводов АС 500/336 к опоре типа ПА60 и К500-1+6</t>
        </is>
      </c>
      <c r="D153" s="320" t="inlineStr">
        <is>
          <t>шт</t>
        </is>
      </c>
      <c r="E153" s="310" t="n">
        <v>15</v>
      </c>
      <c r="F153" s="323" t="n">
        <v>58374</v>
      </c>
      <c r="G153" s="324">
        <f>ROUND(E153*F153,2)</f>
        <v/>
      </c>
      <c r="H153" s="313">
        <f>G153/$G$269</f>
        <v/>
      </c>
      <c r="I153" s="324">
        <f>ROUND(F153*Прил.10!$D$13,2)</f>
        <v/>
      </c>
      <c r="J153" s="324">
        <f>ROUND(I153*E153,2)</f>
        <v/>
      </c>
      <c r="K153" s="338" t="n"/>
    </row>
    <row r="154" hidden="1" outlineLevel="1" ht="14.25" customFormat="1" customHeight="1" s="338">
      <c r="A154" s="383" t="n">
        <v>126</v>
      </c>
      <c r="B154" s="307" t="inlineStr">
        <is>
          <t>20.1.02.21-0034</t>
        </is>
      </c>
      <c r="C154" s="321" t="inlineStr">
        <is>
          <t>Узел крепления КГ-21-3</t>
        </is>
      </c>
      <c r="D154" s="320" t="inlineStr">
        <is>
          <t>шт</t>
        </is>
      </c>
      <c r="E154" s="310" t="n">
        <v>8194</v>
      </c>
      <c r="F154" s="323" t="n">
        <v>107.4</v>
      </c>
      <c r="G154" s="324">
        <f>ROUND(E154*F154,2)</f>
        <v/>
      </c>
      <c r="H154" s="313">
        <f>G154/$G$269</f>
        <v/>
      </c>
      <c r="I154" s="324">
        <f>ROUND(F154*Прил.10!$D$13,2)</f>
        <v/>
      </c>
      <c r="J154" s="324">
        <f>ROUND(I154*E154,2)</f>
        <v/>
      </c>
      <c r="K154" s="338" t="n"/>
    </row>
    <row r="155" hidden="1" outlineLevel="1" ht="14.25" customFormat="1" customHeight="1" s="338">
      <c r="A155" s="383" t="n">
        <v>127</v>
      </c>
      <c r="B155" s="307" t="inlineStr">
        <is>
          <t>Прайс из СД ОП</t>
        </is>
      </c>
      <c r="C155" s="321" t="inlineStr">
        <is>
          <t>Звенопромежуточное ПРР-16-1</t>
        </is>
      </c>
      <c r="D155" s="320" t="inlineStr">
        <is>
          <t>шт</t>
        </is>
      </c>
      <c r="E155" s="310" t="n">
        <v>658</v>
      </c>
      <c r="F155" s="323" t="n">
        <v>1124.63</v>
      </c>
      <c r="G155" s="324">
        <f>ROUND(E155*F155,2)</f>
        <v/>
      </c>
      <c r="H155" s="313">
        <f>G155/$G$269</f>
        <v/>
      </c>
      <c r="I155" s="324">
        <f>ROUND(F155*Прил.10!$D$13,2)</f>
        <v/>
      </c>
      <c r="J155" s="324">
        <f>ROUND(I155*E155,2)</f>
        <v/>
      </c>
      <c r="K155" s="338" t="n"/>
    </row>
    <row r="156" hidden="1" outlineLevel="1" ht="25.5" customFormat="1" customHeight="1" s="338">
      <c r="A156" s="383" t="n">
        <v>128</v>
      </c>
      <c r="B156" s="307" t="inlineStr">
        <is>
          <t>22.2.02.04-0004</t>
        </is>
      </c>
      <c r="C156" s="321" t="inlineStr">
        <is>
          <t>Звено промежуточное вывернутое ПРВ-21-1</t>
        </is>
      </c>
      <c r="D156" s="320" t="inlineStr">
        <is>
          <t>шт</t>
        </is>
      </c>
      <c r="E156" s="310" t="n">
        <v>8194</v>
      </c>
      <c r="F156" s="323" t="n">
        <v>83.93000000000001</v>
      </c>
      <c r="G156" s="324">
        <f>ROUND(E156*F156,2)</f>
        <v/>
      </c>
      <c r="H156" s="313">
        <f>G156/$G$269</f>
        <v/>
      </c>
      <c r="I156" s="324">
        <f>ROUND(F156*Прил.10!$D$13,2)</f>
        <v/>
      </c>
      <c r="J156" s="324">
        <f>ROUND(I156*E156,2)</f>
        <v/>
      </c>
      <c r="K156" s="338" t="n"/>
    </row>
    <row r="157" hidden="1" outlineLevel="1" ht="25.5" customFormat="1" customHeight="1" s="338">
      <c r="A157" s="383" t="n">
        <v>129</v>
      </c>
      <c r="B157" s="307" t="inlineStr">
        <is>
          <t>22.2.02.04-0049</t>
        </is>
      </c>
      <c r="C157" s="321" t="inlineStr">
        <is>
          <t>Звено промежуточное трехлапчатое ПРТ-16-1</t>
        </is>
      </c>
      <c r="D157" s="320" t="inlineStr">
        <is>
          <t>шт</t>
        </is>
      </c>
      <c r="E157" s="310" t="n">
        <v>8194</v>
      </c>
      <c r="F157" s="323" t="n">
        <v>80.59999999999999</v>
      </c>
      <c r="G157" s="324">
        <f>ROUND(E157*F157,2)</f>
        <v/>
      </c>
      <c r="H157" s="313">
        <f>G157/$G$269</f>
        <v/>
      </c>
      <c r="I157" s="324">
        <f>ROUND(F157*Прил.10!$D$13,2)</f>
        <v/>
      </c>
      <c r="J157" s="324">
        <f>ROUND(I157*E157,2)</f>
        <v/>
      </c>
      <c r="K157" s="338" t="n"/>
    </row>
    <row r="158" hidden="1" outlineLevel="1" ht="25.5" customFormat="1" customHeight="1" s="338">
      <c r="A158" s="383" t="n">
        <v>130</v>
      </c>
      <c r="B158" s="307" t="inlineStr">
        <is>
          <t>22.2.02.04-0054</t>
        </is>
      </c>
      <c r="C158" s="321" t="inlineStr">
        <is>
          <t>Звено промежуточное трехлапчатое ПРТ-21/16-2</t>
        </is>
      </c>
      <c r="D158" s="320" t="inlineStr">
        <is>
          <t>шт</t>
        </is>
      </c>
      <c r="E158" s="310" t="n">
        <v>8194</v>
      </c>
      <c r="F158" s="323" t="n">
        <v>80.09999999999999</v>
      </c>
      <c r="G158" s="324">
        <f>ROUND(E158*F158,2)</f>
        <v/>
      </c>
      <c r="H158" s="313">
        <f>G158/$G$269</f>
        <v/>
      </c>
      <c r="I158" s="324">
        <f>ROUND(F158*Прил.10!$D$13,2)</f>
        <v/>
      </c>
      <c r="J158" s="324">
        <f>ROUND(I158*E158,2)</f>
        <v/>
      </c>
      <c r="K158" s="338" t="n"/>
    </row>
    <row r="159" hidden="1" outlineLevel="1" ht="14.25" customFormat="1" customHeight="1" s="338">
      <c r="A159" s="383" t="n">
        <v>131</v>
      </c>
      <c r="B159" s="307" t="inlineStr">
        <is>
          <t>ФССЦ-109-0022</t>
        </is>
      </c>
      <c r="C159" s="321" t="inlineStr">
        <is>
          <t>Долота трехшарошечные типа Ш151Т-ЦВ</t>
        </is>
      </c>
      <c r="D159" s="320" t="inlineStr">
        <is>
          <t>шт.</t>
        </is>
      </c>
      <c r="E159" s="310" t="n">
        <v>87</v>
      </c>
      <c r="F159" s="323" t="n">
        <v>5653.79</v>
      </c>
      <c r="G159" s="324">
        <f>ROUND(E159*F159,2)</f>
        <v/>
      </c>
      <c r="H159" s="313">
        <f>G159/$G$269</f>
        <v/>
      </c>
      <c r="I159" s="324">
        <f>ROUND(F159*Прил.10!$D$13,2)</f>
        <v/>
      </c>
      <c r="J159" s="324">
        <f>ROUND(I159*E159,2)</f>
        <v/>
      </c>
      <c r="K159" s="338" t="n"/>
    </row>
    <row r="160" hidden="1" outlineLevel="1" ht="14.25" customFormat="1" customHeight="1" s="338">
      <c r="A160" s="383" t="n">
        <v>132</v>
      </c>
      <c r="B160" s="307" t="inlineStr">
        <is>
          <t>Прайс из СД ОП</t>
        </is>
      </c>
      <c r="C160" s="321" t="inlineStr">
        <is>
          <t>Информационные знаки (300х300х2)</t>
        </is>
      </c>
      <c r="D160" s="320" t="inlineStr">
        <is>
          <t>шт.</t>
        </is>
      </c>
      <c r="E160" s="310" t="n">
        <v>1004</v>
      </c>
      <c r="F160" s="323" t="n">
        <v>450</v>
      </c>
      <c r="G160" s="324">
        <f>ROUND(E160*F160,2)</f>
        <v/>
      </c>
      <c r="H160" s="313">
        <f>G160/$G$269</f>
        <v/>
      </c>
      <c r="I160" s="324">
        <f>ROUND(F160*Прил.10!$D$13,2)</f>
        <v/>
      </c>
      <c r="J160" s="324">
        <f>ROUND(I160*E160,2)</f>
        <v/>
      </c>
      <c r="K160" s="338" t="n"/>
    </row>
    <row r="161" hidden="1" outlineLevel="1" ht="25.5" customFormat="1" customHeight="1" s="338">
      <c r="A161" s="383" t="n">
        <v>133</v>
      </c>
      <c r="B161" s="307" t="inlineStr">
        <is>
          <t>Прайс из СД ОП</t>
        </is>
      </c>
      <c r="C161" s="321" t="inlineStr">
        <is>
          <t>Распорка - гаситель двухлучевая типа 2РГД-600</t>
        </is>
      </c>
      <c r="D161" s="320" t="inlineStr">
        <is>
          <t>шт</t>
        </is>
      </c>
      <c r="E161" s="310" t="n">
        <v>115</v>
      </c>
      <c r="F161" s="323" t="n">
        <v>3621.41</v>
      </c>
      <c r="G161" s="324">
        <f>ROUND(E161*F161,2)</f>
        <v/>
      </c>
      <c r="H161" s="313">
        <f>G161/$G$269</f>
        <v/>
      </c>
      <c r="I161" s="324">
        <f>ROUND(F161*Прил.10!$D$13,2)</f>
        <v/>
      </c>
      <c r="J161" s="324">
        <f>ROUND(I161*E161,2)</f>
        <v/>
      </c>
      <c r="K161" s="338" t="n"/>
    </row>
    <row r="162" hidden="1" outlineLevel="1" ht="25.5" customFormat="1" customHeight="1" s="338">
      <c r="A162" s="383" t="n">
        <v>134</v>
      </c>
      <c r="B162" s="307" t="inlineStr">
        <is>
          <t xml:space="preserve">05.1.01.13-0064
</t>
        </is>
      </c>
      <c r="C162" s="321" t="inlineStr">
        <is>
          <t>Плита пригрузочная и опорная сборная железобетонная ВЛ и ОРУ</t>
        </is>
      </c>
      <c r="D162" s="320" t="inlineStr">
        <is>
          <t>м3</t>
        </is>
      </c>
      <c r="E162" s="310" t="n">
        <v>299</v>
      </c>
      <c r="F162" s="323" t="n">
        <v>1148</v>
      </c>
      <c r="G162" s="324">
        <f>ROUND(E162*F162,2)</f>
        <v/>
      </c>
      <c r="H162" s="313">
        <f>G162/$G$269</f>
        <v/>
      </c>
      <c r="I162" s="324">
        <f>ROUND(F162*Прил.10!$D$13,2)</f>
        <v/>
      </c>
      <c r="J162" s="324">
        <f>ROUND(I162*E162,2)</f>
        <v/>
      </c>
      <c r="K162" s="338" t="n"/>
    </row>
    <row r="163" hidden="1" outlineLevel="1" ht="38.25" customFormat="1" customHeight="1" s="338">
      <c r="A163" s="383" t="n">
        <v>135</v>
      </c>
      <c r="B163" s="307" t="inlineStr">
        <is>
          <t>101-1145</t>
        </is>
      </c>
      <c r="C163" s="321" t="inlineStr">
        <is>
          <t>Профили фасонные горячекатаные для шпунтовых свай Л4 и Л5 массой от 50 до 100 кг, сталь марки 16ХГ</t>
        </is>
      </c>
      <c r="D163" s="320" t="inlineStr">
        <is>
          <t>т</t>
        </is>
      </c>
      <c r="E163" s="310" t="n">
        <v>49</v>
      </c>
      <c r="F163" s="323" t="n">
        <v>6789.36</v>
      </c>
      <c r="G163" s="324">
        <f>ROUND(E163*F163,2)</f>
        <v/>
      </c>
      <c r="H163" s="313">
        <f>G163/$G$269</f>
        <v/>
      </c>
      <c r="I163" s="324">
        <f>ROUND(F163*Прил.10!$D$13,2)</f>
        <v/>
      </c>
      <c r="J163" s="324">
        <f>ROUND(I163*E163,2)</f>
        <v/>
      </c>
      <c r="K163" s="338" t="n"/>
    </row>
    <row r="164" hidden="1" outlineLevel="1" ht="63.75" customFormat="1" customHeight="1" s="338">
      <c r="A164" s="383" t="n">
        <v>136</v>
      </c>
      <c r="B164" s="307" t="inlineStr">
        <is>
          <t>103-0246</t>
        </is>
      </c>
      <c r="C164" s="321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720 мм, толщина стенки 10 мм</t>
        </is>
      </c>
      <c r="D164" s="320" t="inlineStr">
        <is>
          <t>м</t>
        </is>
      </c>
      <c r="E164" s="310" t="n">
        <v>258</v>
      </c>
      <c r="F164" s="323" t="n">
        <v>1278.5</v>
      </c>
      <c r="G164" s="324">
        <f>ROUND(E164*F164,2)</f>
        <v/>
      </c>
      <c r="H164" s="313">
        <f>G164/$G$269</f>
        <v/>
      </c>
      <c r="I164" s="324">
        <f>ROUND(F164*Прил.10!$D$13,2)</f>
        <v/>
      </c>
      <c r="J164" s="324">
        <f>ROUND(I164*E164,2)</f>
        <v/>
      </c>
      <c r="K164" s="338" t="n"/>
    </row>
    <row r="165" hidden="1" outlineLevel="1" ht="14.25" customFormat="1" customHeight="1" s="338">
      <c r="A165" s="383" t="n">
        <v>137</v>
      </c>
      <c r="B165" s="307" t="inlineStr">
        <is>
          <t>ФССЦ-109-0021</t>
        </is>
      </c>
      <c r="C165" s="321" t="inlineStr">
        <is>
          <t>Долота лопастные</t>
        </is>
      </c>
      <c r="D165" s="320" t="inlineStr">
        <is>
          <t>шт.</t>
        </is>
      </c>
      <c r="E165" s="310" t="n">
        <v>105</v>
      </c>
      <c r="F165" s="323" t="n">
        <v>2440</v>
      </c>
      <c r="G165" s="324">
        <f>ROUND(E165*F165,2)</f>
        <v/>
      </c>
      <c r="H165" s="313">
        <f>G165/$G$269</f>
        <v/>
      </c>
      <c r="I165" s="324">
        <f>ROUND(F165*Прил.10!$D$13,2)</f>
        <v/>
      </c>
      <c r="J165" s="324">
        <f>ROUND(I165*E165,2)</f>
        <v/>
      </c>
      <c r="K165" s="338" t="n"/>
    </row>
    <row r="166" hidden="1" outlineLevel="1" ht="25.5" customFormat="1" customHeight="1" s="338">
      <c r="A166" s="383" t="n">
        <v>138</v>
      </c>
      <c r="B166" s="307" t="inlineStr">
        <is>
          <t>Прайс из СД ОП</t>
        </is>
      </c>
      <c r="C166" s="321" t="inlineStr">
        <is>
          <t>Зажим ремонтный  спиральный  РС-25,2-01</t>
        </is>
      </c>
      <c r="D166" s="320" t="inlineStr">
        <is>
          <t>шт</t>
        </is>
      </c>
      <c r="E166" s="310" t="n">
        <v>155.77</v>
      </c>
      <c r="F166" s="323" t="n">
        <v>1110</v>
      </c>
      <c r="G166" s="324">
        <f>ROUND(E166*F166,2)</f>
        <v/>
      </c>
      <c r="H166" s="313">
        <f>G166/$G$269</f>
        <v/>
      </c>
      <c r="I166" s="324">
        <f>ROUND(F166*Прил.10!$D$13,2)</f>
        <v/>
      </c>
      <c r="J166" s="324">
        <f>ROUND(I166*E166,2)</f>
        <v/>
      </c>
      <c r="K166" s="338" t="n"/>
    </row>
    <row r="167" hidden="1" outlineLevel="1" ht="25.5" customFormat="1" customHeight="1" s="338">
      <c r="A167" s="383" t="n">
        <v>139</v>
      </c>
      <c r="B167" s="307" t="inlineStr">
        <is>
          <t>Прайс из СД ОП</t>
        </is>
      </c>
      <c r="C167" s="321" t="inlineStr">
        <is>
          <t>Фотопанель в комплекте с блоком управления, АКБ, контролером питания</t>
        </is>
      </c>
      <c r="D167" s="320" t="inlineStr">
        <is>
          <t>шт</t>
        </is>
      </c>
      <c r="E167" s="310" t="n">
        <v>3.85</v>
      </c>
      <c r="F167" s="323" t="n">
        <v>43000</v>
      </c>
      <c r="G167" s="324">
        <f>ROUND(E167*F167,2)</f>
        <v/>
      </c>
      <c r="H167" s="313">
        <f>G167/$G$269</f>
        <v/>
      </c>
      <c r="I167" s="324">
        <f>ROUND(F167*Прил.10!$D$13,2)</f>
        <v/>
      </c>
      <c r="J167" s="324">
        <f>ROUND(I167*E167,2)</f>
        <v/>
      </c>
      <c r="K167" s="338" t="n"/>
    </row>
    <row r="168" hidden="1" outlineLevel="1" ht="25.5" customFormat="1" customHeight="1" s="338">
      <c r="A168" s="383" t="n">
        <v>140</v>
      </c>
      <c r="B168" s="307" t="inlineStr">
        <is>
          <t xml:space="preserve">04.1.02.05-0006
</t>
        </is>
      </c>
      <c r="C168" s="321" t="inlineStr">
        <is>
          <t>Смеси бетонные тяжелого бетона (БСТ), класс В15 (М200)</t>
        </is>
      </c>
      <c r="D168" s="320" t="inlineStr">
        <is>
          <t>м3</t>
        </is>
      </c>
      <c r="E168" s="310" t="n">
        <v>278.85</v>
      </c>
      <c r="F168" s="323" t="n">
        <v>592.76</v>
      </c>
      <c r="G168" s="324">
        <f>ROUND(E168*F168,2)</f>
        <v/>
      </c>
      <c r="H168" s="313">
        <f>G168/$G$269</f>
        <v/>
      </c>
      <c r="I168" s="324">
        <f>ROUND(F168*Прил.10!$D$13,2)</f>
        <v/>
      </c>
      <c r="J168" s="324">
        <f>ROUND(I168*E168,2)</f>
        <v/>
      </c>
      <c r="K168" s="338" t="n"/>
    </row>
    <row r="169" hidden="1" outlineLevel="1" ht="25.5" customFormat="1" customHeight="1" s="338">
      <c r="A169" s="383" t="n">
        <v>141</v>
      </c>
      <c r="B169" s="307" t="inlineStr">
        <is>
          <t>ФССЦ-204-0006</t>
        </is>
      </c>
      <c r="C169" s="321" t="inlineStr">
        <is>
          <t>Горячекатаная арматурная сталь гладкая класса А-I, диаметром 16-18 мм</t>
        </is>
      </c>
      <c r="D169" s="320" t="inlineStr">
        <is>
          <t>т</t>
        </is>
      </c>
      <c r="E169" s="310" t="n">
        <v>28.37</v>
      </c>
      <c r="F169" s="323" t="n">
        <v>5650</v>
      </c>
      <c r="G169" s="324">
        <f>ROUND(E169*F169,2)</f>
        <v/>
      </c>
      <c r="H169" s="313">
        <f>G169/$G$269</f>
        <v/>
      </c>
      <c r="I169" s="324">
        <f>ROUND(F169*Прил.10!$D$13,2)</f>
        <v/>
      </c>
      <c r="J169" s="324">
        <f>ROUND(I169*E169,2)</f>
        <v/>
      </c>
      <c r="K169" s="338" t="n"/>
    </row>
    <row r="170" hidden="1" outlineLevel="1" ht="14.25" customFormat="1" customHeight="1" s="338">
      <c r="A170" s="383" t="n">
        <v>142</v>
      </c>
      <c r="B170" s="307" t="inlineStr">
        <is>
          <t>ФССЦ-204-0825</t>
        </is>
      </c>
      <c r="C170" s="321" t="inlineStr">
        <is>
          <t>Каркасы металлические</t>
        </is>
      </c>
      <c r="D170" s="320" t="inlineStr">
        <is>
          <t>т</t>
        </is>
      </c>
      <c r="E170" s="310" t="n">
        <v>18.46</v>
      </c>
      <c r="F170" s="323" t="n">
        <v>8200</v>
      </c>
      <c r="G170" s="324">
        <f>ROUND(E170*F170,2)</f>
        <v/>
      </c>
      <c r="H170" s="313">
        <f>G170/$G$269</f>
        <v/>
      </c>
      <c r="I170" s="324">
        <f>ROUND(F170*Прил.10!$D$13,2)</f>
        <v/>
      </c>
      <c r="J170" s="324">
        <f>ROUND(I170*E170,2)</f>
        <v/>
      </c>
      <c r="K170" s="338" t="n"/>
    </row>
    <row r="171" hidden="1" outlineLevel="1" ht="14.25" customFormat="1" customHeight="1" s="338">
      <c r="A171" s="383" t="n">
        <v>143</v>
      </c>
      <c r="B171" s="307" t="inlineStr">
        <is>
          <t>Прайс из СД ОП</t>
        </is>
      </c>
      <c r="C171" s="321" t="inlineStr">
        <is>
          <t>Гаситель вибрации ГВ</t>
        </is>
      </c>
      <c r="D171" s="320" t="inlineStr">
        <is>
          <t>шт</t>
        </is>
      </c>
      <c r="E171" s="310" t="n">
        <v>96.15000000000001</v>
      </c>
      <c r="F171" s="323" t="n">
        <v>1474</v>
      </c>
      <c r="G171" s="324">
        <f>ROUND(E171*F171,2)</f>
        <v/>
      </c>
      <c r="H171" s="313">
        <f>G171/$G$269</f>
        <v/>
      </c>
      <c r="I171" s="324">
        <f>ROUND(F171*Прил.10!$D$13,2)</f>
        <v/>
      </c>
      <c r="J171" s="324">
        <f>ROUND(I171*E171,2)</f>
        <v/>
      </c>
      <c r="K171" s="338" t="n"/>
    </row>
    <row r="172" hidden="1" outlineLevel="1" ht="25.5" customFormat="1" customHeight="1" s="338">
      <c r="A172" s="383" t="n">
        <v>144</v>
      </c>
      <c r="B172" s="307" t="inlineStr">
        <is>
          <t>204-0004</t>
        </is>
      </c>
      <c r="C172" s="321" t="inlineStr">
        <is>
          <t>Горячекатаная арматурная сталь гладкая класса А-I, диаметром 12 мм</t>
        </is>
      </c>
      <c r="D172" s="320" t="inlineStr">
        <is>
          <t>т</t>
        </is>
      </c>
      <c r="E172" s="310" t="n">
        <v>18.99</v>
      </c>
      <c r="F172" s="323" t="n">
        <v>6508.75</v>
      </c>
      <c r="G172" s="324">
        <f>ROUND(E172*F172,2)</f>
        <v/>
      </c>
      <c r="H172" s="313">
        <f>G172/$G$269</f>
        <v/>
      </c>
      <c r="I172" s="324">
        <f>ROUND(F172*Прил.10!$D$13,2)</f>
        <v/>
      </c>
      <c r="J172" s="324">
        <f>ROUND(I172*E172,2)</f>
        <v/>
      </c>
      <c r="K172" s="338" t="n"/>
    </row>
    <row r="173" hidden="1" outlineLevel="1" ht="14.25" customFormat="1" customHeight="1" s="338">
      <c r="A173" s="383" t="n">
        <v>145</v>
      </c>
      <c r="B173" s="307" t="inlineStr">
        <is>
          <t>22.2.02.04-0024</t>
        </is>
      </c>
      <c r="C173" s="321" t="inlineStr">
        <is>
          <t>Звено промежуточное прямое ПР-21-6</t>
        </is>
      </c>
      <c r="D173" s="320" t="inlineStr">
        <is>
          <t>шт</t>
        </is>
      </c>
      <c r="E173" s="310" t="n">
        <v>830.77</v>
      </c>
      <c r="F173" s="323" t="n">
        <v>142.98</v>
      </c>
      <c r="G173" s="324">
        <f>ROUND(E173*F173,2)</f>
        <v/>
      </c>
      <c r="H173" s="313">
        <f>G173/$G$269</f>
        <v/>
      </c>
      <c r="I173" s="324">
        <f>ROUND(F173*Прил.10!$D$13,2)</f>
        <v/>
      </c>
      <c r="J173" s="324">
        <f>ROUND(I173*E173,2)</f>
        <v/>
      </c>
      <c r="K173" s="338" t="n"/>
    </row>
    <row r="174" hidden="1" outlineLevel="1" ht="14.25" customFormat="1" customHeight="1" s="338">
      <c r="A174" s="383" t="n">
        <v>146</v>
      </c>
      <c r="B174" s="307" t="inlineStr">
        <is>
          <t>ФССЦ-113-0089</t>
        </is>
      </c>
      <c r="C174" s="321" t="inlineStr">
        <is>
          <t>Лак ХВ-784</t>
        </is>
      </c>
      <c r="D174" s="320" t="inlineStr">
        <is>
          <t>т</t>
        </is>
      </c>
      <c r="E174" s="310" t="n">
        <v>6.19</v>
      </c>
      <c r="F174" s="323" t="n">
        <v>18460</v>
      </c>
      <c r="G174" s="324">
        <f>ROUND(E174*F174,2)</f>
        <v/>
      </c>
      <c r="H174" s="313">
        <f>G174/$G$269</f>
        <v/>
      </c>
      <c r="I174" s="324">
        <f>ROUND(F174*Прил.10!$D$13,2)</f>
        <v/>
      </c>
      <c r="J174" s="324">
        <f>ROUND(I174*E174,2)</f>
        <v/>
      </c>
      <c r="K174" s="338" t="n"/>
    </row>
    <row r="175" hidden="1" outlineLevel="1" ht="38.25" customFormat="1" customHeight="1" s="338">
      <c r="A175" s="383" t="n">
        <v>147</v>
      </c>
      <c r="B175" s="307" t="inlineStr">
        <is>
          <t>408-0021</t>
        </is>
      </c>
      <c r="C175" s="321" t="inlineStr">
        <is>
          <t>Щебень из природного камня для строительных работ марка 400, фракция 5(3)-10 мм</t>
        </is>
      </c>
      <c r="D175" s="320" t="inlineStr">
        <is>
          <t>м3</t>
        </is>
      </c>
      <c r="E175" s="310" t="n">
        <v>845</v>
      </c>
      <c r="F175" s="323" t="n">
        <v>131.08</v>
      </c>
      <c r="G175" s="324">
        <f>ROUND(E175*F175,2)</f>
        <v/>
      </c>
      <c r="H175" s="313">
        <f>G175/$G$269</f>
        <v/>
      </c>
      <c r="I175" s="324">
        <f>ROUND(F175*Прил.10!$D$13,2)</f>
        <v/>
      </c>
      <c r="J175" s="324">
        <f>ROUND(I175*E175,2)</f>
        <v/>
      </c>
      <c r="K175" s="338" t="n"/>
    </row>
    <row r="176" hidden="1" outlineLevel="1" ht="14.25" customFormat="1" customHeight="1" s="338">
      <c r="A176" s="383" t="n">
        <v>148</v>
      </c>
      <c r="B176" s="307" t="inlineStr">
        <is>
          <t>ФССЦ-113-0077</t>
        </is>
      </c>
      <c r="C176" s="321" t="inlineStr">
        <is>
          <t>Ксилол нефтяной марки А</t>
        </is>
      </c>
      <c r="D176" s="320" t="inlineStr">
        <is>
          <t>т</t>
        </is>
      </c>
      <c r="E176" s="310" t="n">
        <v>14.39</v>
      </c>
      <c r="F176" s="323" t="n">
        <v>7640</v>
      </c>
      <c r="G176" s="324">
        <f>ROUND(E176*F176,2)</f>
        <v/>
      </c>
      <c r="H176" s="313">
        <f>G176/$G$269</f>
        <v/>
      </c>
      <c r="I176" s="324">
        <f>ROUND(F176*Прил.10!$D$13,2)</f>
        <v/>
      </c>
      <c r="J176" s="324">
        <f>ROUND(I176*E176,2)</f>
        <v/>
      </c>
      <c r="K176" s="338" t="n"/>
    </row>
    <row r="177" hidden="1" outlineLevel="1" ht="25.5" customFormat="1" customHeight="1" s="338">
      <c r="A177" s="383" t="n">
        <v>149</v>
      </c>
      <c r="B177" s="307" t="inlineStr">
        <is>
          <t>ФССЦ-101-3178</t>
        </is>
      </c>
      <c r="C177" s="321" t="inlineStr">
        <is>
          <t>Добавка гидроизоляционная "Пенетрон-Адмикс"</t>
        </is>
      </c>
      <c r="D177" s="320" t="inlineStr">
        <is>
          <t>кг</t>
        </is>
      </c>
      <c r="E177" s="310" t="n">
        <v>1400.31</v>
      </c>
      <c r="F177" s="323" t="n">
        <v>77.93000000000001</v>
      </c>
      <c r="G177" s="324">
        <f>ROUND(E177*F177,2)</f>
        <v/>
      </c>
      <c r="H177" s="313">
        <f>G177/$G$269</f>
        <v/>
      </c>
      <c r="I177" s="324">
        <f>ROUND(F177*Прил.10!$D$13,2)</f>
        <v/>
      </c>
      <c r="J177" s="324">
        <f>ROUND(I177*E177,2)</f>
        <v/>
      </c>
      <c r="K177" s="338" t="n"/>
    </row>
    <row r="178" hidden="1" outlineLevel="1" ht="14.25" customFormat="1" customHeight="1" s="338">
      <c r="A178" s="383" t="n">
        <v>150</v>
      </c>
      <c r="B178" s="307" t="inlineStr">
        <is>
          <t>ФССЦ-110-0007</t>
        </is>
      </c>
      <c r="C178" s="321" t="inlineStr">
        <is>
          <t>Болты монтажные</t>
        </is>
      </c>
      <c r="D178" s="320" t="inlineStr">
        <is>
          <t>т</t>
        </is>
      </c>
      <c r="E178" s="310" t="n">
        <v>6.14</v>
      </c>
      <c r="F178" s="323" t="n">
        <v>14969.51</v>
      </c>
      <c r="G178" s="324">
        <f>ROUND(E178*F178,2)</f>
        <v/>
      </c>
      <c r="H178" s="313">
        <f>G178/$G$269</f>
        <v/>
      </c>
      <c r="I178" s="324">
        <f>ROUND(F178*Прил.10!$D$13,2)</f>
        <v/>
      </c>
      <c r="J178" s="324">
        <f>ROUND(I178*E178,2)</f>
        <v/>
      </c>
      <c r="K178" s="338" t="n"/>
    </row>
    <row r="179" hidden="1" outlineLevel="1" ht="14.25" customFormat="1" customHeight="1" s="338">
      <c r="A179" s="383" t="n">
        <v>151</v>
      </c>
      <c r="B179" s="307" t="inlineStr">
        <is>
          <t>Прайс из СД ОП</t>
        </is>
      </c>
      <c r="C179" s="321" t="inlineStr">
        <is>
          <t>Информационные знаки 400х500х2)</t>
        </is>
      </c>
      <c r="D179" s="320" t="inlineStr">
        <is>
          <t>шт.</t>
        </is>
      </c>
      <c r="E179" s="310" t="n">
        <v>201.92</v>
      </c>
      <c r="F179" s="323" t="n">
        <v>450</v>
      </c>
      <c r="G179" s="324">
        <f>ROUND(E179*F179,2)</f>
        <v/>
      </c>
      <c r="H179" s="313">
        <f>G179/$G$269</f>
        <v/>
      </c>
      <c r="I179" s="324">
        <f>ROUND(F179*Прил.10!$D$13,2)</f>
        <v/>
      </c>
      <c r="J179" s="324">
        <f>ROUND(I179*E179,2)</f>
        <v/>
      </c>
      <c r="K179" s="338" t="n"/>
    </row>
    <row r="180" hidden="1" outlineLevel="1" ht="14.25" customFormat="1" customHeight="1" s="338">
      <c r="A180" s="383" t="n">
        <v>152</v>
      </c>
      <c r="B180" s="307" t="inlineStr">
        <is>
          <t>Прайс из СД ОП</t>
        </is>
      </c>
      <c r="C180" s="321" t="inlineStr">
        <is>
          <t>Переходной петлевой зажим ППР-9т</t>
        </is>
      </c>
      <c r="D180" s="320" t="inlineStr">
        <is>
          <t>шт</t>
        </is>
      </c>
      <c r="E180" s="310" t="n">
        <v>13.46</v>
      </c>
      <c r="F180" s="323" t="n">
        <v>5544.72</v>
      </c>
      <c r="G180" s="324">
        <f>ROUND(E180*F180,2)</f>
        <v/>
      </c>
      <c r="H180" s="313">
        <f>G180/$G$269</f>
        <v/>
      </c>
      <c r="I180" s="324">
        <f>ROUND(F180*Прил.10!$D$13,2)</f>
        <v/>
      </c>
      <c r="J180" s="324">
        <f>ROUND(I180*E180,2)</f>
        <v/>
      </c>
      <c r="K180" s="338" t="n"/>
    </row>
    <row r="181" hidden="1" outlineLevel="1" ht="14.25" customFormat="1" customHeight="1" s="338">
      <c r="A181" s="383" t="n">
        <v>153</v>
      </c>
      <c r="B181" s="307" t="inlineStr">
        <is>
          <t>101-1515</t>
        </is>
      </c>
      <c r="C181" s="321" t="inlineStr">
        <is>
          <t>Электроды диаметром 4 мм Э46</t>
        </is>
      </c>
      <c r="D181" s="320" t="inlineStr">
        <is>
          <t>т</t>
        </is>
      </c>
      <c r="E181" s="310" t="n">
        <v>5.59</v>
      </c>
      <c r="F181" s="323" t="n">
        <v>10749</v>
      </c>
      <c r="G181" s="324">
        <f>ROUND(E181*F181,2)</f>
        <v/>
      </c>
      <c r="H181" s="313">
        <f>G181/$G$269</f>
        <v/>
      </c>
      <c r="I181" s="324">
        <f>ROUND(F181*Прил.10!$D$13,2)</f>
        <v/>
      </c>
      <c r="J181" s="324">
        <f>ROUND(I181*E181,2)</f>
        <v/>
      </c>
      <c r="K181" s="338" t="n"/>
    </row>
    <row r="182" hidden="1" outlineLevel="1" ht="38.25" customFormat="1" customHeight="1" s="338">
      <c r="A182" s="383" t="n">
        <v>154</v>
      </c>
      <c r="B182" s="307" t="inlineStr">
        <is>
          <t xml:space="preserve">04.1.02.05-0043
</t>
        </is>
      </c>
      <c r="C182" s="321" t="inlineStr">
        <is>
          <t>Смеси бетонные тяжелого бетона (БСТ), крупность заполнителя 20 мм, класс В15 (М200)</t>
        </is>
      </c>
      <c r="D182" s="320" t="inlineStr">
        <is>
          <t>м3</t>
        </is>
      </c>
      <c r="E182" s="310" t="n">
        <v>88.54000000000001</v>
      </c>
      <c r="F182" s="323" t="n">
        <v>665</v>
      </c>
      <c r="G182" s="324">
        <f>ROUND(E182*F182,2)</f>
        <v/>
      </c>
      <c r="H182" s="313">
        <f>G182/$G$269</f>
        <v/>
      </c>
      <c r="I182" s="324">
        <f>ROUND(F182*Прил.10!$D$13,2)</f>
        <v/>
      </c>
      <c r="J182" s="324">
        <f>ROUND(I182*E182,2)</f>
        <v/>
      </c>
      <c r="K182" s="338" t="n"/>
    </row>
    <row r="183" hidden="1" outlineLevel="1" ht="25.5" customFormat="1" customHeight="1" s="338">
      <c r="A183" s="383" t="n">
        <v>155</v>
      </c>
      <c r="B183" s="307" t="inlineStr">
        <is>
          <t>Прайс из СД ОП</t>
        </is>
      </c>
      <c r="C183" s="321" t="inlineStr">
        <is>
          <t>Сдвоенный светодиодный заградительный огонь серии СДЗО-05-2</t>
        </is>
      </c>
      <c r="D183" s="320" t="inlineStr">
        <is>
          <t>шт</t>
        </is>
      </c>
      <c r="E183" s="310" t="n">
        <v>5.77</v>
      </c>
      <c r="F183" s="323" t="n">
        <v>10000</v>
      </c>
      <c r="G183" s="324">
        <f>ROUND(E183*F183,2)</f>
        <v/>
      </c>
      <c r="H183" s="313">
        <f>G183/$G$269</f>
        <v/>
      </c>
      <c r="I183" s="324">
        <f>ROUND(F183*Прил.10!$D$13,2)</f>
        <v/>
      </c>
      <c r="J183" s="324">
        <f>ROUND(I183*E183,2)</f>
        <v/>
      </c>
      <c r="K183" s="338" t="n"/>
    </row>
    <row r="184" hidden="1" outlineLevel="1" ht="14.25" customFormat="1" customHeight="1" s="338">
      <c r="A184" s="383" t="n">
        <v>156</v>
      </c>
      <c r="B184" s="307" t="inlineStr">
        <is>
          <t>Прайс из СД ОП</t>
        </is>
      </c>
      <c r="C184" s="321" t="inlineStr">
        <is>
          <t>Лак ХП-734, марки А, сорт I</t>
        </is>
      </c>
      <c r="D184" s="320" t="inlineStr">
        <is>
          <t>т</t>
        </is>
      </c>
      <c r="E184" s="310" t="n">
        <v>2.25</v>
      </c>
      <c r="F184" s="323" t="n">
        <v>22600</v>
      </c>
      <c r="G184" s="324">
        <f>ROUND(E184*F184,2)</f>
        <v/>
      </c>
      <c r="H184" s="313">
        <f>G184/$G$269</f>
        <v/>
      </c>
      <c r="I184" s="324">
        <f>ROUND(F184*Прил.10!$D$13,2)</f>
        <v/>
      </c>
      <c r="J184" s="324">
        <f>ROUND(I184*E184,2)</f>
        <v/>
      </c>
      <c r="K184" s="338" t="n"/>
    </row>
    <row r="185" hidden="1" outlineLevel="1" ht="25.5" customFormat="1" customHeight="1" s="338">
      <c r="A185" s="383" t="n">
        <v>157</v>
      </c>
      <c r="B185" s="307" t="inlineStr">
        <is>
          <t>204-0100</t>
        </is>
      </c>
      <c r="C185" s="321" t="inlineStr">
        <is>
          <t>Горячекатаная арматурная сталь класса А-I, А-II, А-III</t>
        </is>
      </c>
      <c r="D185" s="320" t="inlineStr">
        <is>
          <t>т</t>
        </is>
      </c>
      <c r="E185" s="310" t="n">
        <v>7.08</v>
      </c>
      <c r="F185" s="323" t="n">
        <v>5650</v>
      </c>
      <c r="G185" s="324">
        <f>ROUND(E185*F185,2)</f>
        <v/>
      </c>
      <c r="H185" s="313">
        <f>G185/$G$269</f>
        <v/>
      </c>
      <c r="I185" s="324">
        <f>ROUND(F185*Прил.10!$D$13,2)</f>
        <v/>
      </c>
      <c r="J185" s="324">
        <f>ROUND(I185*E185,2)</f>
        <v/>
      </c>
      <c r="K185" s="338" t="n"/>
    </row>
    <row r="186" hidden="1" outlineLevel="1" ht="25.5" customFormat="1" customHeight="1" s="338">
      <c r="A186" s="383" t="n">
        <v>158</v>
      </c>
      <c r="B186" s="307" t="inlineStr">
        <is>
          <t>Прайс из СД ОП</t>
        </is>
      </c>
      <c r="C186" s="321" t="inlineStr">
        <is>
          <t>Спрей для защиты сварного соединения, цинковый</t>
        </is>
      </c>
      <c r="D186" s="320" t="inlineStr">
        <is>
          <t>кг</t>
        </is>
      </c>
      <c r="E186" s="310" t="n">
        <v>369.23</v>
      </c>
      <c r="F186" s="323" t="n">
        <v>107.39</v>
      </c>
      <c r="G186" s="324">
        <f>ROUND(E186*F186,2)</f>
        <v/>
      </c>
      <c r="H186" s="313">
        <f>G186/$G$269</f>
        <v/>
      </c>
      <c r="I186" s="324">
        <f>ROUND(F186*Прил.10!$D$13,2)</f>
        <v/>
      </c>
      <c r="J186" s="324">
        <f>ROUND(I186*E186,2)</f>
        <v/>
      </c>
      <c r="K186" s="338" t="n"/>
    </row>
    <row r="187" hidden="1" outlineLevel="1" ht="51" customFormat="1" customHeight="1" s="338">
      <c r="A187" s="383" t="n">
        <v>159</v>
      </c>
      <c r="B187" s="307" t="inlineStr">
        <is>
          <t>103-0550</t>
        </is>
      </c>
      <c r="C187" s="32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87" s="320" t="inlineStr">
        <is>
          <t>м</t>
        </is>
      </c>
      <c r="E187" s="310" t="n">
        <v>57.37</v>
      </c>
      <c r="F187" s="323" t="n">
        <v>677.51</v>
      </c>
      <c r="G187" s="324">
        <f>ROUND(E187*F187,2)</f>
        <v/>
      </c>
      <c r="H187" s="313">
        <f>G187/$G$269</f>
        <v/>
      </c>
      <c r="I187" s="324">
        <f>ROUND(F187*Прил.10!$D$13,2)</f>
        <v/>
      </c>
      <c r="J187" s="324">
        <f>ROUND(I187*E187,2)</f>
        <v/>
      </c>
      <c r="K187" s="338" t="n"/>
    </row>
    <row r="188" hidden="1" outlineLevel="1" ht="38.25" customFormat="1" customHeight="1" s="338">
      <c r="A188" s="383" t="n">
        <v>160</v>
      </c>
      <c r="B188" s="307" t="inlineStr">
        <is>
          <t>102-0082</t>
        </is>
      </c>
      <c r="C188" s="321" t="inlineStr">
        <is>
          <t>Доски необрезные хвойных пород длиной 4-6,5 м, все ширины, толщиной 44 мм и более, IV сорта</t>
        </is>
      </c>
      <c r="D188" s="320" t="inlineStr">
        <is>
          <t>м3</t>
        </is>
      </c>
      <c r="E188" s="310" t="n">
        <v>68.77</v>
      </c>
      <c r="F188" s="323" t="n">
        <v>550</v>
      </c>
      <c r="G188" s="324">
        <f>ROUND(E188*F188,2)</f>
        <v/>
      </c>
      <c r="H188" s="313">
        <f>G188/$G$269</f>
        <v/>
      </c>
      <c r="I188" s="324">
        <f>ROUND(F188*Прил.10!$D$13,2)</f>
        <v/>
      </c>
      <c r="J188" s="324">
        <f>ROUND(I188*E188,2)</f>
        <v/>
      </c>
      <c r="K188" s="338" t="n"/>
    </row>
    <row r="189" hidden="1" outlineLevel="1" ht="14.25" customFormat="1" customHeight="1" s="338">
      <c r="A189" s="383" t="n">
        <v>161</v>
      </c>
      <c r="B189" s="307" t="inlineStr">
        <is>
          <t>411-0001</t>
        </is>
      </c>
      <c r="C189" s="321" t="inlineStr">
        <is>
          <t>Вода</t>
        </is>
      </c>
      <c r="D189" s="320" t="inlineStr">
        <is>
          <t>м3</t>
        </is>
      </c>
      <c r="E189" s="310" t="n">
        <v>15458.3</v>
      </c>
      <c r="F189" s="323" t="n">
        <v>2.44</v>
      </c>
      <c r="G189" s="324">
        <f>ROUND(E189*F189,2)</f>
        <v/>
      </c>
      <c r="H189" s="313">
        <f>G189/$G$269</f>
        <v/>
      </c>
      <c r="I189" s="324">
        <f>ROUND(F189*Прил.10!$D$13,2)</f>
        <v/>
      </c>
      <c r="J189" s="324">
        <f>ROUND(I189*E189,2)</f>
        <v/>
      </c>
      <c r="K189" s="338" t="n"/>
    </row>
    <row r="190" hidden="1" outlineLevel="1" ht="25.5" customFormat="1" customHeight="1" s="338">
      <c r="A190" s="383" t="n">
        <v>162</v>
      </c>
      <c r="B190" s="307" t="inlineStr">
        <is>
          <t>103-1045</t>
        </is>
      </c>
      <c r="C190" s="321" t="inlineStr">
        <is>
          <t>Трубы стальные обсадные инвентарные, диаметр 1200 мм (секция длиной 6 м)</t>
        </is>
      </c>
      <c r="D190" s="320" t="inlineStr">
        <is>
          <t>м</t>
        </is>
      </c>
      <c r="E190" s="310" t="n">
        <v>1.14</v>
      </c>
      <c r="F190" s="323" t="n">
        <v>32330.52</v>
      </c>
      <c r="G190" s="324">
        <f>ROUND(E190*F190,2)</f>
        <v/>
      </c>
      <c r="H190" s="313">
        <f>G190/$G$269</f>
        <v/>
      </c>
      <c r="I190" s="324">
        <f>ROUND(F190*Прил.10!$D$13,2)</f>
        <v/>
      </c>
      <c r="J190" s="324">
        <f>ROUND(I190*E190,2)</f>
        <v/>
      </c>
      <c r="K190" s="338" t="n"/>
    </row>
    <row r="191" hidden="1" outlineLevel="1" ht="51" customFormat="1" customHeight="1" s="338">
      <c r="A191" s="383" t="n">
        <v>163</v>
      </c>
      <c r="B191" s="307" t="inlineStr">
        <is>
          <t>Прайс из СД ОП</t>
        </is>
      </c>
      <c r="C191" s="321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91" s="320" t="inlineStr">
        <is>
          <t>шт.</t>
        </is>
      </c>
      <c r="E191" s="310" t="n">
        <v>69.23</v>
      </c>
      <c r="F191" s="323" t="n">
        <v>524.65</v>
      </c>
      <c r="G191" s="324">
        <f>ROUND(E191*F191,2)</f>
        <v/>
      </c>
      <c r="H191" s="313">
        <f>G191/$G$269</f>
        <v/>
      </c>
      <c r="I191" s="324">
        <f>ROUND(F191*Прил.10!$D$13,2)</f>
        <v/>
      </c>
      <c r="J191" s="324">
        <f>ROUND(I191*E191,2)</f>
        <v/>
      </c>
      <c r="K191" s="338" t="n"/>
    </row>
    <row r="192" hidden="1" outlineLevel="1" ht="51" customFormat="1" customHeight="1" s="338">
      <c r="A192" s="383" t="n">
        <v>164</v>
      </c>
      <c r="B192" s="307" t="inlineStr">
        <is>
          <t>Прайс из СД ОП</t>
        </is>
      </c>
      <c r="C192" s="321" t="inlineStr">
        <is>
          <t>Знаки дорожные на оцинкованной подоснове со световозвращающей пленкой предписывающие, круг диаметром 700 мм, тип 4.1.1-4.7</t>
        </is>
      </c>
      <c r="D192" s="320" t="inlineStr">
        <is>
          <t>шт.</t>
        </is>
      </c>
      <c r="E192" s="310" t="n">
        <v>69.23</v>
      </c>
      <c r="F192" s="323" t="n">
        <v>524.65</v>
      </c>
      <c r="G192" s="324">
        <f>ROUND(E192*F192,2)</f>
        <v/>
      </c>
      <c r="H192" s="313">
        <f>G192/$G$269</f>
        <v/>
      </c>
      <c r="I192" s="324">
        <f>ROUND(F192*Прил.10!$D$13,2)</f>
        <v/>
      </c>
      <c r="J192" s="324">
        <f>ROUND(I192*E192,2)</f>
        <v/>
      </c>
      <c r="K192" s="338" t="n"/>
    </row>
    <row r="193" hidden="1" outlineLevel="1" ht="14.25" customFormat="1" customHeight="1" s="338">
      <c r="A193" s="383" t="n">
        <v>165</v>
      </c>
      <c r="B193" s="307" t="inlineStr">
        <is>
          <t>Прайс из СД ОП</t>
        </is>
      </c>
      <c r="C193" s="321" t="inlineStr">
        <is>
          <t>Арматурные сетки сварные</t>
        </is>
      </c>
      <c r="D193" s="320" t="inlineStr">
        <is>
          <t>т</t>
        </is>
      </c>
      <c r="E193" s="310" t="n">
        <v>5</v>
      </c>
      <c r="F193" s="323" t="n">
        <v>7200</v>
      </c>
      <c r="G193" s="324">
        <f>ROUND(E193*F193,2)</f>
        <v/>
      </c>
      <c r="H193" s="313">
        <f>G193/$G$269</f>
        <v/>
      </c>
      <c r="I193" s="324">
        <f>ROUND(F193*Прил.10!$D$13,2)</f>
        <v/>
      </c>
      <c r="J193" s="324">
        <f>ROUND(I193*E193,2)</f>
        <v/>
      </c>
      <c r="K193" s="338" t="n"/>
    </row>
    <row r="194" hidden="1" outlineLevel="1" ht="38.25" customFormat="1" customHeight="1" s="338">
      <c r="A194" s="383" t="n">
        <v>166</v>
      </c>
      <c r="B194" s="307" t="inlineStr">
        <is>
          <t>103-1044</t>
        </is>
      </c>
      <c r="C194" s="321" t="inlineStr">
        <is>
          <t>Трубы стальные обсадные инвентарные, диаметр 1200 мм (секция ножевая длиной 2 м)</t>
        </is>
      </c>
      <c r="D194" s="320" t="inlineStr">
        <is>
          <t>м</t>
        </is>
      </c>
      <c r="E194" s="310" t="n">
        <v>0.65</v>
      </c>
      <c r="F194" s="323" t="n">
        <v>53482.1</v>
      </c>
      <c r="G194" s="324">
        <f>ROUND(E194*F194,2)</f>
        <v/>
      </c>
      <c r="H194" s="313">
        <f>G194/$G$269</f>
        <v/>
      </c>
      <c r="I194" s="324">
        <f>ROUND(F194*Прил.10!$D$13,2)</f>
        <v/>
      </c>
      <c r="J194" s="324">
        <f>ROUND(I194*E194,2)</f>
        <v/>
      </c>
      <c r="K194" s="338" t="n"/>
    </row>
    <row r="195" hidden="1" outlineLevel="1" ht="51" customFormat="1" customHeight="1" s="338">
      <c r="A195" s="383" t="n">
        <v>167</v>
      </c>
      <c r="B195" s="307" t="inlineStr">
        <is>
          <t>102-0020</t>
        </is>
      </c>
      <c r="C195" s="321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D195" s="320" t="inlineStr">
        <is>
          <t>м3</t>
        </is>
      </c>
      <c r="E195" s="310" t="n">
        <v>84.90000000000001</v>
      </c>
      <c r="F195" s="323" t="n">
        <v>365</v>
      </c>
      <c r="G195" s="324">
        <f>ROUND(E195*F195,2)</f>
        <v/>
      </c>
      <c r="H195" s="313">
        <f>G195/$G$269</f>
        <v/>
      </c>
      <c r="I195" s="324">
        <f>ROUND(F195*Прил.10!$D$13,2)</f>
        <v/>
      </c>
      <c r="J195" s="324">
        <f>ROUND(I195*E195,2)</f>
        <v/>
      </c>
      <c r="K195" s="338" t="n"/>
    </row>
    <row r="196" hidden="1" outlineLevel="1" ht="25.5" customFormat="1" customHeight="1" s="338">
      <c r="A196" s="383" t="n">
        <v>168</v>
      </c>
      <c r="B196" s="307" t="inlineStr">
        <is>
          <t>408-0122</t>
        </is>
      </c>
      <c r="C196" s="321" t="inlineStr">
        <is>
          <t>Песок природный для строительных работ средний</t>
        </is>
      </c>
      <c r="D196" s="320" t="inlineStr">
        <is>
          <t>м3</t>
        </is>
      </c>
      <c r="E196" s="310" t="n">
        <v>490.46</v>
      </c>
      <c r="F196" s="323" t="n">
        <v>55.26</v>
      </c>
      <c r="G196" s="324">
        <f>ROUND(E196*F196,2)</f>
        <v/>
      </c>
      <c r="H196" s="313">
        <f>G196/$G$269</f>
        <v/>
      </c>
      <c r="I196" s="324">
        <f>ROUND(F196*Прил.10!$D$13,2)</f>
        <v/>
      </c>
      <c r="J196" s="324">
        <f>ROUND(I196*E196,2)</f>
        <v/>
      </c>
      <c r="K196" s="338" t="n"/>
    </row>
    <row r="197" hidden="1" outlineLevel="1" ht="14.25" customFormat="1" customHeight="1" s="338">
      <c r="A197" s="383" t="n">
        <v>169</v>
      </c>
      <c r="B197" s="307" t="inlineStr">
        <is>
          <t>ФССЦ-407-0024</t>
        </is>
      </c>
      <c r="C197" s="321" t="inlineStr">
        <is>
          <t>Грунт песчаный, супесчаный</t>
        </is>
      </c>
      <c r="D197" s="320" t="inlineStr">
        <is>
          <t>м3</t>
        </is>
      </c>
      <c r="E197" s="310" t="n">
        <v>192.31</v>
      </c>
      <c r="F197" s="323" t="n">
        <v>105.6</v>
      </c>
      <c r="G197" s="324">
        <f>ROUND(E197*F197,2)</f>
        <v/>
      </c>
      <c r="H197" s="313">
        <f>G197/$G$269</f>
        <v/>
      </c>
      <c r="I197" s="324">
        <f>ROUND(F197*Прил.10!$D$13,2)</f>
        <v/>
      </c>
      <c r="J197" s="324">
        <f>ROUND(I197*E197,2)</f>
        <v/>
      </c>
      <c r="K197" s="338" t="n"/>
    </row>
    <row r="198" hidden="1" outlineLevel="1" ht="25.5" customFormat="1" customHeight="1" s="338">
      <c r="A198" s="383" t="n">
        <v>170</v>
      </c>
      <c r="B198" s="307" t="inlineStr">
        <is>
          <t xml:space="preserve">05.1.03.13-0183
</t>
        </is>
      </c>
      <c r="C198" s="321" t="inlineStr">
        <is>
          <t>Ригели сборные железобетонные ВЛ и ОРУ</t>
        </is>
      </c>
      <c r="D198" s="320" t="inlineStr">
        <is>
          <t>м3</t>
        </is>
      </c>
      <c r="E198" s="310" t="n">
        <v>10.88</v>
      </c>
      <c r="F198" s="323" t="n">
        <v>1733.42</v>
      </c>
      <c r="G198" s="324">
        <f>ROUND(E198*F198,2)</f>
        <v/>
      </c>
      <c r="H198" s="313">
        <f>G198/$G$269</f>
        <v/>
      </c>
      <c r="I198" s="324">
        <f>ROUND(F198*Прил.10!$D$13,2)</f>
        <v/>
      </c>
      <c r="J198" s="324">
        <f>ROUND(I198*E198,2)</f>
        <v/>
      </c>
      <c r="K198" s="338" t="n"/>
    </row>
    <row r="199" hidden="1" outlineLevel="1" ht="14.25" customFormat="1" customHeight="1" s="338">
      <c r="A199" s="383" t="n">
        <v>171</v>
      </c>
      <c r="B199" s="307" t="inlineStr">
        <is>
          <t>407-0001</t>
        </is>
      </c>
      <c r="C199" s="321" t="inlineStr">
        <is>
          <t>Глина</t>
        </is>
      </c>
      <c r="D199" s="320" t="inlineStr">
        <is>
          <t>м3</t>
        </is>
      </c>
      <c r="E199" s="310" t="n">
        <v>211.54</v>
      </c>
      <c r="F199" s="323" t="n">
        <v>87.8</v>
      </c>
      <c r="G199" s="324">
        <f>ROUND(E199*F199,2)</f>
        <v/>
      </c>
      <c r="H199" s="313">
        <f>G199/$G$269</f>
        <v/>
      </c>
      <c r="I199" s="324">
        <f>ROUND(F199*Прил.10!$D$13,2)</f>
        <v/>
      </c>
      <c r="J199" s="324">
        <f>ROUND(I199*E199,2)</f>
        <v/>
      </c>
      <c r="K199" s="338" t="n"/>
    </row>
    <row r="200" hidden="1" outlineLevel="1" ht="25.5" customFormat="1" customHeight="1" s="338">
      <c r="A200" s="383" t="n">
        <v>172</v>
      </c>
      <c r="B200" s="307" t="inlineStr">
        <is>
          <t>104-0317</t>
        </is>
      </c>
      <c r="C200" s="321" t="inlineStr">
        <is>
          <t>Ткань стеклянная конструкционная марки Т-11</t>
        </is>
      </c>
      <c r="D200" s="320" t="inlineStr">
        <is>
          <t>м2</t>
        </is>
      </c>
      <c r="E200" s="310" t="n">
        <v>808.92</v>
      </c>
      <c r="F200" s="323" t="n">
        <v>20.9</v>
      </c>
      <c r="G200" s="324">
        <f>ROUND(E200*F200,2)</f>
        <v/>
      </c>
      <c r="H200" s="313">
        <f>G200/$G$269</f>
        <v/>
      </c>
      <c r="I200" s="324">
        <f>ROUND(F200*Прил.10!$D$13,2)</f>
        <v/>
      </c>
      <c r="J200" s="324">
        <f>ROUND(I200*E200,2)</f>
        <v/>
      </c>
      <c r="K200" s="338" t="n"/>
    </row>
    <row r="201" hidden="1" outlineLevel="1" ht="14.25" customFormat="1" customHeight="1" s="338">
      <c r="A201" s="383" t="n">
        <v>173</v>
      </c>
      <c r="B201" s="307" t="inlineStr">
        <is>
          <t>101-1513</t>
        </is>
      </c>
      <c r="C201" s="321" t="inlineStr">
        <is>
          <t>Электроды диаметром 4 мм Э42</t>
        </is>
      </c>
      <c r="D201" s="320" t="inlineStr">
        <is>
          <t>т</t>
        </is>
      </c>
      <c r="E201" s="310" t="n">
        <v>1.63</v>
      </c>
      <c r="F201" s="323" t="n">
        <v>10315</v>
      </c>
      <c r="G201" s="324">
        <f>ROUND(E201*F201,2)</f>
        <v/>
      </c>
      <c r="H201" s="313">
        <f>G201/$G$269</f>
        <v/>
      </c>
      <c r="I201" s="324">
        <f>ROUND(F201*Прил.10!$D$13,2)</f>
        <v/>
      </c>
      <c r="J201" s="324">
        <f>ROUND(I201*E201,2)</f>
        <v/>
      </c>
      <c r="K201" s="338" t="n"/>
    </row>
    <row r="202" hidden="1" outlineLevel="1" ht="14.25" customFormat="1" customHeight="1" s="338">
      <c r="A202" s="383" t="n">
        <v>174</v>
      </c>
      <c r="B202" s="307" t="inlineStr">
        <is>
          <t>ФССЦ-101-2467</t>
        </is>
      </c>
      <c r="C202" s="321" t="inlineStr">
        <is>
          <t>Растворитель марки Р-4</t>
        </is>
      </c>
      <c r="D202" s="320" t="inlineStr">
        <is>
          <t>т</t>
        </is>
      </c>
      <c r="E202" s="310" t="n">
        <v>1.75</v>
      </c>
      <c r="F202" s="323" t="n">
        <v>9420</v>
      </c>
      <c r="G202" s="324">
        <f>ROUND(E202*F202,2)</f>
        <v/>
      </c>
      <c r="H202" s="313">
        <f>G202/$G$269</f>
        <v/>
      </c>
      <c r="I202" s="324">
        <f>ROUND(F202*Прил.10!$D$13,2)</f>
        <v/>
      </c>
      <c r="J202" s="324">
        <f>ROUND(I202*E202,2)</f>
        <v/>
      </c>
      <c r="K202" s="338" t="n"/>
    </row>
    <row r="203" hidden="1" outlineLevel="1" ht="76.5" customFormat="1" customHeight="1" s="338">
      <c r="A203" s="383" t="n">
        <v>175</v>
      </c>
      <c r="B203" s="307" t="inlineStr">
        <is>
          <t>204-0064</t>
        </is>
      </c>
      <c r="C203" s="32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203" s="320" t="inlineStr">
        <is>
          <t>т</t>
        </is>
      </c>
      <c r="E203" s="310" t="n">
        <v>2.08</v>
      </c>
      <c r="F203" s="323" t="n">
        <v>6800</v>
      </c>
      <c r="G203" s="324">
        <f>ROUND(E203*F203,2)</f>
        <v/>
      </c>
      <c r="H203" s="313">
        <f>G203/$G$269</f>
        <v/>
      </c>
      <c r="I203" s="324">
        <f>ROUND(F203*Прил.10!$D$13,2)</f>
        <v/>
      </c>
      <c r="J203" s="324">
        <f>ROUND(I203*E203,2)</f>
        <v/>
      </c>
      <c r="K203" s="338" t="n"/>
    </row>
    <row r="204" hidden="1" outlineLevel="1" ht="14.25" customFormat="1" customHeight="1" s="338">
      <c r="A204" s="383" t="n">
        <v>176</v>
      </c>
      <c r="B204" s="307" t="inlineStr">
        <is>
          <t>Прайс из СД ОП</t>
        </is>
      </c>
      <c r="C204" s="321" t="inlineStr">
        <is>
          <t xml:space="preserve">Кабельтипа МКЭШВ   </t>
        </is>
      </c>
      <c r="D204" s="320" t="inlineStr">
        <is>
          <t>м</t>
        </is>
      </c>
      <c r="E204" s="310" t="n">
        <v>192.31</v>
      </c>
      <c r="F204" s="323" t="n">
        <v>69</v>
      </c>
      <c r="G204" s="324">
        <f>ROUND(E204*F204,2)</f>
        <v/>
      </c>
      <c r="H204" s="313">
        <f>G204/$G$269</f>
        <v/>
      </c>
      <c r="I204" s="324">
        <f>ROUND(F204*Прил.10!$D$13,2)</f>
        <v/>
      </c>
      <c r="J204" s="324">
        <f>ROUND(I204*E204,2)</f>
        <v/>
      </c>
      <c r="K204" s="338" t="n"/>
    </row>
    <row r="205" hidden="1" outlineLevel="1" ht="25.5" customFormat="1" customHeight="1" s="338">
      <c r="A205" s="383" t="n">
        <v>177</v>
      </c>
      <c r="B205" s="307" t="inlineStr">
        <is>
          <t>ФССЦ-403-1180</t>
        </is>
      </c>
      <c r="C205" s="321" t="inlineStr">
        <is>
          <t>Стойка железобетонная вибрированная для опор</t>
        </is>
      </c>
      <c r="D205" s="320" t="inlineStr">
        <is>
          <t>шт.</t>
        </is>
      </c>
      <c r="E205" s="310" t="n">
        <v>3.85</v>
      </c>
      <c r="F205" s="323" t="n">
        <v>3358.74</v>
      </c>
      <c r="G205" s="324">
        <f>ROUND(E205*F205,2)</f>
        <v/>
      </c>
      <c r="H205" s="313">
        <f>G205/$G$269</f>
        <v/>
      </c>
      <c r="I205" s="324">
        <f>ROUND(F205*Прил.10!$D$13,2)</f>
        <v/>
      </c>
      <c r="J205" s="324">
        <f>ROUND(I205*E205,2)</f>
        <v/>
      </c>
      <c r="K205" s="338" t="n"/>
    </row>
    <row r="206" hidden="1" outlineLevel="1" ht="25.5" customFormat="1" customHeight="1" s="338">
      <c r="A206" s="383" t="n">
        <v>178</v>
      </c>
      <c r="B206" s="307" t="inlineStr">
        <is>
          <t>ФССЦ-101-0790</t>
        </is>
      </c>
      <c r="C206" s="321" t="inlineStr">
        <is>
          <t>Поковки оцинкованные, масса 4,5 кг  (Детали крепления ригелей)</t>
        </is>
      </c>
      <c r="D206" s="320" t="inlineStr">
        <is>
          <t>т</t>
        </is>
      </c>
      <c r="E206" s="310" t="n">
        <v>1.13</v>
      </c>
      <c r="F206" s="323" t="n">
        <v>10869.98</v>
      </c>
      <c r="G206" s="324">
        <f>ROUND(E206*F206,2)</f>
        <v/>
      </c>
      <c r="H206" s="313">
        <f>G206/$G$269</f>
        <v/>
      </c>
      <c r="I206" s="324">
        <f>ROUND(F206*Прил.10!$D$13,2)</f>
        <v/>
      </c>
      <c r="J206" s="324">
        <f>ROUND(I206*E206,2)</f>
        <v/>
      </c>
      <c r="K206" s="338" t="n"/>
    </row>
    <row r="207" hidden="1" outlineLevel="1" ht="25.5" customFormat="1" customHeight="1" s="338">
      <c r="A207" s="383" t="n">
        <v>179</v>
      </c>
      <c r="B207" s="307" t="inlineStr">
        <is>
          <t>Прайс из СД ОП</t>
        </is>
      </c>
      <c r="C207" s="321" t="inlineStr">
        <is>
          <t>Зажим шлейфовый спиральный ШС-37,5-21</t>
        </is>
      </c>
      <c r="D207" s="320" t="inlineStr">
        <is>
          <t>шт</t>
        </is>
      </c>
      <c r="E207" s="310" t="n">
        <v>5.77</v>
      </c>
      <c r="F207" s="323" t="n">
        <v>1892</v>
      </c>
      <c r="G207" s="324">
        <f>ROUND(E207*F207,2)</f>
        <v/>
      </c>
      <c r="H207" s="313">
        <f>G207/$G$269</f>
        <v/>
      </c>
      <c r="I207" s="324">
        <f>ROUND(F207*Прил.10!$D$13,2)</f>
        <v/>
      </c>
      <c r="J207" s="324">
        <f>ROUND(I207*E207,2)</f>
        <v/>
      </c>
      <c r="K207" s="338" t="n"/>
    </row>
    <row r="208" hidden="1" outlineLevel="1" ht="25.5" customFormat="1" customHeight="1" s="338">
      <c r="A208" s="383" t="n">
        <v>180</v>
      </c>
      <c r="B208" s="307" t="inlineStr">
        <is>
          <t>ФССЦ-101-1640</t>
        </is>
      </c>
      <c r="C208" s="321" t="inlineStr">
        <is>
          <t>Сталь угловая равнополочная, марка стали ВСт3кп2, размером 20х20х4 мм</t>
        </is>
      </c>
      <c r="D208" s="320" t="inlineStr">
        <is>
          <t>т</t>
        </is>
      </c>
      <c r="E208" s="310" t="n">
        <v>1.75</v>
      </c>
      <c r="F208" s="323" t="n">
        <v>6031.1</v>
      </c>
      <c r="G208" s="324">
        <f>ROUND(E208*F208,2)</f>
        <v/>
      </c>
      <c r="H208" s="313">
        <f>G208/$G$269</f>
        <v/>
      </c>
      <c r="I208" s="324">
        <f>ROUND(F208*Прил.10!$D$13,2)</f>
        <v/>
      </c>
      <c r="J208" s="324">
        <f>ROUND(I208*E208,2)</f>
        <v/>
      </c>
      <c r="K208" s="338" t="n"/>
    </row>
    <row r="209" hidden="1" outlineLevel="1" ht="51" customFormat="1" customHeight="1" s="338">
      <c r="A209" s="383" t="n">
        <v>181</v>
      </c>
      <c r="B209" s="307" t="inlineStr">
        <is>
          <t>ФССЦ-403-1635</t>
        </is>
      </c>
      <c r="C209" s="321" t="inlineStr">
        <is>
          <t>Блоки бетонные для стен подвалов на цементном вяжущем сплошные М 100, объемом 0,5 м3 и более: марка изделия ФБС 24.4.6 (2-х кратная оборачиваемость)</t>
        </is>
      </c>
      <c r="D209" s="320" t="inlineStr">
        <is>
          <t>м3</t>
        </is>
      </c>
      <c r="E209" s="310" t="n">
        <v>19.62</v>
      </c>
      <c r="F209" s="323" t="n">
        <v>525.11</v>
      </c>
      <c r="G209" s="324">
        <f>ROUND(E209*F209,2)</f>
        <v/>
      </c>
      <c r="H209" s="313">
        <f>G209/$G$269</f>
        <v/>
      </c>
      <c r="I209" s="324">
        <f>ROUND(F209*Прил.10!$D$13,2)</f>
        <v/>
      </c>
      <c r="J209" s="324">
        <f>ROUND(I209*E209,2)</f>
        <v/>
      </c>
      <c r="K209" s="338" t="n"/>
    </row>
    <row r="210" hidden="1" outlineLevel="1" ht="38.25" customFormat="1" customHeight="1" s="338">
      <c r="A210" s="383" t="n">
        <v>182</v>
      </c>
      <c r="B210" s="307" t="inlineStr">
        <is>
          <t>ФССЦ-110-0243</t>
        </is>
      </c>
      <c r="C210" s="321" t="inlineStr">
        <is>
          <t>Стойки металлические под дорожные знаки из круглых труб и гнутосварных профилей, массой до 0,01 т</t>
        </is>
      </c>
      <c r="D210" s="320" t="inlineStr">
        <is>
          <t>т</t>
        </is>
      </c>
      <c r="E210" s="310" t="n">
        <v>0.9</v>
      </c>
      <c r="F210" s="323" t="n">
        <v>11255</v>
      </c>
      <c r="G210" s="324">
        <f>ROUND(E210*F210,2)</f>
        <v/>
      </c>
      <c r="H210" s="313">
        <f>G210/$G$269</f>
        <v/>
      </c>
      <c r="I210" s="324">
        <f>ROUND(F210*Прил.10!$D$13,2)</f>
        <v/>
      </c>
      <c r="J210" s="324">
        <f>ROUND(I210*E210,2)</f>
        <v/>
      </c>
      <c r="K210" s="338" t="n"/>
    </row>
    <row r="211" hidden="1" outlineLevel="1" ht="51" customFormat="1" customHeight="1" s="338">
      <c r="A211" s="383" t="n">
        <v>183</v>
      </c>
      <c r="B211" s="307" t="inlineStr">
        <is>
          <t>204-0059</t>
        </is>
      </c>
      <c r="C211" s="32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1" s="320" t="inlineStr">
        <is>
          <t>т</t>
        </is>
      </c>
      <c r="E211" s="310" t="n">
        <v>0.92</v>
      </c>
      <c r="F211" s="323" t="n">
        <v>10100</v>
      </c>
      <c r="G211" s="324">
        <f>ROUND(E211*F211,2)</f>
        <v/>
      </c>
      <c r="H211" s="313">
        <f>G211/$G$269</f>
        <v/>
      </c>
      <c r="I211" s="324">
        <f>ROUND(F211*Прил.10!$D$13,2)</f>
        <v/>
      </c>
      <c r="J211" s="324">
        <f>ROUND(I211*E211,2)</f>
        <v/>
      </c>
      <c r="K211" s="338" t="n"/>
    </row>
    <row r="212" hidden="1" outlineLevel="1" ht="63.75" customFormat="1" customHeight="1" s="338">
      <c r="A212" s="383" t="n">
        <v>184</v>
      </c>
      <c r="B212" s="307" t="inlineStr">
        <is>
          <t>ФССЦ-403-0554</t>
        </is>
      </c>
      <c r="C212" s="321" t="inlineStr">
        <is>
          <t>Плиты дорожные 1П60.30-30АIV /бетон В30 (М400), объем 2,51 м3, расход арматуры 202,06 кг, постельная площадь 17,9 м2/ (ГОСТ 21924.1-84) (3-х кратная оборачиваемость)</t>
        </is>
      </c>
      <c r="D212" s="320" t="inlineStr">
        <is>
          <t>шт.</t>
        </is>
      </c>
      <c r="E212" s="310" t="n">
        <v>5.77</v>
      </c>
      <c r="F212" s="323" t="n">
        <v>1478.67</v>
      </c>
      <c r="G212" s="324">
        <f>ROUND(E212*F212,2)</f>
        <v/>
      </c>
      <c r="H212" s="313">
        <f>G212/$G$269</f>
        <v/>
      </c>
      <c r="I212" s="324">
        <f>ROUND(F212*Прил.10!$D$13,2)</f>
        <v/>
      </c>
      <c r="J212" s="324">
        <f>ROUND(I212*E212,2)</f>
        <v/>
      </c>
      <c r="K212" s="338" t="n"/>
    </row>
    <row r="213" hidden="1" outlineLevel="1" ht="14.25" customFormat="1" customHeight="1" s="338">
      <c r="A213" s="383" t="n">
        <v>185</v>
      </c>
      <c r="B213" s="307" t="inlineStr">
        <is>
          <t>101-1714</t>
        </is>
      </c>
      <c r="C213" s="321" t="inlineStr">
        <is>
          <t>Болты с гайками и шайбами строительные</t>
        </is>
      </c>
      <c r="D213" s="320" t="inlineStr">
        <is>
          <t>т</t>
        </is>
      </c>
      <c r="E213" s="310" t="n">
        <v>0.93</v>
      </c>
      <c r="F213" s="323" t="n">
        <v>9040</v>
      </c>
      <c r="G213" s="324">
        <f>ROUND(E213*F213,2)</f>
        <v/>
      </c>
      <c r="H213" s="313">
        <f>G213/$G$269</f>
        <v/>
      </c>
      <c r="I213" s="324">
        <f>ROUND(F213*Прил.10!$D$13,2)</f>
        <v/>
      </c>
      <c r="J213" s="324">
        <f>ROUND(I213*E213,2)</f>
        <v/>
      </c>
      <c r="K213" s="338" t="n"/>
    </row>
    <row r="214" hidden="1" outlineLevel="1" ht="14.25" customFormat="1" customHeight="1" s="338">
      <c r="A214" s="383" t="n">
        <v>186</v>
      </c>
      <c r="B214" s="307" t="inlineStr">
        <is>
          <t>101-0594</t>
        </is>
      </c>
      <c r="C214" s="321" t="inlineStr">
        <is>
          <t>Мастика битумная кровельная горячая</t>
        </is>
      </c>
      <c r="D214" s="320" t="inlineStr">
        <is>
          <t>т</t>
        </is>
      </c>
      <c r="E214" s="310" t="n">
        <v>1.77</v>
      </c>
      <c r="F214" s="323" t="n">
        <v>3390</v>
      </c>
      <c r="G214" s="324">
        <f>ROUND(E214*F214,2)</f>
        <v/>
      </c>
      <c r="H214" s="313">
        <f>G214/$G$269</f>
        <v/>
      </c>
      <c r="I214" s="324">
        <f>ROUND(F214*Прил.10!$D$13,2)</f>
        <v/>
      </c>
      <c r="J214" s="324">
        <f>ROUND(I214*E214,2)</f>
        <v/>
      </c>
      <c r="K214" s="338" t="n"/>
    </row>
    <row r="215" hidden="1" outlineLevel="1" ht="51" customFormat="1" customHeight="1" s="338">
      <c r="A215" s="383" t="n">
        <v>187</v>
      </c>
      <c r="B215" s="307" t="inlineStr">
        <is>
          <t>ФССЦ-201-8062</t>
        </is>
      </c>
      <c r="C215" s="321" t="inlineStr">
        <is>
          <t>Прочие индивидуальные сварные конструкции, масса сборочной единицы до 0,1 т из листовой стали толщиной 3-10 мм</t>
        </is>
      </c>
      <c r="D215" s="320" t="inlineStr">
        <is>
          <t>т</t>
        </is>
      </c>
      <c r="E215" s="310" t="n">
        <v>0.47</v>
      </c>
      <c r="F215" s="323" t="n">
        <v>12319.52</v>
      </c>
      <c r="G215" s="324">
        <f>ROUND(E215*F215,2)</f>
        <v/>
      </c>
      <c r="H215" s="313">
        <f>G215/$G$269</f>
        <v/>
      </c>
      <c r="I215" s="324">
        <f>ROUND(F215*Прил.10!$D$13,2)</f>
        <v/>
      </c>
      <c r="J215" s="324">
        <f>ROUND(I215*E215,2)</f>
        <v/>
      </c>
      <c r="K215" s="338" t="n"/>
    </row>
    <row r="216" hidden="1" outlineLevel="1" ht="25.5" customFormat="1" customHeight="1" s="338">
      <c r="A216" s="383" t="n">
        <v>188</v>
      </c>
      <c r="B216" s="307" t="inlineStr">
        <is>
          <t>101-0074</t>
        </is>
      </c>
      <c r="C216" s="321" t="inlineStr">
        <is>
          <t>Битумы нефтяные строительные марки БН-70/30</t>
        </is>
      </c>
      <c r="D216" s="320" t="inlineStr">
        <is>
          <t>т</t>
        </is>
      </c>
      <c r="E216" s="310" t="n">
        <v>3.68</v>
      </c>
      <c r="F216" s="323" t="n">
        <v>1525.5</v>
      </c>
      <c r="G216" s="324">
        <f>ROUND(E216*F216,2)</f>
        <v/>
      </c>
      <c r="H216" s="313">
        <f>G216/$G$269</f>
        <v/>
      </c>
      <c r="I216" s="324">
        <f>ROUND(F216*Прил.10!$D$13,2)</f>
        <v/>
      </c>
      <c r="J216" s="324">
        <f>ROUND(I216*E216,2)</f>
        <v/>
      </c>
      <c r="K216" s="338" t="n"/>
    </row>
    <row r="217" hidden="1" outlineLevel="1" ht="14.25" customFormat="1" customHeight="1" s="338">
      <c r="A217" s="383" t="n">
        <v>189</v>
      </c>
      <c r="B217" s="307" t="inlineStr">
        <is>
          <t>101-0816</t>
        </is>
      </c>
      <c r="C217" s="321" t="inlineStr">
        <is>
          <t>Проволока светлая диаметром 1,1 мм</t>
        </is>
      </c>
      <c r="D217" s="320" t="inlineStr">
        <is>
          <t>т</t>
        </is>
      </c>
      <c r="E217" s="310" t="n">
        <v>0.49</v>
      </c>
      <c r="F217" s="323" t="n">
        <v>10200</v>
      </c>
      <c r="G217" s="324">
        <f>ROUND(E217*F217,2)</f>
        <v/>
      </c>
      <c r="H217" s="313">
        <f>G217/$G$269</f>
        <v/>
      </c>
      <c r="I217" s="324">
        <f>ROUND(F217*Прил.10!$D$13,2)</f>
        <v/>
      </c>
      <c r="J217" s="324">
        <f>ROUND(I217*E217,2)</f>
        <v/>
      </c>
      <c r="K217" s="338" t="n"/>
    </row>
    <row r="218" hidden="1" outlineLevel="1" ht="14.25" customFormat="1" customHeight="1" s="338">
      <c r="A218" s="383" t="n">
        <v>190</v>
      </c>
      <c r="B218" s="307" t="inlineStr">
        <is>
          <t>102-8009</t>
        </is>
      </c>
      <c r="C218" s="321" t="inlineStr">
        <is>
          <t>Доски дубовые II сорта</t>
        </is>
      </c>
      <c r="D218" s="320" t="inlineStr">
        <is>
          <t>м3</t>
        </is>
      </c>
      <c r="E218" s="310" t="n">
        <v>3.1</v>
      </c>
      <c r="F218" s="323" t="n">
        <v>1410</v>
      </c>
      <c r="G218" s="324">
        <f>ROUND(E218*F218,2)</f>
        <v/>
      </c>
      <c r="H218" s="313">
        <f>G218/$G$269</f>
        <v/>
      </c>
      <c r="I218" s="324">
        <f>ROUND(F218*Прил.10!$D$13,2)</f>
        <v/>
      </c>
      <c r="J218" s="324">
        <f>ROUND(I218*E218,2)</f>
        <v/>
      </c>
      <c r="K218" s="338" t="n"/>
    </row>
    <row r="219" hidden="1" outlineLevel="1" ht="14.25" customFormat="1" customHeight="1" s="338">
      <c r="A219" s="383" t="n">
        <v>191</v>
      </c>
      <c r="B219" s="307" t="inlineStr">
        <is>
          <t>101-1602</t>
        </is>
      </c>
      <c r="C219" s="321" t="inlineStr">
        <is>
          <t>Ацетилен газообразный технический</t>
        </is>
      </c>
      <c r="D219" s="320" t="inlineStr">
        <is>
          <t>м3</t>
        </is>
      </c>
      <c r="E219" s="310" t="n">
        <v>91.34</v>
      </c>
      <c r="F219" s="323" t="n">
        <v>38.51</v>
      </c>
      <c r="G219" s="324">
        <f>ROUND(E219*F219,2)</f>
        <v/>
      </c>
      <c r="H219" s="313">
        <f>G219/$G$269</f>
        <v/>
      </c>
      <c r="I219" s="324">
        <f>ROUND(F219*Прил.10!$D$13,2)</f>
        <v/>
      </c>
      <c r="J219" s="324">
        <f>ROUND(I219*E219,2)</f>
        <v/>
      </c>
      <c r="K219" s="338" t="n"/>
    </row>
    <row r="220" hidden="1" outlineLevel="1" ht="14.25" customFormat="1" customHeight="1" s="338">
      <c r="A220" s="383" t="n">
        <v>192</v>
      </c>
      <c r="B220" s="307" t="inlineStr">
        <is>
          <t>Прайс из СД ОП</t>
        </is>
      </c>
      <c r="C220" s="321" t="inlineStr">
        <is>
          <t>Знаки расцветки фаз (300х300х2)</t>
        </is>
      </c>
      <c r="D220" s="320" t="inlineStr">
        <is>
          <t>шт.</t>
        </is>
      </c>
      <c r="E220" s="310" t="n">
        <v>5.77</v>
      </c>
      <c r="F220" s="323" t="n">
        <v>450</v>
      </c>
      <c r="G220" s="324">
        <f>ROUND(E220*F220,2)</f>
        <v/>
      </c>
      <c r="H220" s="313">
        <f>G220/$G$269</f>
        <v/>
      </c>
      <c r="I220" s="324">
        <f>ROUND(F220*Прил.10!$D$13,2)</f>
        <v/>
      </c>
      <c r="J220" s="324">
        <f>ROUND(I220*E220,2)</f>
        <v/>
      </c>
      <c r="K220" s="338" t="n"/>
    </row>
    <row r="221" hidden="1" outlineLevel="1" ht="63.75" customFormat="1" customHeight="1" s="338">
      <c r="A221" s="383" t="n">
        <v>193</v>
      </c>
      <c r="B221" s="307" t="inlineStr">
        <is>
          <t>ФССЦ-403-1635</t>
        </is>
      </c>
      <c r="C221" s="321" t="inlineStr">
        <is>
          <t>Блоки бетонные для стен подвалов на цементном вяжущем сплошные М 100, объемом 0,5 м3 и более: марка изделия ФБС 24.4.6 (2-х кратная оботрачиваемость)</t>
        </is>
      </c>
      <c r="D221" s="320" t="inlineStr">
        <is>
          <t>м3</t>
        </is>
      </c>
      <c r="E221" s="310" t="n">
        <v>4.42</v>
      </c>
      <c r="F221" s="323" t="n">
        <v>525.11</v>
      </c>
      <c r="G221" s="324">
        <f>ROUND(E221*F221,2)</f>
        <v/>
      </c>
      <c r="H221" s="313">
        <f>G221/$G$269</f>
        <v/>
      </c>
      <c r="I221" s="324">
        <f>ROUND(F221*Прил.10!$D$13,2)</f>
        <v/>
      </c>
      <c r="J221" s="324">
        <f>ROUND(I221*E221,2)</f>
        <v/>
      </c>
      <c r="K221" s="338" t="n"/>
    </row>
    <row r="222" hidden="1" outlineLevel="1" ht="14.25" customFormat="1" customHeight="1" s="338">
      <c r="A222" s="383" t="n">
        <v>194</v>
      </c>
      <c r="B222" s="307" t="inlineStr">
        <is>
          <t>ФССЦ-206-1343</t>
        </is>
      </c>
      <c r="C222" s="321" t="inlineStr">
        <is>
          <t>Алюминиевые заклепки</t>
        </is>
      </c>
      <c r="D222" s="320" t="inlineStr">
        <is>
          <t>т</t>
        </is>
      </c>
      <c r="E222" s="310" t="n">
        <v>0.04</v>
      </c>
      <c r="F222" s="323" t="n">
        <v>57460</v>
      </c>
      <c r="G222" s="324">
        <f>ROUND(E222*F222,2)</f>
        <v/>
      </c>
      <c r="H222" s="313">
        <f>G222/$G$269</f>
        <v/>
      </c>
      <c r="I222" s="324">
        <f>ROUND(F222*Прил.10!$D$13,2)</f>
        <v/>
      </c>
      <c r="J222" s="324">
        <f>ROUND(I222*E222,2)</f>
        <v/>
      </c>
      <c r="K222" s="338" t="n"/>
    </row>
    <row r="223" hidden="1" outlineLevel="1" ht="25.5" customFormat="1" customHeight="1" s="338">
      <c r="A223" s="383" t="n">
        <v>195</v>
      </c>
      <c r="B223" s="307" t="inlineStr">
        <is>
          <t>Прайс из СД ОП</t>
        </is>
      </c>
      <c r="C223" s="321" t="inlineStr">
        <is>
          <t>Трубостойка  оцинкованная 600мм с резьбой 3/4 с двух концов.</t>
        </is>
      </c>
      <c r="D223" s="320" t="inlineStr">
        <is>
          <t>шт</t>
        </is>
      </c>
      <c r="E223" s="310" t="n">
        <v>5.77</v>
      </c>
      <c r="F223" s="323" t="n">
        <v>350</v>
      </c>
      <c r="G223" s="324">
        <f>ROUND(E223*F223,2)</f>
        <v/>
      </c>
      <c r="H223" s="313">
        <f>G223/$G$269</f>
        <v/>
      </c>
      <c r="I223" s="324">
        <f>ROUND(F223*Прил.10!$D$13,2)</f>
        <v/>
      </c>
      <c r="J223" s="324">
        <f>ROUND(I223*E223,2)</f>
        <v/>
      </c>
      <c r="K223" s="338" t="n"/>
    </row>
    <row r="224" hidden="1" outlineLevel="1" ht="14.25" customFormat="1" customHeight="1" s="338">
      <c r="A224" s="383" t="n">
        <v>196</v>
      </c>
      <c r="B224" s="307" t="inlineStr">
        <is>
          <t>101-1522</t>
        </is>
      </c>
      <c r="C224" s="321" t="inlineStr">
        <is>
          <t>Электроды диаметром 5 мм Э42А</t>
        </is>
      </c>
      <c r="D224" s="320" t="inlineStr">
        <is>
          <t>т</t>
        </is>
      </c>
      <c r="E224" s="310" t="n">
        <v>0.17</v>
      </c>
      <c r="F224" s="323" t="n">
        <v>10362</v>
      </c>
      <c r="G224" s="324">
        <f>ROUND(E224*F224,2)</f>
        <v/>
      </c>
      <c r="H224" s="313">
        <f>G224/$G$269</f>
        <v/>
      </c>
      <c r="I224" s="324">
        <f>ROUND(F224*Прил.10!$D$13,2)</f>
        <v/>
      </c>
      <c r="J224" s="324">
        <f>ROUND(I224*E224,2)</f>
        <v/>
      </c>
      <c r="K224" s="338" t="n"/>
    </row>
    <row r="225" hidden="1" outlineLevel="1" ht="14.25" customFormat="1" customHeight="1" s="338">
      <c r="A225" s="383" t="n">
        <v>197</v>
      </c>
      <c r="B225" s="307" t="inlineStr">
        <is>
          <t>101-1795</t>
        </is>
      </c>
      <c r="C225" s="321" t="inlineStr">
        <is>
          <t>Краска БТ-177 серебристая</t>
        </is>
      </c>
      <c r="D225" s="320" t="inlineStr">
        <is>
          <t>т</t>
        </is>
      </c>
      <c r="E225" s="310" t="n">
        <v>0.07000000000000001</v>
      </c>
      <c r="F225" s="323" t="n">
        <v>21205</v>
      </c>
      <c r="G225" s="324">
        <f>ROUND(E225*F225,2)</f>
        <v/>
      </c>
      <c r="H225" s="313">
        <f>G225/$G$269</f>
        <v/>
      </c>
      <c r="I225" s="324">
        <f>ROUND(F225*Прил.10!$D$13,2)</f>
        <v/>
      </c>
      <c r="J225" s="324">
        <f>ROUND(I225*E225,2)</f>
        <v/>
      </c>
      <c r="K225" s="338" t="n"/>
    </row>
    <row r="226" hidden="1" outlineLevel="1" ht="14.25" customFormat="1" customHeight="1" s="338">
      <c r="A226" s="383" t="n">
        <v>198</v>
      </c>
      <c r="B226" s="307" t="inlineStr">
        <is>
          <t>101-0324</t>
        </is>
      </c>
      <c r="C226" s="321" t="inlineStr">
        <is>
          <t>Кислород технический газообразный</t>
        </is>
      </c>
      <c r="D226" s="320" t="inlineStr">
        <is>
          <t>м3</t>
        </is>
      </c>
      <c r="E226" s="310" t="n">
        <v>211.9</v>
      </c>
      <c r="F226" s="323" t="n">
        <v>6.22</v>
      </c>
      <c r="G226" s="324">
        <f>ROUND(E226*F226,2)</f>
        <v/>
      </c>
      <c r="H226" s="313">
        <f>G226/$G$269</f>
        <v/>
      </c>
      <c r="I226" s="324">
        <f>ROUND(F226*Прил.10!$D$13,2)</f>
        <v/>
      </c>
      <c r="J226" s="324">
        <f>ROUND(I226*E226,2)</f>
        <v/>
      </c>
      <c r="K226" s="338" t="n"/>
    </row>
    <row r="227" hidden="1" outlineLevel="1" ht="14.25" customFormat="1" customHeight="1" s="338">
      <c r="A227" s="383" t="n">
        <v>199</v>
      </c>
      <c r="B227" s="307" t="inlineStr">
        <is>
          <t>201-0844</t>
        </is>
      </c>
      <c r="C227" s="321" t="inlineStr">
        <is>
          <t>Детали крепления стальные</t>
        </is>
      </c>
      <c r="D227" s="320" t="inlineStr">
        <is>
          <t>кг</t>
        </is>
      </c>
      <c r="E227" s="310" t="n">
        <v>88.84999999999999</v>
      </c>
      <c r="F227" s="323" t="n">
        <v>10.05</v>
      </c>
      <c r="G227" s="324">
        <f>ROUND(E227*F227,2)</f>
        <v/>
      </c>
      <c r="H227" s="313">
        <f>G227/$G$269</f>
        <v/>
      </c>
      <c r="I227" s="324">
        <f>ROUND(F227*Прил.10!$D$13,2)</f>
        <v/>
      </c>
      <c r="J227" s="324">
        <f>ROUND(I227*E227,2)</f>
        <v/>
      </c>
      <c r="K227" s="338" t="n"/>
    </row>
    <row r="228" hidden="1" outlineLevel="1" ht="14.25" customFormat="1" customHeight="1" s="338">
      <c r="A228" s="383" t="n">
        <v>200</v>
      </c>
      <c r="B228" s="307" t="inlineStr">
        <is>
          <t>101-1292</t>
        </is>
      </c>
      <c r="C228" s="321" t="inlineStr">
        <is>
          <t>Уайт-спирит</t>
        </is>
      </c>
      <c r="D228" s="320" t="inlineStr">
        <is>
          <t>т</t>
        </is>
      </c>
      <c r="E228" s="310" t="n">
        <v>0.12</v>
      </c>
      <c r="F228" s="323" t="n">
        <v>6667</v>
      </c>
      <c r="G228" s="324">
        <f>ROUND(E228*F228,2)</f>
        <v/>
      </c>
      <c r="H228" s="313">
        <f>G228/$G$269</f>
        <v/>
      </c>
      <c r="I228" s="324">
        <f>ROUND(F228*Прил.10!$D$13,2)</f>
        <v/>
      </c>
      <c r="J228" s="324">
        <f>ROUND(I228*E228,2)</f>
        <v/>
      </c>
      <c r="K228" s="338" t="n"/>
    </row>
    <row r="229" hidden="1" outlineLevel="1" ht="76.5" customFormat="1" customHeight="1" s="338">
      <c r="A229" s="383" t="n">
        <v>201</v>
      </c>
      <c r="B229" s="307" t="inlineStr">
        <is>
          <t>201-0774</t>
        </is>
      </c>
      <c r="C229" s="32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29" s="320" t="inlineStr">
        <is>
          <t>т</t>
        </is>
      </c>
      <c r="E229" s="310" t="n">
        <v>0.07000000000000001</v>
      </c>
      <c r="F229" s="323" t="n">
        <v>11255</v>
      </c>
      <c r="G229" s="324">
        <f>ROUND(E229*F229,2)</f>
        <v/>
      </c>
      <c r="H229" s="313">
        <f>G229/$G$269</f>
        <v/>
      </c>
      <c r="I229" s="324">
        <f>ROUND(F229*Прил.10!$D$13,2)</f>
        <v/>
      </c>
      <c r="J229" s="324">
        <f>ROUND(I229*E229,2)</f>
        <v/>
      </c>
      <c r="K229" s="338" t="n"/>
    </row>
    <row r="230" hidden="1" outlineLevel="1" ht="14.25" customFormat="1" customHeight="1" s="338">
      <c r="A230" s="383" t="n">
        <v>202</v>
      </c>
      <c r="B230" s="307" t="inlineStr">
        <is>
          <t>101-1805</t>
        </is>
      </c>
      <c r="C230" s="321" t="inlineStr">
        <is>
          <t>Гвозди строительные</t>
        </is>
      </c>
      <c r="D230" s="320" t="inlineStr">
        <is>
          <t>т</t>
        </is>
      </c>
      <c r="E230" s="310" t="n">
        <v>0.06</v>
      </c>
      <c r="F230" s="323" t="n">
        <v>11978</v>
      </c>
      <c r="G230" s="324">
        <f>ROUND(E230*F230,2)</f>
        <v/>
      </c>
      <c r="H230" s="313">
        <f>G230/$G$269</f>
        <v/>
      </c>
      <c r="I230" s="324">
        <f>ROUND(F230*Прил.10!$D$13,2)</f>
        <v/>
      </c>
      <c r="J230" s="324">
        <f>ROUND(I230*E230,2)</f>
        <v/>
      </c>
      <c r="K230" s="338" t="n"/>
    </row>
    <row r="231" hidden="1" outlineLevel="1" ht="14.25" customFormat="1" customHeight="1" s="338">
      <c r="A231" s="383" t="n">
        <v>203</v>
      </c>
      <c r="B231" s="307" t="inlineStr">
        <is>
          <t>101-3996</t>
        </is>
      </c>
      <c r="C231" s="321" t="inlineStr">
        <is>
          <t>Электроды УОНИ 13/55</t>
        </is>
      </c>
      <c r="D231" s="320" t="inlineStr">
        <is>
          <t>кг</t>
        </is>
      </c>
      <c r="E231" s="310" t="n">
        <v>44.02</v>
      </c>
      <c r="F231" s="323" t="n">
        <v>15.26</v>
      </c>
      <c r="G231" s="324">
        <f>ROUND(E231*F231,2)</f>
        <v/>
      </c>
      <c r="H231" s="313">
        <f>G231/$G$269</f>
        <v/>
      </c>
      <c r="I231" s="324">
        <f>ROUND(F231*Прил.10!$D$13,2)</f>
        <v/>
      </c>
      <c r="J231" s="324">
        <f>ROUND(I231*E231,2)</f>
        <v/>
      </c>
      <c r="K231" s="338" t="n"/>
    </row>
    <row r="232" hidden="1" outlineLevel="1" ht="14.25" customFormat="1" customHeight="1" s="338">
      <c r="A232" s="383" t="n">
        <v>204</v>
      </c>
      <c r="B232" s="307" t="inlineStr">
        <is>
          <t>101-0962</t>
        </is>
      </c>
      <c r="C232" s="321" t="inlineStr">
        <is>
          <t>Смазка солидол жировой марки «Ж»</t>
        </is>
      </c>
      <c r="D232" s="320" t="inlineStr">
        <is>
          <t>т</t>
        </is>
      </c>
      <c r="E232" s="310" t="n">
        <v>0.06</v>
      </c>
      <c r="F232" s="323" t="n">
        <v>9661.5</v>
      </c>
      <c r="G232" s="324">
        <f>ROUND(E232*F232,2)</f>
        <v/>
      </c>
      <c r="H232" s="313">
        <f>G232/$G$269</f>
        <v/>
      </c>
      <c r="I232" s="324">
        <f>ROUND(F232*Прил.10!$D$13,2)</f>
        <v/>
      </c>
      <c r="J232" s="324">
        <f>ROUND(I232*E232,2)</f>
        <v/>
      </c>
      <c r="K232" s="338" t="n"/>
    </row>
    <row r="233" hidden="1" outlineLevel="1" ht="25.5" customFormat="1" customHeight="1" s="338">
      <c r="A233" s="383" t="n">
        <v>205</v>
      </c>
      <c r="B233" s="307" t="inlineStr">
        <is>
          <t>101-0782</t>
        </is>
      </c>
      <c r="C233" s="321" t="inlineStr">
        <is>
          <t>Поковки из квадратных заготовок, масса 1,8 кг</t>
        </is>
      </c>
      <c r="D233" s="320" t="inlineStr">
        <is>
          <t>т</t>
        </is>
      </c>
      <c r="E233" s="310" t="n">
        <v>0.1</v>
      </c>
      <c r="F233" s="323" t="n">
        <v>5989</v>
      </c>
      <c r="G233" s="324">
        <f>ROUND(E233*F233,2)</f>
        <v/>
      </c>
      <c r="H233" s="313">
        <f>G233/$G$269</f>
        <v/>
      </c>
      <c r="I233" s="324">
        <f>ROUND(F233*Прил.10!$D$13,2)</f>
        <v/>
      </c>
      <c r="J233" s="324">
        <f>ROUND(I233*E233,2)</f>
        <v/>
      </c>
      <c r="K233" s="338" t="n"/>
    </row>
    <row r="234" hidden="1" outlineLevel="1" ht="25.5" customFormat="1" customHeight="1" s="338">
      <c r="A234" s="383" t="n">
        <v>206</v>
      </c>
      <c r="B234" s="307" t="inlineStr">
        <is>
          <t>204-0005</t>
        </is>
      </c>
      <c r="C234" s="321" t="inlineStr">
        <is>
          <t>Горячекатаная арматурная сталь гладкая класса А-I, диаметром 14 мм</t>
        </is>
      </c>
      <c r="D234" s="320" t="inlineStr">
        <is>
          <t>т</t>
        </is>
      </c>
      <c r="E234" s="310" t="n">
        <v>0.08</v>
      </c>
      <c r="F234" s="323" t="n">
        <v>6210</v>
      </c>
      <c r="G234" s="324">
        <f>ROUND(E234*F234,2)</f>
        <v/>
      </c>
      <c r="H234" s="313">
        <f>G234/$G$269</f>
        <v/>
      </c>
      <c r="I234" s="324">
        <f>ROUND(F234*Прил.10!$D$13,2)</f>
        <v/>
      </c>
      <c r="J234" s="324">
        <f>ROUND(I234*E234,2)</f>
        <v/>
      </c>
      <c r="K234" s="338" t="n"/>
    </row>
    <row r="235" hidden="1" outlineLevel="1" ht="25.5" customFormat="1" customHeight="1" s="338">
      <c r="A235" s="383" t="n">
        <v>207</v>
      </c>
      <c r="B235" s="307" t="inlineStr">
        <is>
          <t>101-0322</t>
        </is>
      </c>
      <c r="C235" s="321" t="inlineStr">
        <is>
          <t>Керосин для технических целей марок КТ-1, КТ-2</t>
        </is>
      </c>
      <c r="D235" s="320" t="inlineStr">
        <is>
          <t>т</t>
        </is>
      </c>
      <c r="E235" s="310" t="n">
        <v>0.18</v>
      </c>
      <c r="F235" s="323" t="n">
        <v>2606.9</v>
      </c>
      <c r="G235" s="324">
        <f>ROUND(E235*F235,2)</f>
        <v/>
      </c>
      <c r="H235" s="313">
        <f>G235/$G$269</f>
        <v/>
      </c>
      <c r="I235" s="324">
        <f>ROUND(F235*Прил.10!$D$13,2)</f>
        <v/>
      </c>
      <c r="J235" s="324">
        <f>ROUND(I235*E235,2)</f>
        <v/>
      </c>
      <c r="K235" s="338" t="n"/>
    </row>
    <row r="236" hidden="1" outlineLevel="1" ht="25.5" customFormat="1" customHeight="1" s="338">
      <c r="A236" s="383" t="n">
        <v>208</v>
      </c>
      <c r="B236" s="307" t="inlineStr">
        <is>
          <t>402-0005</t>
        </is>
      </c>
      <c r="C236" s="321" t="inlineStr">
        <is>
          <t>Раствор готовый кладочный цементный марки 150</t>
        </is>
      </c>
      <c r="D236" s="320" t="inlineStr">
        <is>
          <t>м3</t>
        </is>
      </c>
      <c r="E236" s="310" t="n">
        <v>0.72</v>
      </c>
      <c r="F236" s="323" t="n">
        <v>548.3</v>
      </c>
      <c r="G236" s="324">
        <f>ROUND(E236*F236,2)</f>
        <v/>
      </c>
      <c r="H236" s="313">
        <f>G236/$G$269</f>
        <v/>
      </c>
      <c r="I236" s="324">
        <f>ROUND(F236*Прил.10!$D$13,2)</f>
        <v/>
      </c>
      <c r="J236" s="324">
        <f>ROUND(I236*E236,2)</f>
        <v/>
      </c>
      <c r="K236" s="338" t="n"/>
    </row>
    <row r="237" hidden="1" outlineLevel="1" ht="25.5" customFormat="1" customHeight="1" s="338">
      <c r="A237" s="383" t="n">
        <v>209</v>
      </c>
      <c r="B237" s="307" t="inlineStr">
        <is>
          <t>101-0388</t>
        </is>
      </c>
      <c r="C237" s="321" t="inlineStr">
        <is>
          <t>Краски масляные земляные марки МА-0115 мумия, сурик железный</t>
        </is>
      </c>
      <c r="D237" s="320" t="inlineStr">
        <is>
          <t>т</t>
        </is>
      </c>
      <c r="E237" s="310" t="n">
        <v>0.02</v>
      </c>
      <c r="F237" s="323" t="n">
        <v>15119</v>
      </c>
      <c r="G237" s="324">
        <f>ROUND(E237*F237,2)</f>
        <v/>
      </c>
      <c r="H237" s="313">
        <f>G237/$G$269</f>
        <v/>
      </c>
      <c r="I237" s="324">
        <f>ROUND(F237*Прил.10!$D$13,2)</f>
        <v/>
      </c>
      <c r="J237" s="324">
        <f>ROUND(I237*E237,2)</f>
        <v/>
      </c>
      <c r="K237" s="338" t="n"/>
    </row>
    <row r="238" hidden="1" outlineLevel="1" ht="25.5" customFormat="1" customHeight="1" s="338">
      <c r="A238" s="383" t="n">
        <v>210</v>
      </c>
      <c r="B238" s="307" t="inlineStr">
        <is>
          <t>101-0090</t>
        </is>
      </c>
      <c r="C238" s="321" t="inlineStr">
        <is>
          <t>Болты с шестигранной головкой диаметром резьбы 10 мм</t>
        </is>
      </c>
      <c r="D238" s="320" t="inlineStr">
        <is>
          <t>т</t>
        </is>
      </c>
      <c r="E238" s="310" t="n">
        <v>0.02</v>
      </c>
      <c r="F238" s="323" t="n">
        <v>19400</v>
      </c>
      <c r="G238" s="324">
        <f>ROUND(E238*F238,2)</f>
        <v/>
      </c>
      <c r="H238" s="313">
        <f>G238/$G$269</f>
        <v/>
      </c>
      <c r="I238" s="324">
        <f>ROUND(F238*Прил.10!$D$13,2)</f>
        <v/>
      </c>
      <c r="J238" s="324">
        <f>ROUND(I238*E238,2)</f>
        <v/>
      </c>
      <c r="K238" s="338" t="n"/>
    </row>
    <row r="239" hidden="1" outlineLevel="1" ht="38.25" customFormat="1" customHeight="1" s="338">
      <c r="A239" s="383" t="n">
        <v>211</v>
      </c>
      <c r="B239" s="307" t="inlineStr">
        <is>
          <t>102-0089</t>
        </is>
      </c>
      <c r="C239" s="321" t="inlineStr">
        <is>
          <t>Бруски обрезные хвойных пород длиной 2-3,75 м, шириной 75-150 мм, толщиной 100-125 мм, III сорта</t>
        </is>
      </c>
      <c r="D239" s="320" t="inlineStr">
        <is>
          <t>м3</t>
        </is>
      </c>
      <c r="E239" s="310" t="n">
        <v>0.25</v>
      </c>
      <c r="F239" s="323" t="n">
        <v>1132.64</v>
      </c>
      <c r="G239" s="324">
        <f>ROUND(E239*F239,2)</f>
        <v/>
      </c>
      <c r="H239" s="313">
        <f>G239/$G$269</f>
        <v/>
      </c>
      <c r="I239" s="324">
        <f>ROUND(F239*Прил.10!$D$13,2)</f>
        <v/>
      </c>
      <c r="J239" s="324">
        <f>ROUND(I239*E239,2)</f>
        <v/>
      </c>
      <c r="K239" s="338" t="n"/>
    </row>
    <row r="240" hidden="1" outlineLevel="1" ht="14.25" customFormat="1" customHeight="1" s="338">
      <c r="A240" s="383" t="n">
        <v>212</v>
      </c>
      <c r="B240" s="307" t="inlineStr">
        <is>
          <t>101-1668</t>
        </is>
      </c>
      <c r="C240" s="321" t="inlineStr">
        <is>
          <t>Рогожа</t>
        </is>
      </c>
      <c r="D240" s="320" t="inlineStr">
        <is>
          <t>м2</t>
        </is>
      </c>
      <c r="E240" s="310" t="n">
        <v>26.17</v>
      </c>
      <c r="F240" s="323" t="n">
        <v>10.2</v>
      </c>
      <c r="G240" s="324">
        <f>ROUND(E240*F240,2)</f>
        <v/>
      </c>
      <c r="H240" s="313">
        <f>G240/$G$269</f>
        <v/>
      </c>
      <c r="I240" s="324">
        <f>ROUND(F240*Прил.10!$D$13,2)</f>
        <v/>
      </c>
      <c r="J240" s="324">
        <f>ROUND(I240*E240,2)</f>
        <v/>
      </c>
      <c r="K240" s="338" t="n"/>
    </row>
    <row r="241" hidden="1" outlineLevel="1" ht="25.5" customFormat="1" customHeight="1" s="338">
      <c r="A241" s="383" t="n">
        <v>213</v>
      </c>
      <c r="B241" s="307" t="inlineStr">
        <is>
          <t>101-0223</t>
        </is>
      </c>
      <c r="C241" s="321" t="inlineStr">
        <is>
          <t>Грунтовка В-КФ-093 красно-коричневая, серая, черная</t>
        </is>
      </c>
      <c r="D241" s="320" t="inlineStr">
        <is>
          <t>т</t>
        </is>
      </c>
      <c r="E241" s="310" t="n">
        <v>0.01</v>
      </c>
      <c r="F241" s="323" t="n">
        <v>35003</v>
      </c>
      <c r="G241" s="324">
        <f>ROUND(E241*F241,2)</f>
        <v/>
      </c>
      <c r="H241" s="313">
        <f>G241/$G$269</f>
        <v/>
      </c>
      <c r="I241" s="324">
        <f>ROUND(F241*Прил.10!$D$13,2)</f>
        <v/>
      </c>
      <c r="J241" s="324">
        <f>ROUND(I241*E241,2)</f>
        <v/>
      </c>
      <c r="K241" s="338" t="n"/>
    </row>
    <row r="242" hidden="1" outlineLevel="1" ht="14.25" customFormat="1" customHeight="1" s="338">
      <c r="A242" s="383" t="n">
        <v>214</v>
      </c>
      <c r="B242" s="307" t="inlineStr">
        <is>
          <t>203-0512</t>
        </is>
      </c>
      <c r="C242" s="321" t="inlineStr">
        <is>
          <t>Щиты из досок толщиной 40 мм</t>
        </is>
      </c>
      <c r="D242" s="320" t="inlineStr">
        <is>
          <t>м2</t>
        </is>
      </c>
      <c r="E242" s="310" t="n">
        <v>3.14</v>
      </c>
      <c r="F242" s="323" t="n">
        <v>57.63</v>
      </c>
      <c r="G242" s="324">
        <f>ROUND(E242*F242,2)</f>
        <v/>
      </c>
      <c r="H242" s="313">
        <f>G242/$G$269</f>
        <v/>
      </c>
      <c r="I242" s="324">
        <f>ROUND(F242*Прил.10!$D$13,2)</f>
        <v/>
      </c>
      <c r="J242" s="324">
        <f>ROUND(I242*E242,2)</f>
        <v/>
      </c>
      <c r="K242" s="338" t="n"/>
    </row>
    <row r="243" hidden="1" outlineLevel="1" ht="25.5" customFormat="1" customHeight="1" s="338">
      <c r="A243" s="383" t="n">
        <v>215</v>
      </c>
      <c r="B243" s="307" t="inlineStr">
        <is>
          <t>101-0073</t>
        </is>
      </c>
      <c r="C243" s="321" t="inlineStr">
        <is>
          <t>Битумы нефтяные строительные марки БН-90/10</t>
        </is>
      </c>
      <c r="D243" s="320" t="inlineStr">
        <is>
          <t>т</t>
        </is>
      </c>
      <c r="E243" s="310" t="n">
        <v>0.12</v>
      </c>
      <c r="F243" s="323" t="n">
        <v>1383.1</v>
      </c>
      <c r="G243" s="324">
        <f>ROUND(E243*F243,2)</f>
        <v/>
      </c>
      <c r="H243" s="313">
        <f>G243/$G$269</f>
        <v/>
      </c>
      <c r="I243" s="324">
        <f>ROUND(F243*Прил.10!$D$13,2)</f>
        <v/>
      </c>
      <c r="J243" s="324">
        <f>ROUND(I243*E243,2)</f>
        <v/>
      </c>
      <c r="K243" s="338" t="n"/>
    </row>
    <row r="244" hidden="1" outlineLevel="1" ht="14.25" customFormat="1" customHeight="1" s="338">
      <c r="A244" s="383" t="n">
        <v>216</v>
      </c>
      <c r="B244" s="307" t="inlineStr">
        <is>
          <t>509-1073</t>
        </is>
      </c>
      <c r="C244" s="321" t="inlineStr">
        <is>
          <t>Колпачки полиэтиленовые</t>
        </is>
      </c>
      <c r="D244" s="320" t="inlineStr">
        <is>
          <t>шт.</t>
        </is>
      </c>
      <c r="E244" s="310" t="n">
        <v>23.08</v>
      </c>
      <c r="F244" s="323" t="n">
        <v>6.1</v>
      </c>
      <c r="G244" s="324">
        <f>ROUND(E244*F244,2)</f>
        <v/>
      </c>
      <c r="H244" s="313">
        <f>G244/$G$269</f>
        <v/>
      </c>
      <c r="I244" s="324">
        <f>ROUND(F244*Прил.10!$D$13,2)</f>
        <v/>
      </c>
      <c r="J244" s="324">
        <f>ROUND(I244*E244,2)</f>
        <v/>
      </c>
      <c r="K244" s="338" t="n"/>
    </row>
    <row r="245" hidden="1" outlineLevel="1" ht="14.25" customFormat="1" customHeight="1" s="338">
      <c r="A245" s="383" t="n">
        <v>217</v>
      </c>
      <c r="B245" s="307" t="inlineStr">
        <is>
          <t>101-1763</t>
        </is>
      </c>
      <c r="C245" s="321" t="inlineStr">
        <is>
          <t>Мастика битумно-полимерная</t>
        </is>
      </c>
      <c r="D245" s="320" t="inlineStr">
        <is>
          <t>т</t>
        </is>
      </c>
      <c r="E245" s="310" t="n">
        <v>0.07000000000000001</v>
      </c>
      <c r="F245" s="323" t="n">
        <v>1500</v>
      </c>
      <c r="G245" s="324">
        <f>ROUND(E245*F245,2)</f>
        <v/>
      </c>
      <c r="H245" s="313">
        <f>G245/$G$269</f>
        <v/>
      </c>
      <c r="I245" s="324">
        <f>ROUND(F245*Прил.10!$D$13,2)</f>
        <v/>
      </c>
      <c r="J245" s="324">
        <f>ROUND(I245*E245,2)</f>
        <v/>
      </c>
      <c r="K245" s="338" t="n"/>
    </row>
    <row r="246" hidden="1" outlineLevel="1" ht="14.25" customFormat="1" customHeight="1" s="338">
      <c r="A246" s="383" t="n">
        <v>218</v>
      </c>
      <c r="B246" s="307" t="inlineStr">
        <is>
          <t>113-0077</t>
        </is>
      </c>
      <c r="C246" s="321" t="inlineStr">
        <is>
          <t>Ксилол нефтяной марки А</t>
        </is>
      </c>
      <c r="D246" s="320" t="inlineStr">
        <is>
          <t>т</t>
        </is>
      </c>
      <c r="E246" s="310" t="n">
        <v>0.01</v>
      </c>
      <c r="F246" s="323" t="n">
        <v>7640</v>
      </c>
      <c r="G246" s="324">
        <f>ROUND(E246*F246,2)</f>
        <v/>
      </c>
      <c r="H246" s="313">
        <f>G246/$G$269</f>
        <v/>
      </c>
      <c r="I246" s="324">
        <f>ROUND(F246*Прил.10!$D$13,2)</f>
        <v/>
      </c>
      <c r="J246" s="324">
        <f>ROUND(I246*E246,2)</f>
        <v/>
      </c>
      <c r="K246" s="338" t="n"/>
    </row>
    <row r="247" hidden="1" outlineLevel="1" ht="25.5" customFormat="1" customHeight="1" s="338">
      <c r="A247" s="383" t="n">
        <v>219</v>
      </c>
      <c r="B247" s="307" t="inlineStr">
        <is>
          <t>402-0078</t>
        </is>
      </c>
      <c r="C247" s="321" t="inlineStr">
        <is>
          <t>Раствор готовый отделочный тяжелый, цементный 1:3</t>
        </is>
      </c>
      <c r="D247" s="320" t="inlineStr">
        <is>
          <t>м3</t>
        </is>
      </c>
      <c r="E247" s="310" t="n">
        <v>0.1</v>
      </c>
      <c r="F247" s="323" t="n">
        <v>497</v>
      </c>
      <c r="G247" s="324">
        <f>ROUND(E247*F247,2)</f>
        <v/>
      </c>
      <c r="H247" s="313">
        <f>G247/$G$269</f>
        <v/>
      </c>
      <c r="I247" s="324">
        <f>ROUND(F247*Прил.10!$D$13,2)</f>
        <v/>
      </c>
      <c r="J247" s="324">
        <f>ROUND(I247*E247,2)</f>
        <v/>
      </c>
      <c r="K247" s="338" t="n"/>
    </row>
    <row r="248" hidden="1" outlineLevel="1" ht="25.5" customFormat="1" customHeight="1" s="338">
      <c r="A248" s="383" t="n">
        <v>220</v>
      </c>
      <c r="B248" s="307" t="inlineStr">
        <is>
          <t xml:space="preserve">04.1.02.05-0010
</t>
        </is>
      </c>
      <c r="C248" s="321" t="inlineStr">
        <is>
          <t>Смеси бетонные тяжелого бетона (БСТ), класс В27,5 (М350)</t>
        </is>
      </c>
      <c r="D248" s="320" t="inlineStr">
        <is>
          <t>м3</t>
        </is>
      </c>
      <c r="E248" s="310" t="n">
        <v>0.06</v>
      </c>
      <c r="F248" s="323" t="n">
        <v>730</v>
      </c>
      <c r="G248" s="324">
        <f>ROUND(E248*F248,2)</f>
        <v/>
      </c>
      <c r="H248" s="313">
        <f>G248/$G$269</f>
        <v/>
      </c>
      <c r="I248" s="324">
        <f>ROUND(F248*Прил.10!$D$13,2)</f>
        <v/>
      </c>
      <c r="J248" s="324">
        <f>ROUND(I248*E248,2)</f>
        <v/>
      </c>
      <c r="K248" s="338" t="n"/>
    </row>
    <row r="249" hidden="1" outlineLevel="1" ht="25.5" customFormat="1" customHeight="1" s="338">
      <c r="A249" s="383" t="n">
        <v>221</v>
      </c>
      <c r="B249" s="307" t="inlineStr">
        <is>
          <t>101-0797</t>
        </is>
      </c>
      <c r="C249" s="321" t="inlineStr">
        <is>
          <t>Проволока горячекатаная в мотках, диаметром 6,3-6,5 мм</t>
        </is>
      </c>
      <c r="D249" s="320" t="inlineStr">
        <is>
          <t>т</t>
        </is>
      </c>
      <c r="E249" s="310" t="n">
        <v>0.01</v>
      </c>
      <c r="F249" s="323" t="n">
        <v>4455.2</v>
      </c>
      <c r="G249" s="324">
        <f>ROUND(E249*F249,2)</f>
        <v/>
      </c>
      <c r="H249" s="313">
        <f>G249/$G$269</f>
        <v/>
      </c>
      <c r="I249" s="324">
        <f>ROUND(F249*Прил.10!$D$13,2)</f>
        <v/>
      </c>
      <c r="J249" s="324">
        <f>ROUND(I249*E249,2)</f>
        <v/>
      </c>
      <c r="K249" s="338" t="n"/>
    </row>
    <row r="250" hidden="1" outlineLevel="1" ht="38.25" customFormat="1" customHeight="1" s="338">
      <c r="A250" s="383" t="n">
        <v>222</v>
      </c>
      <c r="B250" s="307" t="inlineStr">
        <is>
          <t>102-0061</t>
        </is>
      </c>
      <c r="C250" s="321" t="inlineStr">
        <is>
          <t>Доски обрезные хвойных пород длиной 4-6,5 м, шириной 75-150 мм, толщиной 44 мм и более, III сорта</t>
        </is>
      </c>
      <c r="D250" s="320" t="inlineStr">
        <is>
          <t>м3</t>
        </is>
      </c>
      <c r="E250" s="310" t="n">
        <v>0.03</v>
      </c>
      <c r="F250" s="323" t="n">
        <v>1056</v>
      </c>
      <c r="G250" s="324">
        <f>ROUND(E250*F250,2)</f>
        <v/>
      </c>
      <c r="H250" s="313">
        <f>G250/$G$269</f>
        <v/>
      </c>
      <c r="I250" s="324">
        <f>ROUND(F250*Прил.10!$D$13,2)</f>
        <v/>
      </c>
      <c r="J250" s="324">
        <f>ROUND(I250*E250,2)</f>
        <v/>
      </c>
      <c r="K250" s="338" t="n"/>
    </row>
    <row r="251" hidden="1" outlineLevel="1" ht="14.25" customFormat="1" customHeight="1" s="338">
      <c r="A251" s="383" t="n">
        <v>223</v>
      </c>
      <c r="B251" s="307" t="inlineStr">
        <is>
          <t>101-1757</t>
        </is>
      </c>
      <c r="C251" s="321" t="inlineStr">
        <is>
          <t>Ветошь</t>
        </is>
      </c>
      <c r="D251" s="320" t="inlineStr">
        <is>
          <t>кг</t>
        </is>
      </c>
      <c r="E251" s="310" t="n">
        <v>19.27</v>
      </c>
      <c r="F251" s="323" t="n">
        <v>1.82</v>
      </c>
      <c r="G251" s="324">
        <f>ROUND(E251*F251,2)</f>
        <v/>
      </c>
      <c r="H251" s="313">
        <f>G251/$G$269</f>
        <v/>
      </c>
      <c r="I251" s="324">
        <f>ROUND(F251*Прил.10!$D$13,2)</f>
        <v/>
      </c>
      <c r="J251" s="324">
        <f>ROUND(I251*E251,2)</f>
        <v/>
      </c>
      <c r="K251" s="338" t="n"/>
    </row>
    <row r="252" hidden="1" outlineLevel="1" ht="25.5" customFormat="1" customHeight="1" s="338">
      <c r="A252" s="383" t="n">
        <v>224</v>
      </c>
      <c r="B252" s="307" t="inlineStr">
        <is>
          <t>101-1014</t>
        </is>
      </c>
      <c r="C252" s="321" t="inlineStr">
        <is>
          <t>Балки двутавровые № 60 из стали марки Ст6пс</t>
        </is>
      </c>
      <c r="D252" s="320" t="inlineStr">
        <is>
          <t>т</t>
        </is>
      </c>
      <c r="E252" s="310" t="n">
        <v>0.01</v>
      </c>
      <c r="F252" s="323" t="n">
        <v>4669.23</v>
      </c>
      <c r="G252" s="324">
        <f>ROUND(E252*F252,2)</f>
        <v/>
      </c>
      <c r="H252" s="313">
        <f>G252/$G$269</f>
        <v/>
      </c>
      <c r="I252" s="324">
        <f>ROUND(F252*Прил.10!$D$13,2)</f>
        <v/>
      </c>
      <c r="J252" s="324">
        <f>ROUND(I252*E252,2)</f>
        <v/>
      </c>
      <c r="K252" s="338" t="n"/>
    </row>
    <row r="253" hidden="1" outlineLevel="1" ht="25.5" customFormat="1" customHeight="1" s="338">
      <c r="A253" s="383" t="n">
        <v>225</v>
      </c>
      <c r="B253" s="307" t="inlineStr">
        <is>
          <t>506-1362</t>
        </is>
      </c>
      <c r="C253" s="321" t="inlineStr">
        <is>
          <t>Припои оловянно-свинцовые бессурьмянистые марки ПОС30</t>
        </is>
      </c>
      <c r="D253" s="320" t="inlineStr">
        <is>
          <t>кг</t>
        </is>
      </c>
      <c r="E253" s="310" t="n">
        <v>0.5</v>
      </c>
      <c r="F253" s="323" t="n">
        <v>68.05</v>
      </c>
      <c r="G253" s="324">
        <f>ROUND(E253*F253,2)</f>
        <v/>
      </c>
      <c r="H253" s="313">
        <f>G253/$G$269</f>
        <v/>
      </c>
      <c r="I253" s="324">
        <f>ROUND(F253*Прил.10!$D$13,2)</f>
        <v/>
      </c>
      <c r="J253" s="324">
        <f>ROUND(I253*E253,2)</f>
        <v/>
      </c>
      <c r="K253" s="338" t="n"/>
    </row>
    <row r="254" hidden="1" outlineLevel="1" ht="25.5" customFormat="1" customHeight="1" s="338">
      <c r="A254" s="383" t="n">
        <v>226</v>
      </c>
      <c r="B254" s="307" t="inlineStr">
        <is>
          <t>101-0485</t>
        </is>
      </c>
      <c r="C254" s="321" t="inlineStr">
        <is>
          <t>Краска ХВ-161 перхлорвиниловая фасадная марок А, Б</t>
        </is>
      </c>
      <c r="D254" s="320" t="inlineStr">
        <is>
          <t>т</t>
        </is>
      </c>
      <c r="E254" s="310" t="n">
        <v>0</v>
      </c>
      <c r="F254" s="323" t="n">
        <v>15989</v>
      </c>
      <c r="G254" s="324">
        <f>ROUND(E254*F254,2)</f>
        <v/>
      </c>
      <c r="H254" s="313">
        <f>G254/$G$269</f>
        <v/>
      </c>
      <c r="I254" s="324">
        <f>ROUND(F254*Прил.10!$D$13,2)</f>
        <v/>
      </c>
      <c r="J254" s="324">
        <f>ROUND(I254*E254,2)</f>
        <v/>
      </c>
      <c r="K254" s="338" t="n"/>
    </row>
    <row r="255" hidden="1" outlineLevel="1" ht="63.75" customFormat="1" customHeight="1" s="338">
      <c r="A255" s="383" t="n">
        <v>227</v>
      </c>
      <c r="B255" s="307" t="inlineStr">
        <is>
          <t>103-0195</t>
        </is>
      </c>
      <c r="C255" s="321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5 мм</t>
        </is>
      </c>
      <c r="D255" s="320" t="inlineStr">
        <is>
          <t>м</t>
        </is>
      </c>
      <c r="E255" s="310" t="n">
        <v>0.13</v>
      </c>
      <c r="F255" s="323" t="n">
        <v>230.72</v>
      </c>
      <c r="G255" s="324">
        <f>ROUND(E255*F255,2)</f>
        <v/>
      </c>
      <c r="H255" s="313">
        <f>G255/$G$269</f>
        <v/>
      </c>
      <c r="I255" s="324">
        <f>ROUND(F255*Прил.10!$D$13,2)</f>
        <v/>
      </c>
      <c r="J255" s="324">
        <f>ROUND(I255*E255,2)</f>
        <v/>
      </c>
      <c r="K255" s="338" t="n"/>
    </row>
    <row r="256" hidden="1" outlineLevel="1" ht="25.5" customFormat="1" customHeight="1" s="338">
      <c r="A256" s="383" t="n">
        <v>228</v>
      </c>
      <c r="B256" s="307" t="inlineStr">
        <is>
          <t>101-0404</t>
        </is>
      </c>
      <c r="C256" s="321" t="inlineStr">
        <is>
          <t>Краска для наружных работ черная, марок МА-015, ПФ-014</t>
        </is>
      </c>
      <c r="D256" s="320" t="inlineStr">
        <is>
          <t>т</t>
        </is>
      </c>
      <c r="E256" s="310" t="n">
        <v>0</v>
      </c>
      <c r="F256" s="323" t="n">
        <v>15707</v>
      </c>
      <c r="G256" s="324">
        <f>ROUND(E256*F256,2)</f>
        <v/>
      </c>
      <c r="H256" s="313">
        <f>G256/$G$269</f>
        <v/>
      </c>
      <c r="I256" s="324">
        <f>ROUND(F256*Прил.10!$D$13,2)</f>
        <v/>
      </c>
      <c r="J256" s="324">
        <f>ROUND(I256*E256,2)</f>
        <v/>
      </c>
      <c r="K256" s="338" t="n"/>
    </row>
    <row r="257" hidden="1" outlineLevel="1" ht="14.25" customFormat="1" customHeight="1" s="338">
      <c r="A257" s="383" t="n">
        <v>229</v>
      </c>
      <c r="B257" s="307" t="inlineStr">
        <is>
          <t>113-1786</t>
        </is>
      </c>
      <c r="C257" s="321" t="inlineStr">
        <is>
          <t>Лак битумный БТ-123</t>
        </is>
      </c>
      <c r="D257" s="320" t="inlineStr">
        <is>
          <t>т</t>
        </is>
      </c>
      <c r="E257" s="310" t="n">
        <v>0</v>
      </c>
      <c r="F257" s="323" t="n">
        <v>7826.9</v>
      </c>
      <c r="G257" s="324">
        <f>ROUND(E257*F257,2)</f>
        <v/>
      </c>
      <c r="H257" s="313">
        <f>G257/$G$269</f>
        <v/>
      </c>
      <c r="I257" s="324">
        <f>ROUND(F257*Прил.10!$D$13,2)</f>
        <v/>
      </c>
      <c r="J257" s="324">
        <f>ROUND(I257*E257,2)</f>
        <v/>
      </c>
      <c r="K257" s="338" t="n"/>
    </row>
    <row r="258" hidden="1" outlineLevel="1" ht="14.25" customFormat="1" customHeight="1" s="338">
      <c r="A258" s="383" t="n">
        <v>230</v>
      </c>
      <c r="B258" s="307" t="inlineStr">
        <is>
          <t>101-1705</t>
        </is>
      </c>
      <c r="C258" s="321" t="inlineStr">
        <is>
          <t>Пакля пропитанная</t>
        </is>
      </c>
      <c r="D258" s="320" t="inlineStr">
        <is>
          <t>кг</t>
        </is>
      </c>
      <c r="E258" s="310" t="n">
        <v>0.72</v>
      </c>
      <c r="F258" s="323" t="n">
        <v>9.039999999999999</v>
      </c>
      <c r="G258" s="324">
        <f>ROUND(E258*F258,2)</f>
        <v/>
      </c>
      <c r="H258" s="313">
        <f>G258/$G$269</f>
        <v/>
      </c>
      <c r="I258" s="324">
        <f>ROUND(F258*Прил.10!$D$13,2)</f>
        <v/>
      </c>
      <c r="J258" s="324">
        <f>ROUND(I258*E258,2)</f>
        <v/>
      </c>
      <c r="K258" s="338" t="n"/>
    </row>
    <row r="259" hidden="1" outlineLevel="1" ht="25.5" customFormat="1" customHeight="1" s="338">
      <c r="A259" s="383" t="n">
        <v>231</v>
      </c>
      <c r="B259" s="307" t="inlineStr">
        <is>
          <t>405-0253</t>
        </is>
      </c>
      <c r="C259" s="321" t="inlineStr">
        <is>
          <t>Известь строительная негашеная комовая, сорт I</t>
        </is>
      </c>
      <c r="D259" s="320" t="inlineStr">
        <is>
          <t>т</t>
        </is>
      </c>
      <c r="E259" s="310" t="n">
        <v>0.01</v>
      </c>
      <c r="F259" s="323" t="n">
        <v>734.5</v>
      </c>
      <c r="G259" s="324">
        <f>ROUND(E259*F259,2)</f>
        <v/>
      </c>
      <c r="H259" s="313">
        <f>G259/$G$269</f>
        <v/>
      </c>
      <c r="I259" s="324">
        <f>ROUND(F259*Прил.10!$D$13,2)</f>
        <v/>
      </c>
      <c r="J259" s="324">
        <f>ROUND(I259*E259,2)</f>
        <v/>
      </c>
      <c r="K259" s="338" t="n"/>
    </row>
    <row r="260" hidden="1" outlineLevel="1" ht="14.25" customFormat="1" customHeight="1" s="338">
      <c r="A260" s="383" t="n">
        <v>232</v>
      </c>
      <c r="B260" s="307" t="inlineStr">
        <is>
          <t>101-0837</t>
        </is>
      </c>
      <c r="C260" s="321" t="inlineStr">
        <is>
          <t>Растворитель марки Р-4А</t>
        </is>
      </c>
      <c r="D260" s="320" t="inlineStr">
        <is>
          <t>т</t>
        </is>
      </c>
      <c r="E260" s="310" t="n">
        <v>0</v>
      </c>
      <c r="F260" s="323" t="n">
        <v>5479.9</v>
      </c>
      <c r="G260" s="324">
        <f>ROUND(E260*F260,2)</f>
        <v/>
      </c>
      <c r="H260" s="313">
        <f>G260/$G$269</f>
        <v/>
      </c>
      <c r="I260" s="324">
        <f>ROUND(F260*Прил.10!$D$13,2)</f>
        <v/>
      </c>
      <c r="J260" s="324">
        <f>ROUND(I260*E260,2)</f>
        <v/>
      </c>
      <c r="K260" s="338" t="n"/>
    </row>
    <row r="261" hidden="1" outlineLevel="1" ht="14.25" customFormat="1" customHeight="1" s="338">
      <c r="A261" s="383" t="n">
        <v>233</v>
      </c>
      <c r="B261" s="307" t="inlineStr">
        <is>
          <t>101-2478</t>
        </is>
      </c>
      <c r="C261" s="321" t="inlineStr">
        <is>
          <t>Лента К226</t>
        </is>
      </c>
      <c r="D261" s="320" t="inlineStr">
        <is>
          <t>100 м</t>
        </is>
      </c>
      <c r="E261" s="310" t="n">
        <v>0.05</v>
      </c>
      <c r="F261" s="323" t="n">
        <v>120</v>
      </c>
      <c r="G261" s="324">
        <f>ROUND(E261*F261,2)</f>
        <v/>
      </c>
      <c r="H261" s="313">
        <f>G261/$G$269</f>
        <v/>
      </c>
      <c r="I261" s="324">
        <f>ROUND(F261*Прил.10!$D$13,2)</f>
        <v/>
      </c>
      <c r="J261" s="324">
        <f>ROUND(I261*E261,2)</f>
        <v/>
      </c>
      <c r="K261" s="338" t="n"/>
    </row>
    <row r="262" hidden="1" outlineLevel="1" ht="14.25" customFormat="1" customHeight="1" s="338">
      <c r="A262" s="383" t="n">
        <v>234</v>
      </c>
      <c r="B262" s="307" t="inlineStr">
        <is>
          <t>101-2349</t>
        </is>
      </c>
      <c r="C262" s="321" t="inlineStr">
        <is>
          <t>Смазка ЗЭС</t>
        </is>
      </c>
      <c r="D262" s="320" t="inlineStr">
        <is>
          <t>кг</t>
        </is>
      </c>
      <c r="E262" s="310" t="n">
        <v>0.38</v>
      </c>
      <c r="F262" s="323" t="n">
        <v>14.4</v>
      </c>
      <c r="G262" s="324">
        <f>ROUND(E262*F262,2)</f>
        <v/>
      </c>
      <c r="H262" s="313">
        <f>G262/$G$269</f>
        <v/>
      </c>
      <c r="I262" s="324">
        <f>ROUND(F262*Прил.10!$D$13,2)</f>
        <v/>
      </c>
      <c r="J262" s="324">
        <f>ROUND(I262*E262,2)</f>
        <v/>
      </c>
      <c r="K262" s="338" t="n"/>
    </row>
    <row r="263" hidden="1" outlineLevel="1" ht="14.25" customFormat="1" customHeight="1" s="338">
      <c r="A263" s="383" t="n">
        <v>235</v>
      </c>
      <c r="B263" s="307" t="inlineStr">
        <is>
          <t>113-0079</t>
        </is>
      </c>
      <c r="C263" s="321" t="inlineStr">
        <is>
          <t>Лак БТ-577</t>
        </is>
      </c>
      <c r="D263" s="320" t="inlineStr">
        <is>
          <t>т</t>
        </is>
      </c>
      <c r="E263" s="310" t="n">
        <v>0</v>
      </c>
      <c r="F263" s="323" t="n">
        <v>9550</v>
      </c>
      <c r="G263" s="324">
        <f>ROUND(E263*F263,2)</f>
        <v/>
      </c>
      <c r="H263" s="313">
        <f>G263/$G$269</f>
        <v/>
      </c>
      <c r="I263" s="324">
        <f>ROUND(F263*Прил.10!$D$13,2)</f>
        <v/>
      </c>
      <c r="J263" s="324">
        <f>ROUND(I263*E263,2)</f>
        <v/>
      </c>
      <c r="K263" s="338" t="n"/>
    </row>
    <row r="264" hidden="1" outlineLevel="1" ht="38.25" customFormat="1" customHeight="1" s="338">
      <c r="A264" s="383" t="n">
        <v>236</v>
      </c>
      <c r="B264" s="307" t="inlineStr">
        <is>
          <t>999-9950</t>
        </is>
      </c>
      <c r="C264" s="321" t="inlineStr">
        <is>
          <t>Вспомогательные ненормируемые материальные ресурсы (2% от оплаты труда рабочих)</t>
        </is>
      </c>
      <c r="D264" s="320" t="inlineStr">
        <is>
          <t>руб.</t>
        </is>
      </c>
      <c r="E264" s="310" t="n">
        <v>3.44</v>
      </c>
      <c r="F264" s="323" t="n">
        <v>1</v>
      </c>
      <c r="G264" s="324">
        <f>ROUND(E264*F264,2)</f>
        <v/>
      </c>
      <c r="H264" s="313">
        <f>G264/$G$269</f>
        <v/>
      </c>
      <c r="I264" s="324">
        <f>ROUND(F264*Прил.10!$D$13,2)</f>
        <v/>
      </c>
      <c r="J264" s="324">
        <f>ROUND(I264*E264,2)</f>
        <v/>
      </c>
      <c r="K264" s="338" t="n"/>
    </row>
    <row r="265" hidden="1" outlineLevel="1" ht="14.25" customFormat="1" customHeight="1" s="338">
      <c r="A265" s="383" t="n">
        <v>237</v>
      </c>
      <c r="B265" s="307" t="inlineStr">
        <is>
          <t>201-0798</t>
        </is>
      </c>
      <c r="C265" s="321" t="inlineStr">
        <is>
          <t>Кондуктор инвентарный металлический</t>
        </is>
      </c>
      <c r="D265" s="320" t="inlineStr">
        <is>
          <t>шт.</t>
        </is>
      </c>
      <c r="E265" s="310" t="n">
        <v>0.01</v>
      </c>
      <c r="F265" s="323" t="n">
        <v>346</v>
      </c>
      <c r="G265" s="324">
        <f>ROUND(E265*F265,2)</f>
        <v/>
      </c>
      <c r="H265" s="313">
        <f>G265/$G$269</f>
        <v/>
      </c>
      <c r="I265" s="324">
        <f>ROUND(F265*Прил.10!$D$13,2)</f>
        <v/>
      </c>
      <c r="J265" s="324">
        <f>ROUND(I265*E265,2)</f>
        <v/>
      </c>
      <c r="K265" s="338" t="n"/>
    </row>
    <row r="266" hidden="1" outlineLevel="1" ht="14.25" customFormat="1" customHeight="1" s="338">
      <c r="A266" s="383" t="n">
        <v>238</v>
      </c>
      <c r="B266" s="307" t="inlineStr">
        <is>
          <t>101-1481</t>
        </is>
      </c>
      <c r="C266" s="321" t="inlineStr">
        <is>
          <t>Шурупы с полукруглой головкой 4x40 мм</t>
        </is>
      </c>
      <c r="D266" s="320" t="inlineStr">
        <is>
          <t>т</t>
        </is>
      </c>
      <c r="E266" s="310" t="n">
        <v>0</v>
      </c>
      <c r="F266" s="323" t="n">
        <v>12430</v>
      </c>
      <c r="G266" s="324">
        <f>ROUND(E266*F266,2)</f>
        <v/>
      </c>
      <c r="H266" s="313">
        <f>G266/$G$269</f>
        <v/>
      </c>
      <c r="I266" s="324">
        <f>ROUND(F266*Прил.10!$D$13,2)</f>
        <v/>
      </c>
      <c r="J266" s="324">
        <f>ROUND(I266*E266,2)</f>
        <v/>
      </c>
      <c r="K266" s="338" t="n"/>
    </row>
    <row r="267" hidden="1" outlineLevel="1" ht="38.25" customFormat="1" customHeight="1" s="338">
      <c r="A267" s="383" t="n">
        <v>239</v>
      </c>
      <c r="B267" s="307" t="inlineStr">
        <is>
          <t>408-0015</t>
        </is>
      </c>
      <c r="C267" s="321" t="inlineStr">
        <is>
          <t>Щебень из природного камня для строительных работ марка 800, фракция 20-40 мм</t>
        </is>
      </c>
      <c r="D267" s="320" t="inlineStr">
        <is>
          <t>м3</t>
        </is>
      </c>
      <c r="E267" s="310" t="n">
        <v>0.01</v>
      </c>
      <c r="F267" s="323" t="n">
        <v>108.4</v>
      </c>
      <c r="G267" s="324">
        <f>ROUND(E267*F267,2)</f>
        <v/>
      </c>
      <c r="H267" s="313">
        <f>G267/$G$269</f>
        <v/>
      </c>
      <c r="I267" s="324">
        <f>ROUND(F267*Прил.10!$D$13,2)</f>
        <v/>
      </c>
      <c r="J267" s="324">
        <f>ROUND(I267*E267,2)</f>
        <v/>
      </c>
      <c r="K267" s="338" t="n"/>
    </row>
    <row r="268" collapsed="1" ht="14.25" customFormat="1" customHeight="1" s="338">
      <c r="A268" s="383" t="n"/>
      <c r="B268" s="320" t="n"/>
      <c r="C268" s="321" t="inlineStr">
        <is>
          <t>Итого прочие материалы</t>
        </is>
      </c>
      <c r="D268" s="320" t="n"/>
      <c r="E268" s="322" t="n"/>
      <c r="F268" s="323" t="n"/>
      <c r="G268" s="319">
        <f>SUM(G130:G267)</f>
        <v/>
      </c>
      <c r="H268" s="313">
        <f>G268/$G$269</f>
        <v/>
      </c>
      <c r="I268" s="324" t="n"/>
      <c r="J268" s="319">
        <f>SUM(J130:J267)</f>
        <v/>
      </c>
    </row>
    <row r="269" ht="14.25" customFormat="1" customHeight="1" s="338">
      <c r="A269" s="383" t="n"/>
      <c r="B269" s="320" t="n"/>
      <c r="C269" s="325" t="inlineStr">
        <is>
          <t>Итого по разделу «Материалы»</t>
        </is>
      </c>
      <c r="D269" s="320" t="n"/>
      <c r="E269" s="322" t="n"/>
      <c r="F269" s="323" t="n"/>
      <c r="G269" s="324">
        <f>G129+G268</f>
        <v/>
      </c>
      <c r="H269" s="313">
        <f>G269/$G$269</f>
        <v/>
      </c>
      <c r="I269" s="324" t="n"/>
      <c r="J269" s="324">
        <f>J129+J268</f>
        <v/>
      </c>
    </row>
    <row r="270" ht="14.25" customFormat="1" customHeight="1" s="338">
      <c r="A270" s="383" t="n"/>
      <c r="B270" s="320" t="n"/>
      <c r="C270" s="321" t="inlineStr">
        <is>
          <t>ИТОГО ПО РМ</t>
        </is>
      </c>
      <c r="D270" s="320" t="n"/>
      <c r="E270" s="322" t="n"/>
      <c r="F270" s="323" t="n"/>
      <c r="G270" s="324">
        <f>G14+G112+G269</f>
        <v/>
      </c>
      <c r="H270" s="326" t="n"/>
      <c r="I270" s="324" t="n"/>
      <c r="J270" s="324">
        <f>J14+J112+J269</f>
        <v/>
      </c>
    </row>
    <row r="271" ht="14.25" customFormat="1" customHeight="1" s="338">
      <c r="A271" s="383" t="n"/>
      <c r="B271" s="320" t="n"/>
      <c r="C271" s="321" t="inlineStr">
        <is>
          <t>Накладные расходы</t>
        </is>
      </c>
      <c r="D271" s="327" t="n">
        <v>0.47</v>
      </c>
      <c r="E271" s="322" t="n"/>
      <c r="F271" s="323" t="n"/>
      <c r="G271" s="324" t="n">
        <v>5941162</v>
      </c>
      <c r="H271" s="326" t="n"/>
      <c r="I271" s="324" t="n"/>
      <c r="J271" s="324">
        <f>ROUND(D271*(J14+J16),2)</f>
        <v/>
      </c>
    </row>
    <row r="272" ht="14.25" customFormat="1" customHeight="1" s="338">
      <c r="A272" s="383" t="n"/>
      <c r="B272" s="383" t="n"/>
      <c r="C272" s="382" t="inlineStr">
        <is>
          <t>Сметная прибыль</t>
        </is>
      </c>
      <c r="D272" s="221" t="n">
        <v>0.27</v>
      </c>
      <c r="E272" s="384" t="n"/>
      <c r="F272" s="385" t="n"/>
      <c r="G272" s="226" t="n">
        <v>3448095</v>
      </c>
      <c r="H272" s="386" t="n"/>
      <c r="I272" s="226" t="n"/>
      <c r="J272" s="226">
        <f>ROUND(D272*(J14+J16),2)</f>
        <v/>
      </c>
    </row>
    <row r="273" ht="14.25" customFormat="1" customHeight="1" s="338">
      <c r="A273" s="383" t="n"/>
      <c r="B273" s="383" t="n"/>
      <c r="C273" s="382" t="inlineStr">
        <is>
          <t>Итого СМР (с НР и СП)</t>
        </is>
      </c>
      <c r="D273" s="383" t="n"/>
      <c r="E273" s="384" t="n"/>
      <c r="F273" s="385" t="n"/>
      <c r="G273" s="226">
        <f>G14+G112+G269+G271+G272</f>
        <v/>
      </c>
      <c r="H273" s="386" t="n"/>
      <c r="I273" s="226" t="n"/>
      <c r="J273" s="226">
        <f>J14+J112+J269+J271+J272</f>
        <v/>
      </c>
    </row>
    <row r="274" ht="14.25" customFormat="1" customHeight="1" s="338">
      <c r="A274" s="383" t="n"/>
      <c r="B274" s="383" t="n"/>
      <c r="C274" s="382" t="inlineStr">
        <is>
          <t>ВСЕГО СМР + ОБОРУДОВАНИЕ</t>
        </is>
      </c>
      <c r="D274" s="383" t="n"/>
      <c r="E274" s="384" t="n"/>
      <c r="F274" s="385" t="n"/>
      <c r="G274" s="226">
        <f>G273+G117</f>
        <v/>
      </c>
      <c r="H274" s="386" t="n"/>
      <c r="I274" s="226" t="n"/>
      <c r="J274" s="226">
        <f>J273+J117</f>
        <v/>
      </c>
    </row>
    <row r="275" ht="34.5" customFormat="1" customHeight="1" s="338">
      <c r="A275" s="383" t="n"/>
      <c r="B275" s="383" t="n"/>
      <c r="C275" s="382" t="inlineStr">
        <is>
          <t>ИТОГО ПОКАЗАТЕЛЬ НА ЕД. ИЗМ.</t>
        </is>
      </c>
      <c r="D275" s="383" t="inlineStr">
        <is>
          <t>км</t>
        </is>
      </c>
      <c r="E275" s="297" t="n">
        <v>222.2</v>
      </c>
      <c r="F275" s="385" t="n"/>
      <c r="G275" s="226">
        <f>G274/E275</f>
        <v/>
      </c>
      <c r="H275" s="386" t="n"/>
      <c r="I275" s="226" t="n"/>
      <c r="J275" s="226">
        <f>J274/E275</f>
        <v/>
      </c>
    </row>
    <row r="277" ht="14.25" customFormat="1" customHeight="1" s="338">
      <c r="A277" s="337" t="inlineStr">
        <is>
          <t>Составил ______________________     Е. М. Добровольская</t>
        </is>
      </c>
    </row>
    <row r="278" ht="14.25" customFormat="1" customHeight="1" s="338">
      <c r="A278" s="340" t="inlineStr">
        <is>
          <t xml:space="preserve">                         (подпись, инициалы, фамилия)</t>
        </is>
      </c>
    </row>
    <row r="279" ht="14.25" customFormat="1" customHeight="1" s="338">
      <c r="A279" s="337" t="n"/>
    </row>
    <row r="280" ht="14.25" customFormat="1" customHeight="1" s="338">
      <c r="A280" s="337" t="inlineStr">
        <is>
          <t>Проверил ______________________        А.В. Костянецкая</t>
        </is>
      </c>
    </row>
    <row r="281" ht="14.25" customFormat="1" customHeight="1" s="338">
      <c r="A281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114:H114"/>
    <mergeCell ref="C9:C10"/>
    <mergeCell ref="E9:E10"/>
    <mergeCell ref="A7:H7"/>
    <mergeCell ref="B113:H113"/>
    <mergeCell ref="B9:B10"/>
    <mergeCell ref="D9:D10"/>
    <mergeCell ref="B18:H18"/>
    <mergeCell ref="B12:H12"/>
    <mergeCell ref="D6:J6"/>
    <mergeCell ref="B120:H120"/>
    <mergeCell ref="A8:H8"/>
    <mergeCell ref="F9:G9"/>
    <mergeCell ref="B17:H17"/>
    <mergeCell ref="B119:H119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17" sqref="D17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401" t="inlineStr">
        <is>
          <t>Приложение №6</t>
        </is>
      </c>
    </row>
    <row r="2" ht="21.75" customHeight="1" s="330">
      <c r="A2" s="401" t="n"/>
      <c r="B2" s="401" t="n"/>
      <c r="C2" s="401" t="n"/>
      <c r="D2" s="401" t="n"/>
      <c r="E2" s="401" t="n"/>
      <c r="F2" s="401" t="n"/>
      <c r="G2" s="401" t="n"/>
    </row>
    <row r="3">
      <c r="A3" s="347" t="inlineStr">
        <is>
          <t>Расчет стоимости оборудования</t>
        </is>
      </c>
    </row>
    <row r="4" ht="25.5" customHeight="1" s="330">
      <c r="A4" s="350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500 кВ.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" customHeight="1" s="330">
      <c r="A6" s="406" t="inlineStr">
        <is>
          <t>№ пп.</t>
        </is>
      </c>
      <c r="B6" s="406" t="inlineStr">
        <is>
          <t>Код ресурса</t>
        </is>
      </c>
      <c r="C6" s="406" t="inlineStr">
        <is>
          <t>Наименование</t>
        </is>
      </c>
      <c r="D6" s="406" t="inlineStr">
        <is>
          <t>Ед. изм.</t>
        </is>
      </c>
      <c r="E6" s="383" t="inlineStr">
        <is>
          <t>Кол-во единиц по проектным данным</t>
        </is>
      </c>
      <c r="F6" s="406" t="inlineStr">
        <is>
          <t>Сметная стоимость в ценах на 01.01.2000 (руб.)</t>
        </is>
      </c>
      <c r="G6" s="453" t="n"/>
    </row>
    <row r="7">
      <c r="A7" s="455" t="n"/>
      <c r="B7" s="455" t="n"/>
      <c r="C7" s="455" t="n"/>
      <c r="D7" s="455" t="n"/>
      <c r="E7" s="455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30">
      <c r="A9" s="260" t="n"/>
      <c r="B9" s="382" t="inlineStr">
        <is>
          <t>ИНЖЕНЕРНОЕ ОБОРУДОВАНИЕ</t>
        </is>
      </c>
      <c r="C9" s="452" t="n"/>
      <c r="D9" s="452" t="n"/>
      <c r="E9" s="452" t="n"/>
      <c r="F9" s="452" t="n"/>
      <c r="G9" s="453" t="n"/>
    </row>
    <row r="10" ht="27" customHeight="1" s="330">
      <c r="A10" s="383" t="n"/>
      <c r="B10" s="371" t="n"/>
      <c r="C10" s="382" t="inlineStr">
        <is>
          <t>ИТОГО ИНЖЕНЕРНОЕ ОБОРУДОВАНИЕ</t>
        </is>
      </c>
      <c r="D10" s="371" t="n"/>
      <c r="E10" s="148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52" t="n"/>
      <c r="D11" s="452" t="n"/>
      <c r="E11" s="452" t="n"/>
      <c r="F11" s="452" t="n"/>
      <c r="G11" s="453" t="n"/>
    </row>
    <row r="12" ht="41.25" customHeight="1" s="330">
      <c r="A12" s="383" t="n">
        <v>1</v>
      </c>
      <c r="B12" s="382" t="n"/>
      <c r="C12" s="382" t="n"/>
      <c r="D12" s="383" t="n"/>
      <c r="E12" s="228" t="n"/>
      <c r="F12" s="405" t="n"/>
      <c r="G12" s="226" t="n"/>
    </row>
    <row r="13" ht="25.5" customHeight="1" s="330">
      <c r="A13" s="383" t="n"/>
      <c r="B13" s="382" t="n"/>
      <c r="C13" s="382" t="inlineStr">
        <is>
          <t>ИТОГО ТЕХНОЛОГИЧЕСКОЕ ОБОРУДОВАНИЕ</t>
        </is>
      </c>
      <c r="D13" s="382" t="n"/>
      <c r="E13" s="405" t="n"/>
      <c r="F13" s="385" t="n"/>
      <c r="G13" s="226">
        <f>SUM(G12:G12)</f>
        <v/>
      </c>
    </row>
    <row r="14" ht="19.5" customHeight="1" s="330">
      <c r="A14" s="383" t="n"/>
      <c r="B14" s="382" t="n"/>
      <c r="C14" s="382" t="inlineStr">
        <is>
          <t>Всего по разделу «Оборудование»</t>
        </is>
      </c>
      <c r="D14" s="382" t="n"/>
      <c r="E14" s="405" t="n"/>
      <c r="F14" s="385" t="n"/>
      <c r="G14" s="226">
        <f>G10+G13</f>
        <v/>
      </c>
    </row>
    <row r="15">
      <c r="A15" s="339" t="n"/>
      <c r="B15" s="151" t="n"/>
      <c r="C15" s="339" t="n"/>
      <c r="D15" s="339" t="n"/>
      <c r="E15" s="339" t="n"/>
      <c r="F15" s="339" t="n"/>
      <c r="G15" s="339" t="n"/>
    </row>
    <row r="16">
      <c r="A16" s="337" t="inlineStr">
        <is>
          <t>Составил ______________________    Е. М. Добровольская</t>
        </is>
      </c>
      <c r="B16" s="338" t="n"/>
      <c r="C16" s="338" t="n"/>
      <c r="D16" s="339" t="n"/>
      <c r="E16" s="339" t="n"/>
      <c r="F16" s="339" t="n"/>
      <c r="G16" s="339" t="n"/>
    </row>
    <row r="17">
      <c r="A17" s="340" t="inlineStr">
        <is>
          <t xml:space="preserve">                         (подпись, инициалы, фамилия)</t>
        </is>
      </c>
      <c r="B17" s="338" t="n"/>
      <c r="C17" s="338" t="n"/>
      <c r="D17" s="339" t="n"/>
      <c r="E17" s="339" t="n"/>
      <c r="F17" s="339" t="n"/>
      <c r="G17" s="339" t="n"/>
    </row>
    <row r="18">
      <c r="A18" s="337" t="n"/>
      <c r="B18" s="338" t="n"/>
      <c r="C18" s="338" t="n"/>
      <c r="D18" s="339" t="n"/>
      <c r="E18" s="339" t="n"/>
      <c r="F18" s="339" t="n"/>
      <c r="G18" s="339" t="n"/>
    </row>
    <row r="19">
      <c r="A19" s="337" t="inlineStr">
        <is>
          <t>Проверил ______________________        А.В. Костянецкая</t>
        </is>
      </c>
      <c r="B19" s="338" t="n"/>
      <c r="C19" s="338" t="n"/>
      <c r="D19" s="339" t="n"/>
      <c r="E19" s="339" t="n"/>
      <c r="F19" s="339" t="n"/>
      <c r="G19" s="339" t="n"/>
    </row>
    <row r="20">
      <c r="A20" s="340" t="inlineStr">
        <is>
          <t xml:space="preserve">                        (подпись, инициалы, фамилия)</t>
        </is>
      </c>
      <c r="B20" s="338" t="n"/>
      <c r="C20" s="338" t="n"/>
      <c r="D20" s="339" t="n"/>
      <c r="E20" s="339" t="n"/>
      <c r="F20" s="339" t="n"/>
      <c r="G20" s="3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3" t="n"/>
      <c r="B1" s="333" t="n"/>
      <c r="C1" s="333" t="n"/>
      <c r="D1" s="333" t="inlineStr">
        <is>
          <t>Приложение №7</t>
        </is>
      </c>
    </row>
    <row r="2" ht="15.75" customHeight="1" s="330">
      <c r="A2" s="333" t="n"/>
      <c r="B2" s="333" t="n"/>
      <c r="C2" s="333" t="n"/>
      <c r="D2" s="333" t="n"/>
    </row>
    <row r="3" ht="15.75" customHeight="1" s="330">
      <c r="A3" s="333" t="n"/>
      <c r="B3" s="331" t="inlineStr">
        <is>
          <t>Расчет показателя УНЦ</t>
        </is>
      </c>
      <c r="C3" s="333" t="n"/>
      <c r="D3" s="333" t="n"/>
    </row>
    <row r="4" ht="15.75" customHeight="1" s="330">
      <c r="A4" s="333" t="n"/>
      <c r="B4" s="333" t="n"/>
      <c r="C4" s="333" t="n"/>
      <c r="D4" s="333" t="n"/>
    </row>
    <row r="5" ht="47.25" customHeight="1" s="330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ОБ'!D6:J6</f>
        <v/>
      </c>
    </row>
    <row r="6" ht="15.75" customHeight="1" s="330">
      <c r="A6" s="333" t="inlineStr">
        <is>
          <t>Единица измерения  — 1 км</t>
        </is>
      </c>
      <c r="B6" s="333" t="n"/>
      <c r="C6" s="333" t="n"/>
      <c r="D6" s="333" t="n"/>
    </row>
    <row r="7" ht="15.75" customHeight="1" s="330">
      <c r="A7" s="333" t="n"/>
      <c r="B7" s="333" t="n"/>
      <c r="C7" s="333" t="n"/>
      <c r="D7" s="333" t="n"/>
    </row>
    <row r="8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>
      <c r="A9" s="455" t="n"/>
      <c r="B9" s="455" t="n"/>
      <c r="C9" s="455" t="n"/>
      <c r="D9" s="455" t="n"/>
    </row>
    <row r="10" ht="15.75" customHeight="1" s="330">
      <c r="A10" s="363" t="n">
        <v>1</v>
      </c>
      <c r="B10" s="363" t="n">
        <v>2</v>
      </c>
      <c r="C10" s="363" t="n">
        <v>3</v>
      </c>
      <c r="D10" s="363" t="n">
        <v>4</v>
      </c>
    </row>
    <row r="11" ht="63" customHeight="1" s="330">
      <c r="A11" s="363" t="inlineStr">
        <is>
          <t>Л1-07-3</t>
        </is>
      </c>
      <c r="B11" s="363" t="inlineStr">
        <is>
          <t>УНЦ ВЛ 0,4 - 750 кВ на строительно-монтажные работы без опор и провода</t>
        </is>
      </c>
      <c r="C11" s="335">
        <f>D5</f>
        <v/>
      </c>
      <c r="D11" s="336">
        <f>'Прил.4 РМ'!C41/1000</f>
        <v/>
      </c>
    </row>
    <row r="13">
      <c r="A13" s="337" t="inlineStr">
        <is>
          <t>Составил ______________________     Е. М. Добровольская</t>
        </is>
      </c>
      <c r="B13" s="338" t="n"/>
      <c r="C13" s="338" t="n"/>
      <c r="D13" s="339" t="n"/>
    </row>
    <row r="14">
      <c r="A14" s="340" t="inlineStr">
        <is>
          <t xml:space="preserve">                         (подпись, инициалы, фамилия)</t>
        </is>
      </c>
      <c r="B14" s="338" t="n"/>
      <c r="C14" s="338" t="n"/>
      <c r="D14" s="339" t="n"/>
    </row>
    <row r="15">
      <c r="A15" s="337" t="n"/>
      <c r="B15" s="338" t="n"/>
      <c r="C15" s="338" t="n"/>
      <c r="D15" s="339" t="n"/>
    </row>
    <row r="16">
      <c r="A16" s="337" t="inlineStr">
        <is>
          <t>Проверил ______________________        А.В. Костянецкая</t>
        </is>
      </c>
      <c r="B16" s="338" t="n"/>
      <c r="C16" s="338" t="n"/>
      <c r="D16" s="339" t="n"/>
    </row>
    <row r="17" ht="20.25" customHeight="1" s="330">
      <c r="A17" s="340" t="inlineStr">
        <is>
          <t xml:space="preserve">                        (подпись, инициалы, фамилия)</t>
        </is>
      </c>
      <c r="B17" s="338" t="n"/>
      <c r="C17" s="338" t="n"/>
      <c r="D17" s="33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W15" sqref="W15"/>
    </sheetView>
  </sheetViews>
  <sheetFormatPr baseColWidth="8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4" t="inlineStr">
        <is>
          <t>Приложение № 10</t>
        </is>
      </c>
    </row>
    <row r="5" ht="18.75" customHeight="1" s="330">
      <c r="B5" s="190" t="n"/>
    </row>
    <row r="6" ht="15.75" customHeight="1" s="330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8" t="n"/>
    </row>
    <row r="8">
      <c r="B8" s="408" t="n"/>
      <c r="C8" s="408" t="n"/>
      <c r="D8" s="408" t="n"/>
      <c r="E8" s="408" t="n"/>
    </row>
    <row r="9" ht="47.25" customHeight="1" s="330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30">
      <c r="B10" s="363" t="n">
        <v>1</v>
      </c>
      <c r="C10" s="363" t="n">
        <v>2</v>
      </c>
      <c r="D10" s="363" t="n">
        <v>3</v>
      </c>
    </row>
    <row r="11" ht="45" customHeight="1" s="330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01.04.2023г. №17772-ИФ/09 прил.9</t>
        </is>
      </c>
      <c r="D11" s="363" t="n">
        <v>46.83</v>
      </c>
    </row>
    <row r="12" ht="29.25" customHeight="1" s="330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01.04.2023г. №17772-ИФ/09 прил.9</t>
        </is>
      </c>
      <c r="D12" s="363" t="n">
        <v>11.79</v>
      </c>
    </row>
    <row r="13" ht="29.25" customHeight="1" s="330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01.04.2023г. №17772-ИФ/09 прил.9</t>
        </is>
      </c>
      <c r="D13" s="363" t="n">
        <v>9.140000000000001</v>
      </c>
    </row>
    <row r="14" ht="30.75" customHeight="1" s="330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30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30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30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30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93" t="n">
        <v>0.002</v>
      </c>
    </row>
    <row r="19" ht="24" customHeight="1" s="330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93" t="n">
        <v>0.03</v>
      </c>
    </row>
    <row r="20" ht="18.75" customHeight="1" s="330">
      <c r="B20" s="272" t="n"/>
    </row>
    <row r="21" ht="18.75" customHeight="1" s="330">
      <c r="B21" s="272" t="n"/>
    </row>
    <row r="22" ht="18.75" customHeight="1" s="330">
      <c r="B22" s="272" t="n"/>
    </row>
    <row r="23" ht="18.75" customHeight="1" s="330">
      <c r="B23" s="272" t="n"/>
    </row>
    <row r="26">
      <c r="B26" s="337" t="inlineStr">
        <is>
          <t>Составил ______________________        Е.А. Князева</t>
        </is>
      </c>
      <c r="C26" s="338" t="n"/>
    </row>
    <row r="27">
      <c r="B27" s="340" t="inlineStr">
        <is>
          <t xml:space="preserve">                         (подпись, инициалы, фамилия)</t>
        </is>
      </c>
      <c r="C27" s="338" t="n"/>
    </row>
    <row r="28">
      <c r="B28" s="337" t="n"/>
      <c r="C28" s="338" t="n"/>
    </row>
    <row r="29">
      <c r="B29" s="337" t="inlineStr">
        <is>
          <t>Проверил ______________________        А.В. Костянецкая</t>
        </is>
      </c>
      <c r="C29" s="338" t="n"/>
    </row>
    <row r="30">
      <c r="B30" s="340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:K7"/>
    </sheetView>
  </sheetViews>
  <sheetFormatPr baseColWidth="8" defaultRowHeight="15"/>
  <cols>
    <col width="9.140625" customWidth="1" style="330" min="1" max="1"/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43.85546875" customWidth="1" style="330" min="6" max="6"/>
    <col width="9.140625" customWidth="1" style="330" min="7" max="7"/>
  </cols>
  <sheetData>
    <row r="2" ht="17.25" customHeight="1" s="330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0">
      <c r="A4" s="173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3" t="n"/>
    </row>
    <row r="6" ht="15.75" customHeight="1" s="33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3" t="n"/>
    </row>
    <row r="7" ht="110.25" customHeight="1" s="33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36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36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0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36" t="n">
        <v>1</v>
      </c>
      <c r="F9" s="180" t="n"/>
      <c r="G9" s="182" t="n"/>
    </row>
    <row r="10" ht="15.75" customHeight="1" s="330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3.8</v>
      </c>
      <c r="F10" s="180" t="inlineStr">
        <is>
          <t>РТМ</t>
        </is>
      </c>
      <c r="G10" s="182" t="n"/>
    </row>
    <row r="11" ht="78.75" customHeight="1" s="33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0">
      <c r="A12" s="176" t="inlineStr">
        <is>
          <t>1.6</t>
        </is>
      </c>
      <c r="B12" s="242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0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2025-01-24T12:09:40Z</dcterms:modified>
  <cp:lastModifiedBy>REDMIBOOK</cp:lastModifiedBy>
  <cp:lastPrinted>2023-11-29T09:07:24Z</cp:lastPrinted>
</cp:coreProperties>
</file>