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color rgb="FF000000"/>
      <sz val="10"/>
    </font>
    <font>
      <name val="Calibri"/>
      <b val="1"/>
      <color rgb="FF000000"/>
      <sz val="12"/>
    </font>
    <font>
      <name val="Times New Roman"/>
      <color rgb="FF0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70" fontId="11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71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2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173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 vertical="center" wrapText="1"/>
    </xf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top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3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2" fontId="9" fillId="0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right" vertical="center"/>
    </xf>
    <xf numFmtId="2" fontId="9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20" fillId="2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14" fontId="20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1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9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9" zoomScaleNormal="70" zoomScaleSheetLayoutView="100" workbookViewId="0">
      <selection activeCell="C30" sqref="C30"/>
    </sheetView>
  </sheetViews>
  <sheetFormatPr baseColWidth="8" defaultRowHeight="15"/>
  <cols>
    <col width="36.85546875" customWidth="1" min="3" max="3"/>
    <col width="39.42578125" customWidth="1" min="4" max="4"/>
    <col hidden="1" width="23.5703125" customWidth="1" min="7" max="7"/>
    <col width="15" customWidth="1" min="10" max="10"/>
  </cols>
  <sheetData>
    <row r="2" ht="15.75" customHeight="1">
      <c r="B2" s="144" t="inlineStr">
        <is>
          <t>Приложение № 1</t>
        </is>
      </c>
    </row>
    <row r="3" ht="18.75" customHeight="1">
      <c r="B3" s="145" t="inlineStr">
        <is>
          <t>Сравнительная таблица отбора объекта-представителя</t>
        </is>
      </c>
    </row>
    <row r="4" ht="84" customHeight="1">
      <c r="B4" s="1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>
      <c r="B5" s="100" t="n"/>
      <c r="C5" s="100" t="n"/>
      <c r="D5" s="100" t="n"/>
    </row>
    <row r="6" ht="63" customHeight="1">
      <c r="B6" s="147" t="inlineStr">
        <is>
          <t>Наименование разрабатываемого 
показателя УНЦ</t>
        </is>
      </c>
      <c r="D6" s="157" t="inlineStr">
        <is>
          <t>Устройство защиты от перенапряжений  ВЛ 0,4 - 35 кВ</t>
        </is>
      </c>
    </row>
    <row r="7" ht="31.5" customHeight="1">
      <c r="B7" s="143" t="inlineStr">
        <is>
          <t>Сопоставимый уровень цен:  1 квартал 2018 г</t>
        </is>
      </c>
    </row>
    <row r="8" ht="15.75" customHeight="1">
      <c r="B8" s="143" t="inlineStr">
        <is>
          <t>Единица измерения  — 1 ед.</t>
        </is>
      </c>
    </row>
    <row r="9" ht="18.75" customHeight="1">
      <c r="B9" s="36" t="n"/>
    </row>
    <row r="10" ht="15.75" customHeight="1">
      <c r="B10" s="151" t="inlineStr">
        <is>
          <t>№ п/п</t>
        </is>
      </c>
      <c r="C10" s="151" t="inlineStr">
        <is>
          <t>Параметр</t>
        </is>
      </c>
      <c r="D10" s="151" t="inlineStr">
        <is>
          <t xml:space="preserve">Объект-представитель </t>
        </is>
      </c>
    </row>
    <row r="11" ht="57" customHeight="1">
      <c r="B11" s="151" t="n">
        <v>1</v>
      </c>
      <c r="C11" s="80" t="inlineStr">
        <is>
          <t>Наименование объекта-представителя</t>
        </is>
      </c>
      <c r="D11" s="140" t="inlineStr">
        <is>
          <t>Строительство ЛЭП-10кВ. Монтаж дополнительных ячеек 10кВ (2 ячейки) ПС Буревестник</t>
        </is>
      </c>
    </row>
    <row r="12" ht="31.5" customHeight="1">
      <c r="B12" s="151" t="n">
        <v>2</v>
      </c>
      <c r="C12" s="80" t="inlineStr">
        <is>
          <t>Наименование субъекта Российской Федерации</t>
        </is>
      </c>
      <c r="D12" s="140" t="inlineStr">
        <is>
          <t>Нижегородская область</t>
        </is>
      </c>
    </row>
    <row r="13" ht="15.75" customHeight="1">
      <c r="B13" s="151" t="n">
        <v>3</v>
      </c>
      <c r="C13" s="80" t="inlineStr">
        <is>
          <t>Климатический район и подрайон</t>
        </is>
      </c>
      <c r="D13" s="117" t="inlineStr">
        <is>
          <t>II</t>
        </is>
      </c>
    </row>
    <row r="14" ht="15.75" customHeight="1">
      <c r="B14" s="151" t="n">
        <v>4</v>
      </c>
      <c r="C14" s="80" t="inlineStr">
        <is>
          <t>Мощность объекта</t>
        </is>
      </c>
      <c r="D14" s="117" t="n">
        <v>1</v>
      </c>
    </row>
    <row r="15" ht="99.75" customHeight="1">
      <c r="B15" s="151" t="n">
        <v>5</v>
      </c>
      <c r="C15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140" t="inlineStr">
        <is>
          <t>Ограничитель перенапряжения ОПН 1кВ</t>
        </is>
      </c>
      <c r="G15" t="inlineStr">
        <is>
          <t>ФЕРм08-01-066-01</t>
        </is>
      </c>
    </row>
    <row r="16" ht="78.75" customHeight="1">
      <c r="B16" s="151" t="n">
        <v>6</v>
      </c>
      <c r="C16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41">
        <f>'Прил.2 Расч стоим'!J12</f>
        <v/>
      </c>
    </row>
    <row r="17" ht="15.75" customHeight="1">
      <c r="B17" s="134" t="inlineStr">
        <is>
          <t>6.1</t>
        </is>
      </c>
      <c r="C17" s="80" t="inlineStr">
        <is>
          <t>строительно-монтажные работы</t>
        </is>
      </c>
      <c r="D17" s="141">
        <f>'Прил.2 Расч стоим'!F12+'Прил.2 Расч стоим'!G12</f>
        <v/>
      </c>
    </row>
    <row r="18" ht="15.75" customHeight="1">
      <c r="B18" s="134" t="inlineStr">
        <is>
          <t>6.2</t>
        </is>
      </c>
      <c r="C18" s="80" t="inlineStr">
        <is>
          <t>оборудование и инвентарь</t>
        </is>
      </c>
      <c r="D18" s="141">
        <f>'Прил.2 Расч стоим'!H12</f>
        <v/>
      </c>
    </row>
    <row r="19" ht="15.75" customHeight="1">
      <c r="B19" s="134" t="inlineStr">
        <is>
          <t>6.3</t>
        </is>
      </c>
      <c r="C19" s="80" t="inlineStr">
        <is>
          <t>пусконаладочные работы</t>
        </is>
      </c>
      <c r="D19" s="141" t="n">
        <v>0</v>
      </c>
    </row>
    <row r="20" ht="15.75" customHeight="1">
      <c r="B20" s="134" t="inlineStr">
        <is>
          <t>6.4</t>
        </is>
      </c>
      <c r="C20" s="80" t="inlineStr">
        <is>
          <t>прочие и лимитированные затраты</t>
        </is>
      </c>
      <c r="D20" s="141" t="n">
        <v>0</v>
      </c>
    </row>
    <row r="21" ht="27.75" customHeight="1">
      <c r="B21" s="151" t="n">
        <v>7</v>
      </c>
      <c r="C21" s="80" t="inlineStr">
        <is>
          <t>Сопоставимый уровень цен</t>
        </is>
      </c>
      <c r="D21" s="142" t="inlineStr">
        <is>
          <t>1 квартал 2018 г</t>
        </is>
      </c>
      <c r="G21" s="108" t="n"/>
    </row>
    <row r="22" ht="110.25" customHeight="1">
      <c r="B22" s="151" t="n">
        <v>8</v>
      </c>
      <c r="C22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41">
        <f>D16</f>
        <v/>
      </c>
    </row>
    <row r="23" ht="47.25" customHeight="1">
      <c r="B23" s="151" t="n">
        <v>9</v>
      </c>
      <c r="C23" s="38" t="inlineStr">
        <is>
          <t>Приведенная сметная стоимость на единицу мощности, тыс. руб. (строка 8/строку 4)</t>
        </is>
      </c>
      <c r="D23" s="141">
        <f>D22/D14</f>
        <v/>
      </c>
      <c r="G23" s="108" t="n"/>
    </row>
    <row r="24" hidden="1" ht="110.25" customHeight="1">
      <c r="B24" s="151" t="n">
        <v>10</v>
      </c>
      <c r="C24" s="80" t="inlineStr">
        <is>
          <t>Примечание</t>
        </is>
      </c>
      <c r="D24" s="8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>
      <c r="B25" s="102" t="n"/>
      <c r="C25" s="103" t="n"/>
      <c r="D25" s="103" t="n"/>
    </row>
    <row r="26">
      <c r="B26" s="119" t="inlineStr">
        <is>
          <t>Составил ______________________        А.П. Николаева</t>
        </is>
      </c>
      <c r="C26" s="129" t="n"/>
    </row>
    <row r="27">
      <c r="B27" s="130" t="inlineStr">
        <is>
          <t xml:space="preserve">                         (подпись, инициалы, фамилия)</t>
        </is>
      </c>
      <c r="C27" s="129" t="n"/>
    </row>
    <row r="28">
      <c r="B28" s="119" t="n"/>
      <c r="C28" s="129" t="n"/>
    </row>
    <row r="29">
      <c r="B29" s="119" t="inlineStr">
        <is>
          <t>Проверил ______________________        А.В. Костянецкая</t>
        </is>
      </c>
      <c r="C29" s="129" t="n"/>
    </row>
    <row r="30">
      <c r="B30" s="130" t="inlineStr">
        <is>
          <t xml:space="preserve">                        (подпись, инициалы, фамилия)</t>
        </is>
      </c>
      <c r="C30" s="129" t="n"/>
    </row>
    <row r="31" ht="15.75" customHeight="1">
      <c r="B31" s="103" t="n"/>
      <c r="C31" s="103" t="n"/>
      <c r="D31" s="103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8.28515625" customWidth="1" min="4" max="4"/>
    <col width="25.5703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C3" s="102" t="n"/>
      <c r="D3" s="102" t="n"/>
      <c r="E3" s="102" t="n"/>
      <c r="F3" s="102" t="n"/>
      <c r="G3" s="102" t="n"/>
      <c r="H3" s="102" t="n"/>
      <c r="I3" s="102" t="n"/>
      <c r="J3" s="144" t="inlineStr">
        <is>
          <t>Приложение № 2</t>
        </is>
      </c>
      <c r="K3" s="102" t="n"/>
    </row>
    <row r="4" ht="15.75" customHeight="1">
      <c r="B4" s="14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39.75" customHeight="1">
      <c r="B6" s="147">
        <f>'Прил.1 Сравнит табл'!B6</f>
        <v/>
      </c>
      <c r="D6" s="149">
        <f>'Прил.1 Сравнит табл'!D6</f>
        <v/>
      </c>
      <c r="K6" s="102" t="n"/>
    </row>
    <row r="7" ht="15.75" customHeight="1">
      <c r="B7" s="102">
        <f>'Прил.1 Сравнит табл'!B8</f>
        <v/>
      </c>
      <c r="C7" s="102" t="n"/>
      <c r="D7" s="102" t="n"/>
      <c r="E7" s="102" t="n"/>
      <c r="F7" s="102" t="n"/>
      <c r="G7" s="102" t="n"/>
      <c r="H7" s="102" t="n"/>
      <c r="I7" s="102" t="n"/>
      <c r="J7" s="102" t="n"/>
      <c r="K7" s="102" t="n"/>
    </row>
    <row r="8" ht="18.75" customHeight="1">
      <c r="B8" s="36" t="n"/>
    </row>
    <row r="9" ht="15.75" customHeight="1">
      <c r="B9" s="151" t="inlineStr">
        <is>
          <t>№ п/п</t>
        </is>
      </c>
      <c r="C9" s="1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1" t="inlineStr">
        <is>
          <t>Объект-представитель 1</t>
        </is>
      </c>
      <c r="E9" s="187" t="n"/>
      <c r="F9" s="187" t="n"/>
      <c r="G9" s="187" t="n"/>
      <c r="H9" s="187" t="n"/>
      <c r="I9" s="187" t="n"/>
      <c r="J9" s="188" t="n"/>
    </row>
    <row r="10" ht="15.75" customHeight="1">
      <c r="B10" s="189" t="n"/>
      <c r="C10" s="189" t="n"/>
      <c r="D10" s="151" t="inlineStr">
        <is>
          <t>Номер сметы</t>
        </is>
      </c>
      <c r="E10" s="151" t="inlineStr">
        <is>
          <t>Наименование сметы</t>
        </is>
      </c>
      <c r="F10" s="151" t="inlineStr">
        <is>
          <t>Сметная стоимость в уровне цен 1 кв. 2018г., тыс. руб.</t>
        </is>
      </c>
      <c r="G10" s="187" t="n"/>
      <c r="H10" s="187" t="n"/>
      <c r="I10" s="187" t="n"/>
      <c r="J10" s="188" t="n"/>
    </row>
    <row r="11" ht="87.75" customHeight="1">
      <c r="B11" s="190" t="n"/>
      <c r="C11" s="190" t="n"/>
      <c r="D11" s="190" t="n"/>
      <c r="E11" s="190" t="n"/>
      <c r="F11" s="151" t="inlineStr">
        <is>
          <t>Строительные работы</t>
        </is>
      </c>
      <c r="G11" s="151" t="inlineStr">
        <is>
          <t>Монтажные работы</t>
        </is>
      </c>
      <c r="H11" s="151" t="inlineStr">
        <is>
          <t>Оборудование</t>
        </is>
      </c>
      <c r="I11" s="151" t="inlineStr">
        <is>
          <t>Прочее</t>
        </is>
      </c>
      <c r="J11" s="151" t="inlineStr">
        <is>
          <t>Всего</t>
        </is>
      </c>
    </row>
    <row r="12" ht="100.5" customFormat="1" customHeight="1" s="131">
      <c r="B12" s="132" t="n">
        <v>1</v>
      </c>
      <c r="C12" s="151" t="inlineStr">
        <is>
          <t>Ограничитель перенапряжения ОПН 1кВ</t>
        </is>
      </c>
      <c r="D12" s="134" t="inlineStr">
        <is>
          <t>18-121-10</t>
        </is>
      </c>
      <c r="E12" s="135" t="inlineStr">
        <is>
          <t>Строительство ВЛ 10 кВ</t>
        </is>
      </c>
      <c r="F12" s="136">
        <f>(262045.18)/1000</f>
        <v/>
      </c>
      <c r="G12" s="136">
        <f>1319240.99/1000</f>
        <v/>
      </c>
      <c r="H12" s="136">
        <f>272774.9/1000</f>
        <v/>
      </c>
      <c r="I12" s="137" t="n"/>
      <c r="J12" s="138">
        <f>SUM(F12:I12)</f>
        <v/>
      </c>
    </row>
    <row r="13" ht="15.75" customHeight="1">
      <c r="B13" s="150" t="inlineStr">
        <is>
          <t>Всего по объекту:</t>
        </is>
      </c>
      <c r="C13" s="187" t="n"/>
      <c r="D13" s="187" t="n"/>
      <c r="E13" s="188" t="n"/>
      <c r="F13" s="139">
        <f>F12</f>
        <v/>
      </c>
      <c r="G13" s="139">
        <f>G12</f>
        <v/>
      </c>
      <c r="H13" s="139">
        <f>H12</f>
        <v/>
      </c>
      <c r="I13" s="139" t="n"/>
      <c r="J13" s="139">
        <f>J12</f>
        <v/>
      </c>
    </row>
    <row r="14" ht="15.75" customHeight="1">
      <c r="B14" s="150" t="inlineStr">
        <is>
          <t>Всего по объекту в сопоставимом уровне цен 1 кв. 2018 г:</t>
        </is>
      </c>
      <c r="C14" s="187" t="n"/>
      <c r="D14" s="187" t="n"/>
      <c r="E14" s="188" t="n"/>
      <c r="F14" s="139">
        <f>F13</f>
        <v/>
      </c>
      <c r="G14" s="139">
        <f>G13</f>
        <v/>
      </c>
      <c r="H14" s="139">
        <f>H13</f>
        <v/>
      </c>
      <c r="I14" s="139" t="n"/>
      <c r="J14" s="139">
        <f>J13</f>
        <v/>
      </c>
    </row>
    <row r="18">
      <c r="C18" s="119" t="inlineStr">
        <is>
          <t>Составил ______________________        А.П. Николаева</t>
        </is>
      </c>
      <c r="D18" s="129" t="n"/>
    </row>
    <row r="19">
      <c r="C19" s="130" t="inlineStr">
        <is>
          <t xml:space="preserve">                         (подпись, инициалы, фамилия)</t>
        </is>
      </c>
      <c r="D19" s="129" t="n"/>
    </row>
    <row r="20">
      <c r="C20" s="119" t="n"/>
      <c r="D20" s="129" t="n"/>
    </row>
    <row r="21">
      <c r="C21" s="119" t="inlineStr">
        <is>
          <t>Проверил ______________________        А.В. Костянецкая</t>
        </is>
      </c>
      <c r="D21" s="129" t="n"/>
    </row>
    <row r="22">
      <c r="C22" s="130" t="inlineStr">
        <is>
          <t xml:space="preserve">                        (подпись, инициалы, фамилия)</t>
        </is>
      </c>
      <c r="D22" s="129" t="n"/>
    </row>
  </sheetData>
  <mergeCells count="11">
    <mergeCell ref="B6:C6"/>
    <mergeCell ref="D10:D11"/>
    <mergeCell ref="B4:K4"/>
    <mergeCell ref="D9:J9"/>
    <mergeCell ref="B13:E13"/>
    <mergeCell ref="F10:J10"/>
    <mergeCell ref="D6:J6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28"/>
  <sheetViews>
    <sheetView view="pageBreakPreview" topLeftCell="A8" zoomScale="96" zoomScaleSheetLayoutView="96" workbookViewId="0">
      <selection activeCell="D182" sqref="D182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1" ht="15.75" customHeight="1">
      <c r="A1" s="144" t="inlineStr">
        <is>
          <t xml:space="preserve">Приложение № 3 </t>
        </is>
      </c>
    </row>
    <row r="2" ht="18.75" customHeight="1">
      <c r="A2" s="145" t="inlineStr">
        <is>
          <t>Объектная ресурсная ведомость</t>
        </is>
      </c>
    </row>
    <row r="3">
      <c r="B3" s="106" t="n"/>
    </row>
    <row r="4" ht="18.75" customHeight="1">
      <c r="A4" s="145" t="n"/>
      <c r="B4" s="145" t="n"/>
      <c r="C4" s="1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8.75" customHeight="1">
      <c r="A5" s="36" t="n"/>
    </row>
    <row r="6" ht="32.25" customHeight="1">
      <c r="A6" s="147">
        <f>'Прил.1 Сравнит табл'!B6</f>
        <v/>
      </c>
      <c r="D6" s="149">
        <f>'Прил.1 Сравнит табл'!D6</f>
        <v/>
      </c>
    </row>
    <row r="7" hidden="1" ht="42" customHeight="1">
      <c r="A7" s="147" t="n"/>
      <c r="B7" s="147" t="n"/>
      <c r="C7" s="147" t="n"/>
      <c r="D7" s="102" t="n"/>
      <c r="E7" s="157" t="n"/>
      <c r="F7" s="157" t="n"/>
      <c r="G7" s="157" t="n"/>
      <c r="H7" s="157" t="n"/>
    </row>
    <row r="8" ht="15.75" customHeight="1">
      <c r="A8" s="149" t="n"/>
      <c r="B8" s="149" t="n"/>
      <c r="C8" s="149" t="n"/>
      <c r="D8" s="149" t="n"/>
      <c r="E8" s="149" t="n"/>
      <c r="F8" s="149" t="n"/>
      <c r="G8" s="149" t="n"/>
      <c r="H8" s="77" t="n"/>
    </row>
    <row r="9" ht="38.25" customHeight="1">
      <c r="A9" s="151" t="inlineStr">
        <is>
          <t>п/п</t>
        </is>
      </c>
      <c r="B9" s="151" t="inlineStr">
        <is>
          <t>№ЛСР</t>
        </is>
      </c>
      <c r="C9" s="151" t="inlineStr">
        <is>
          <t>Код ресурса</t>
        </is>
      </c>
      <c r="D9" s="151" t="inlineStr">
        <is>
          <t>Наименование ресурса</t>
        </is>
      </c>
      <c r="E9" s="151" t="inlineStr">
        <is>
          <t>Ед. изм.</t>
        </is>
      </c>
      <c r="F9" s="151" t="inlineStr">
        <is>
          <t>Кол-во единиц по данным объекта-представителя</t>
        </is>
      </c>
      <c r="G9" s="151" t="inlineStr">
        <is>
          <t>Сметная стоимость в ценах на 01.01.2000 (руб.)</t>
        </is>
      </c>
      <c r="H9" s="188" t="n"/>
    </row>
    <row r="10" ht="40.5" customHeight="1">
      <c r="A10" s="190" t="n"/>
      <c r="B10" s="190" t="n"/>
      <c r="C10" s="190" t="n"/>
      <c r="D10" s="190" t="n"/>
      <c r="E10" s="190" t="n"/>
      <c r="F10" s="190" t="n"/>
      <c r="G10" s="151" t="inlineStr">
        <is>
          <t>на ед.изм.</t>
        </is>
      </c>
      <c r="H10" s="151" t="inlineStr">
        <is>
          <t>общая</t>
        </is>
      </c>
    </row>
    <row r="11" ht="15.75" customHeight="1">
      <c r="A11" s="151" t="n">
        <v>1</v>
      </c>
      <c r="B11" s="51" t="n"/>
      <c r="C11" s="151" t="n">
        <v>2</v>
      </c>
      <c r="D11" s="151" t="inlineStr">
        <is>
          <t>З</t>
        </is>
      </c>
      <c r="E11" s="151" t="n">
        <v>4</v>
      </c>
      <c r="F11" s="151" t="n">
        <v>5</v>
      </c>
      <c r="G11" s="51" t="n">
        <v>6</v>
      </c>
      <c r="H11" s="51" t="n">
        <v>7</v>
      </c>
    </row>
    <row r="12" ht="15" customHeight="1">
      <c r="A12" s="153" t="inlineStr">
        <is>
          <t>Затраты труда рабочих</t>
        </is>
      </c>
      <c r="B12" s="187" t="n"/>
      <c r="C12" s="187" t="n"/>
      <c r="D12" s="187" t="n"/>
      <c r="E12" s="187" t="n"/>
      <c r="F12" s="52">
        <f>SUM(F13:F13)</f>
        <v/>
      </c>
      <c r="G12" s="53" t="n"/>
      <c r="H12" s="52">
        <f>SUM(H13:H13)</f>
        <v/>
      </c>
      <c r="J12" s="81" t="n"/>
      <c r="K12" s="18" t="n"/>
    </row>
    <row r="13">
      <c r="A13" s="44" t="n">
        <v>1</v>
      </c>
      <c r="B13" s="78" t="n"/>
      <c r="C13" s="44" t="inlineStr">
        <is>
          <t>1-3-5</t>
        </is>
      </c>
      <c r="D13" s="45" t="inlineStr">
        <is>
          <t>Затраты труда рабочих (ср 3,5)</t>
        </is>
      </c>
      <c r="E13" s="179" t="inlineStr">
        <is>
          <t>чел.час</t>
        </is>
      </c>
      <c r="F13" s="109" t="n">
        <v>1.74</v>
      </c>
      <c r="G13" s="47" t="n">
        <v>9.07</v>
      </c>
      <c r="H13" s="47">
        <f>ROUND(F13*G13,2)</f>
        <v/>
      </c>
    </row>
    <row r="14" ht="15" customHeight="1">
      <c r="A14" s="152" t="inlineStr">
        <is>
          <t>Затраты труда машинистов</t>
        </is>
      </c>
      <c r="B14" s="187" t="n"/>
      <c r="C14" s="187" t="n"/>
      <c r="D14" s="187" t="n"/>
      <c r="E14" s="188" t="n"/>
      <c r="F14" s="53" t="n"/>
      <c r="G14" s="53" t="n"/>
      <c r="H14" s="52">
        <f>H15</f>
        <v/>
      </c>
    </row>
    <row r="15">
      <c r="A15" s="48">
        <f>A13+1</f>
        <v/>
      </c>
      <c r="B15" s="78" t="n"/>
      <c r="C15" s="44" t="n">
        <v>2</v>
      </c>
      <c r="D15" s="45" t="inlineStr">
        <is>
          <t>Затраты труда машинистов</t>
        </is>
      </c>
      <c r="E15" s="179" t="inlineStr">
        <is>
          <t>чел.-ч</t>
        </is>
      </c>
      <c r="F15" s="179">
        <f>'Прил.5 Расчет СМР и ОБ'!E16</f>
        <v/>
      </c>
      <c r="G15" s="47" t="n"/>
      <c r="H15" s="41">
        <f>'Прил.5 Расчет СМР и ОБ'!G16</f>
        <v/>
      </c>
      <c r="L15" s="43" t="n"/>
    </row>
    <row r="16" ht="15" customHeight="1">
      <c r="A16" s="152" t="inlineStr">
        <is>
          <t>Машины и механизмы</t>
        </is>
      </c>
      <c r="B16" s="187" t="n"/>
      <c r="C16" s="187" t="n"/>
      <c r="D16" s="187" t="n"/>
      <c r="E16" s="188" t="n"/>
      <c r="F16" s="53" t="n"/>
      <c r="G16" s="53" t="n"/>
      <c r="H16" s="52">
        <f>SUM(H17:H18)</f>
        <v/>
      </c>
      <c r="K16" s="18" t="n"/>
    </row>
    <row r="17">
      <c r="A17" s="44">
        <f>A15+1</f>
        <v/>
      </c>
      <c r="B17" s="78" t="n"/>
      <c r="C17" s="64" t="inlineStr">
        <is>
          <t>91.06.06-011</t>
        </is>
      </c>
      <c r="D17" s="45" t="inlineStr">
        <is>
          <t>Автогидроподъемники высотой подъема: 12 м</t>
        </is>
      </c>
      <c r="E17" s="179" t="inlineStr">
        <is>
          <t>маш.час</t>
        </is>
      </c>
      <c r="F17" s="179" t="n">
        <v>0.63</v>
      </c>
      <c r="G17" s="49" t="n">
        <v>82.22</v>
      </c>
      <c r="H17" s="47">
        <f>ROUND(F17*G17,2)</f>
        <v/>
      </c>
    </row>
    <row r="18">
      <c r="A18" s="44">
        <f>A17+1</f>
        <v/>
      </c>
      <c r="B18" s="78" t="n"/>
      <c r="C18" s="64" t="inlineStr">
        <is>
          <t>91.14.02-001</t>
        </is>
      </c>
      <c r="D18" s="45" t="inlineStr">
        <is>
          <t>Автомобили бортовые, грузоподъемность: до 5 т</t>
        </is>
      </c>
      <c r="E18" s="179" t="inlineStr">
        <is>
          <t>маш.час</t>
        </is>
      </c>
      <c r="F18" s="50" t="n">
        <v>0.09</v>
      </c>
      <c r="G18" s="49" t="n">
        <v>65.70999999999999</v>
      </c>
      <c r="H18" s="47">
        <f>ROUND(F18*G18,2)</f>
        <v/>
      </c>
    </row>
    <row r="19" ht="15" customHeight="1">
      <c r="A19" s="152" t="inlineStr">
        <is>
          <t>Оборудование</t>
        </is>
      </c>
      <c r="B19" s="187" t="n"/>
      <c r="C19" s="187" t="n"/>
      <c r="D19" s="187" t="n"/>
      <c r="E19" s="188" t="n"/>
      <c r="F19" s="53" t="n"/>
      <c r="G19" s="53" t="n"/>
      <c r="H19" s="52">
        <f>SUM(H20:H20)</f>
        <v/>
      </c>
    </row>
    <row r="20">
      <c r="A20" s="48">
        <f>A18+1</f>
        <v/>
      </c>
      <c r="B20" s="152" t="n"/>
      <c r="C20" s="64" t="inlineStr">
        <is>
          <t>Прайс из СД ОП</t>
        </is>
      </c>
      <c r="D20" s="45" t="inlineStr">
        <is>
          <t>Ограничитель перенапряжения ОПН 1 кВ</t>
        </is>
      </c>
      <c r="E20" s="179" t="inlineStr">
        <is>
          <t>шт.</t>
        </is>
      </c>
      <c r="F20" s="50" t="n">
        <v>1</v>
      </c>
      <c r="G20" s="118" t="n">
        <v>361.15654952077</v>
      </c>
      <c r="H20" s="47" t="n">
        <v>361.16</v>
      </c>
    </row>
    <row r="21" ht="15" customHeight="1">
      <c r="A21" s="152" t="inlineStr">
        <is>
          <t>Материалы</t>
        </is>
      </c>
      <c r="B21" s="187" t="n"/>
      <c r="C21" s="187" t="n"/>
      <c r="D21" s="187" t="n"/>
      <c r="E21" s="188" t="n"/>
      <c r="F21" s="53" t="n"/>
      <c r="G21" s="53" t="n"/>
      <c r="H21" s="52" t="n">
        <v>0</v>
      </c>
      <c r="K21" s="18" t="n"/>
    </row>
    <row r="22">
      <c r="K22" s="105" t="n"/>
    </row>
    <row r="24">
      <c r="B24" s="119" t="inlineStr">
        <is>
          <t>Составил ______________________        А.П. Николаева</t>
        </is>
      </c>
      <c r="C24" s="129" t="n"/>
    </row>
    <row r="25">
      <c r="B25" s="130" t="inlineStr">
        <is>
          <t xml:space="preserve">                         (подпись, инициалы, фамилия)</t>
        </is>
      </c>
      <c r="C25" s="129" t="n"/>
    </row>
    <row r="26">
      <c r="B26" s="119" t="n"/>
      <c r="C26" s="129" t="n"/>
    </row>
    <row r="27">
      <c r="B27" s="119" t="inlineStr">
        <is>
          <t>Проверил ______________________        А.В. Костянецкая</t>
        </is>
      </c>
      <c r="C27" s="129" t="n"/>
    </row>
    <row r="28">
      <c r="B28" s="130" t="inlineStr">
        <is>
          <t xml:space="preserve">                        (подпись, инициалы, фамилия)</t>
        </is>
      </c>
      <c r="C28" s="129" t="n"/>
    </row>
  </sheetData>
  <mergeCells count="17">
    <mergeCell ref="A21:E21"/>
    <mergeCell ref="C9:C10"/>
    <mergeCell ref="B9:B10"/>
    <mergeCell ref="A12:E12"/>
    <mergeCell ref="E9:E10"/>
    <mergeCell ref="D9:D10"/>
    <mergeCell ref="D6:H6"/>
    <mergeCell ref="F9:F10"/>
    <mergeCell ref="A16:E16"/>
    <mergeCell ref="A9:A10"/>
    <mergeCell ref="A1:H1"/>
    <mergeCell ref="A2:H2"/>
    <mergeCell ref="A6:C6"/>
    <mergeCell ref="A19:E19"/>
    <mergeCell ref="C4:H4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19" t="n"/>
      <c r="C1" s="119" t="n"/>
      <c r="D1" s="119" t="n"/>
      <c r="E1" s="178" t="inlineStr">
        <is>
          <t>Приложение № 4</t>
        </is>
      </c>
    </row>
    <row r="2" hidden="1">
      <c r="B2" s="119" t="n"/>
      <c r="C2" s="119" t="n"/>
      <c r="D2" s="119" t="n"/>
      <c r="E2" s="119" t="n"/>
    </row>
    <row r="3" hidden="1">
      <c r="B3" s="119" t="n"/>
      <c r="C3" s="119" t="n"/>
      <c r="D3" s="119" t="n"/>
      <c r="E3" s="119" t="n"/>
    </row>
    <row r="4">
      <c r="B4" s="156" t="inlineStr">
        <is>
          <t>Ресурсная модель</t>
        </is>
      </c>
    </row>
    <row r="5" ht="8.25" customHeight="1">
      <c r="B5" s="16" t="n"/>
      <c r="C5" s="119" t="n"/>
      <c r="D5" s="119" t="n"/>
      <c r="E5" s="119" t="n"/>
    </row>
    <row r="6" ht="67.5" customHeight="1">
      <c r="B6" s="147">
        <f>'Прил.1 Сравнит табл'!B6</f>
        <v/>
      </c>
      <c r="C6" s="157" t="n"/>
      <c r="D6" s="157">
        <f>'Прил.1 Сравнит табл'!D6</f>
        <v/>
      </c>
    </row>
    <row r="7" ht="15.75" customHeight="1">
      <c r="B7" s="147">
        <f>'Прил.1 Сравнит табл'!B8</f>
        <v/>
      </c>
      <c r="C7" s="147" t="n"/>
      <c r="D7" s="147" t="n"/>
      <c r="E7" s="147" t="n"/>
    </row>
    <row r="8" hidden="1" ht="15.75" customHeight="1">
      <c r="B8" s="147" t="n"/>
      <c r="C8" s="147" t="n"/>
      <c r="D8" s="147" t="n"/>
      <c r="E8" s="147" t="n"/>
    </row>
    <row r="9">
      <c r="B9" s="16" t="n"/>
      <c r="C9" s="119" t="n"/>
      <c r="D9" s="119" t="n"/>
      <c r="E9" s="119" t="n"/>
    </row>
    <row r="10" ht="51" customHeight="1">
      <c r="B10" s="159" t="inlineStr">
        <is>
          <t>Наименование</t>
        </is>
      </c>
      <c r="C10" s="159" t="inlineStr">
        <is>
          <t>Сметная стоимость в ценах на 01.01.2023
 (руб.)</t>
        </is>
      </c>
      <c r="D10" s="159" t="inlineStr">
        <is>
          <t>Удельный вес, 
(в СМР)</t>
        </is>
      </c>
      <c r="E10" s="15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24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7" t="inlineStr">
        <is>
          <t>Эксплуатация машин основных</t>
        </is>
      </c>
      <c r="C12" s="124">
        <f>'Прил.5 Расчет СМР и ОБ'!J20</f>
        <v/>
      </c>
      <c r="D12" s="55">
        <f>C12/$C$24</f>
        <v/>
      </c>
      <c r="E12" s="55">
        <f>C12/$C$40</f>
        <v/>
      </c>
    </row>
    <row r="13">
      <c r="B13" s="7" t="inlineStr">
        <is>
          <t>Эксплуатация машин прочих</t>
        </is>
      </c>
      <c r="C13" s="124">
        <f>'Прил.5 Расчет СМР и ОБ'!J22</f>
        <v/>
      </c>
      <c r="D13" s="55">
        <f>C13/$C$24</f>
        <v/>
      </c>
      <c r="E13" s="55">
        <f>C13/$C$40</f>
        <v/>
      </c>
    </row>
    <row r="14">
      <c r="B14" s="7" t="inlineStr">
        <is>
          <t>ЭКСПЛУАТАЦИЯ МАШИН, ВСЕГО:</t>
        </is>
      </c>
      <c r="C14" s="124">
        <f>C13+C12</f>
        <v/>
      </c>
      <c r="D14" s="55">
        <f>C14/$C$24</f>
        <v/>
      </c>
      <c r="E14" s="55">
        <f>C14/$C$40</f>
        <v/>
      </c>
    </row>
    <row r="15">
      <c r="B15" s="7" t="inlineStr">
        <is>
          <t>в том числе зарплата машинистов</t>
        </is>
      </c>
      <c r="C15" s="124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7" t="inlineStr">
        <is>
          <t>Материалы основные</t>
        </is>
      </c>
      <c r="C16" s="124">
        <f>'Прил.5 Расчет СМР и ОБ'!J35</f>
        <v/>
      </c>
      <c r="D16" s="55">
        <f>C16/$C$24</f>
        <v/>
      </c>
      <c r="E16" s="55">
        <f>C16/$C$40</f>
        <v/>
      </c>
    </row>
    <row r="17">
      <c r="B17" s="7" t="inlineStr">
        <is>
          <t>Материалы прочие</t>
        </is>
      </c>
      <c r="C17" s="124">
        <f>'Прил.5 Расчет СМР и ОБ'!J36</f>
        <v/>
      </c>
      <c r="D17" s="55">
        <f>C17/$C$24</f>
        <v/>
      </c>
      <c r="E17" s="55">
        <f>C17/$C$40</f>
        <v/>
      </c>
      <c r="G17" s="17" t="n"/>
    </row>
    <row r="18">
      <c r="B18" s="7" t="inlineStr">
        <is>
          <t>МАТЕРИАЛЫ, ВСЕГО:</t>
        </is>
      </c>
      <c r="C18" s="124">
        <f>C17+C16</f>
        <v/>
      </c>
      <c r="D18" s="55">
        <f>C18/$C$24</f>
        <v/>
      </c>
      <c r="E18" s="55">
        <f>C18/$C$40</f>
        <v/>
      </c>
    </row>
    <row r="19">
      <c r="B19" s="7" t="inlineStr">
        <is>
          <t>ИТОГО</t>
        </is>
      </c>
      <c r="C19" s="124">
        <f>C18+C14+C11</f>
        <v/>
      </c>
      <c r="D19" s="55" t="n"/>
      <c r="E19" s="7" t="n"/>
    </row>
    <row r="20">
      <c r="B20" s="7" t="inlineStr">
        <is>
          <t>Сметная прибыль, руб.</t>
        </is>
      </c>
      <c r="C20" s="124">
        <f>ROUND(C21*(C11+C15),2)</f>
        <v/>
      </c>
      <c r="D20" s="55">
        <f>C20/$C$24</f>
        <v/>
      </c>
      <c r="E20" s="55">
        <f>C20/$C$40</f>
        <v/>
      </c>
    </row>
    <row r="21">
      <c r="B21" s="7" t="inlineStr">
        <is>
          <t>Сметная прибыль, %</t>
        </is>
      </c>
      <c r="C21" s="57">
        <f>'Прил.5 Расчет СМР и ОБ'!E40</f>
        <v/>
      </c>
      <c r="D21" s="55" t="n"/>
      <c r="E21" s="7" t="n"/>
    </row>
    <row r="22">
      <c r="B22" s="7" t="inlineStr">
        <is>
          <t>Накладные расходы, руб.</t>
        </is>
      </c>
      <c r="C22" s="124">
        <f>ROUND(C23*(C11+C15),2)</f>
        <v/>
      </c>
      <c r="D22" s="55">
        <f>C22/$C$24</f>
        <v/>
      </c>
      <c r="E22" s="55">
        <f>C22/$C$40</f>
        <v/>
      </c>
    </row>
    <row r="23">
      <c r="B23" s="7" t="inlineStr">
        <is>
          <t>Накладные расходы, %</t>
        </is>
      </c>
      <c r="C23" s="57">
        <f>'Прил.5 Расчет СМР и ОБ'!E39</f>
        <v/>
      </c>
      <c r="D23" s="55" t="n"/>
      <c r="E23" s="7" t="n"/>
    </row>
    <row r="24">
      <c r="B24" s="7" t="inlineStr">
        <is>
          <t>ВСЕГО СМР с НР и СП</t>
        </is>
      </c>
      <c r="C24" s="124">
        <f>C19+C20+C22</f>
        <v/>
      </c>
      <c r="D24" s="55">
        <f>C24/$C$24</f>
        <v/>
      </c>
      <c r="E24" s="55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124">
        <f>'Прил.5 Расчет СМР и ОБ'!J32</f>
        <v/>
      </c>
      <c r="D25" s="55" t="n"/>
      <c r="E25" s="55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124">
        <f>C25</f>
        <v/>
      </c>
      <c r="D26" s="55" t="n"/>
      <c r="E26" s="55">
        <f>C26/$C$40</f>
        <v/>
      </c>
    </row>
    <row r="27">
      <c r="B27" s="7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- 2,5%</t>
        </is>
      </c>
      <c r="C29" s="54">
        <f>ROUND(C24*2.5%,2)</f>
        <v/>
      </c>
      <c r="D29" s="7" t="n"/>
      <c r="E29" s="55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54">
        <f>ROUND((C24+C29)*1.9%,2)</f>
        <v/>
      </c>
      <c r="D30" s="7" t="n"/>
      <c r="E30" s="55">
        <f>C30/$C$40</f>
        <v/>
      </c>
    </row>
    <row r="31">
      <c r="B31" s="7" t="inlineStr">
        <is>
          <t>Пусконаладочные работы</t>
        </is>
      </c>
      <c r="C31" s="54" t="n">
        <v>0</v>
      </c>
      <c r="D31" s="7" t="n"/>
      <c r="E31" s="55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54">
        <f>ROUND($C$27*0%,2)</f>
        <v/>
      </c>
      <c r="D32" s="7" t="n"/>
      <c r="E32" s="55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7" t="n"/>
      <c r="E33" s="55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7" t="n"/>
      <c r="E34" s="55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7" t="n"/>
      <c r="E35" s="55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54">
        <f>ROUND((C27+C32+C33+C34+C35+C29+C31+C30)*2.14%,2)</f>
        <v/>
      </c>
      <c r="D36" s="7" t="n"/>
      <c r="E36" s="55">
        <f>C36/$C$40</f>
        <v/>
      </c>
      <c r="G36" s="79" t="n"/>
      <c r="L36" s="18" t="n"/>
    </row>
    <row r="37">
      <c r="B37" s="7" t="inlineStr">
        <is>
          <t>Авторский надзор - 0,2%</t>
        </is>
      </c>
      <c r="C37" s="54">
        <f>ROUND((C27+C32+C33+C34+C35+C29+C31+C30)*0.2%,2)</f>
        <v/>
      </c>
      <c r="D37" s="7" t="n"/>
      <c r="E37" s="55">
        <f>C37/$C$40</f>
        <v/>
      </c>
      <c r="G37" s="79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24">
        <f>C27+C32+C33+C34+C35+C29+C31+C30+C36+C37</f>
        <v/>
      </c>
      <c r="D38" s="7" t="n"/>
      <c r="E38" s="55">
        <f>C38/$C$40</f>
        <v/>
      </c>
    </row>
    <row r="39" ht="13.5" customHeight="1">
      <c r="B39" s="7" t="inlineStr">
        <is>
          <t>Непредвиденные расходы</t>
        </is>
      </c>
      <c r="C39" s="124">
        <f>ROUND(C38*3%,2)</f>
        <v/>
      </c>
      <c r="D39" s="7" t="n"/>
      <c r="E39" s="55">
        <f>C39/$C$38</f>
        <v/>
      </c>
    </row>
    <row r="40">
      <c r="B40" s="7" t="inlineStr">
        <is>
          <t>ВСЕГО:</t>
        </is>
      </c>
      <c r="C40" s="124">
        <f>C39+C38</f>
        <v/>
      </c>
      <c r="D40" s="7" t="n"/>
      <c r="E40" s="55">
        <f>C40/$C$40</f>
        <v/>
      </c>
    </row>
    <row r="41">
      <c r="B41" s="7" t="inlineStr">
        <is>
          <t>ИТОГО ПОКАЗАТЕЛЬ НА ЕД. ИЗМ.</t>
        </is>
      </c>
      <c r="C41" s="124">
        <f>C40/'Прил.5 Расчет СМР и ОБ'!E43</f>
        <v/>
      </c>
      <c r="D41" s="7" t="n"/>
      <c r="E41" s="7" t="n"/>
    </row>
    <row r="42">
      <c r="B42" s="126" t="n"/>
      <c r="C42" s="119" t="n"/>
      <c r="D42" s="119" t="n"/>
      <c r="E42" s="119" t="n"/>
    </row>
    <row r="43">
      <c r="B43" s="119" t="inlineStr">
        <is>
          <t>Составил ______________________        А.П. Николаева</t>
        </is>
      </c>
      <c r="C43" s="129" t="n"/>
      <c r="D43" s="119" t="n"/>
      <c r="E43" s="119" t="n"/>
    </row>
    <row r="44">
      <c r="B44" s="130" t="inlineStr">
        <is>
          <t xml:space="preserve">                         (подпись, инициалы, фамилия)</t>
        </is>
      </c>
      <c r="C44" s="129" t="n"/>
      <c r="D44" s="119" t="n"/>
      <c r="E44" s="119" t="n"/>
    </row>
    <row r="45">
      <c r="B45" s="119" t="n"/>
      <c r="C45" s="129" t="n"/>
      <c r="D45" s="119" t="n"/>
      <c r="E45" s="119" t="n"/>
    </row>
    <row r="46">
      <c r="B46" s="119" t="inlineStr">
        <is>
          <t>Проверил ______________________        А.В. Костянецкая</t>
        </is>
      </c>
      <c r="C46" s="129" t="n"/>
      <c r="D46" s="119" t="n"/>
      <c r="E46" s="119" t="n"/>
    </row>
    <row r="47">
      <c r="B47" s="130" t="inlineStr">
        <is>
          <t xml:space="preserve">                        (подпись, инициалы, фамилия)</t>
        </is>
      </c>
      <c r="C47" s="129" t="n"/>
      <c r="D47" s="119" t="n"/>
      <c r="E47" s="119" t="n"/>
    </row>
    <row r="49">
      <c r="B49" s="119" t="n"/>
      <c r="C49" s="119" t="n"/>
      <c r="D49" s="119" t="n"/>
      <c r="E49" s="119" t="n"/>
    </row>
    <row r="50">
      <c r="B50" s="119" t="n"/>
      <c r="C50" s="119" t="n"/>
      <c r="D50" s="119" t="n"/>
      <c r="E50" s="119" t="n"/>
    </row>
  </sheetData>
  <mergeCells count="2">
    <mergeCell ref="D6:E6"/>
    <mergeCell ref="B4:E4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50"/>
  <sheetViews>
    <sheetView view="pageBreakPreview" topLeftCell="A41" zoomScaleSheetLayoutView="100" workbookViewId="0">
      <selection activeCell="B185" sqref="B185"/>
    </sheetView>
  </sheetViews>
  <sheetFormatPr baseColWidth="8" defaultColWidth="9.140625" defaultRowHeight="15" outlineLevelRow="1"/>
  <cols>
    <col width="5.7109375" customWidth="1" style="129" min="1" max="1"/>
    <col width="22.5703125" customWidth="1" style="129" min="2" max="2"/>
    <col width="39.140625" customWidth="1" style="129" min="3" max="3"/>
    <col width="10.7109375" customWidth="1" style="129" min="4" max="4"/>
    <col width="12.7109375" customWidth="1" style="129" min="5" max="5"/>
    <col width="14.5703125" customWidth="1" style="129" min="6" max="6"/>
    <col width="13.42578125" customWidth="1" style="129" min="7" max="7"/>
    <col width="12.7109375" customWidth="1" style="129" min="8" max="8"/>
    <col width="14.5703125" customWidth="1" style="129" min="9" max="9"/>
    <col width="15.140625" customWidth="1" style="129" min="10" max="10"/>
    <col width="2.85546875" customWidth="1" style="129" min="11" max="11"/>
    <col width="10.7109375" customWidth="1" style="129" min="12" max="12"/>
    <col width="10.85546875" customWidth="1" style="129" min="13" max="13"/>
    <col width="9.140625" customWidth="1" style="129" min="14" max="14"/>
  </cols>
  <sheetData>
    <row r="2" ht="15.75" customHeight="1">
      <c r="I2" s="131" t="n"/>
      <c r="J2" s="82" t="inlineStr">
        <is>
          <t>Приложение №5</t>
        </is>
      </c>
    </row>
    <row r="4" ht="12.75" customFormat="1" customHeight="1" s="119">
      <c r="A4" s="156" t="inlineStr">
        <is>
          <t>Расчет стоимости СМР и оборудования</t>
        </is>
      </c>
      <c r="I4" s="156" t="n"/>
      <c r="J4" s="156" t="n"/>
    </row>
    <row r="5" ht="12.75" customFormat="1" customHeight="1" s="119">
      <c r="A5" s="156" t="n"/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41.25" customFormat="1" customHeight="1" s="119">
      <c r="B6" s="102">
        <f>'Прил.1 Сравнит табл'!B6</f>
        <v/>
      </c>
      <c r="C6" s="115" t="n"/>
      <c r="D6" s="168" t="inlineStr">
        <is>
          <t>Устройство защиты от перенапряжений  ВЛ 0,4 кВ</t>
        </is>
      </c>
    </row>
    <row r="7" ht="15.75" customFormat="1" customHeight="1" s="119">
      <c r="B7" s="116">
        <f>'Прил.1 Сравнит табл'!B8</f>
        <v/>
      </c>
      <c r="C7" s="102" t="n"/>
      <c r="D7" s="102" t="n"/>
      <c r="E7" s="126" t="n"/>
      <c r="F7" s="126" t="n"/>
      <c r="G7" s="126" t="n"/>
      <c r="H7" s="126" t="n"/>
      <c r="I7" s="171" t="n"/>
      <c r="J7" s="171" t="n"/>
    </row>
    <row r="8" ht="12.75" customFormat="1" customHeight="1" s="119"/>
    <row r="9" ht="27" customHeight="1">
      <c r="A9" s="159" t="inlineStr">
        <is>
          <t>№ пп.</t>
        </is>
      </c>
      <c r="B9" s="159" t="inlineStr">
        <is>
          <t>Код ресурса</t>
        </is>
      </c>
      <c r="C9" s="159" t="inlineStr">
        <is>
          <t>Наименование</t>
        </is>
      </c>
      <c r="D9" s="159" t="inlineStr">
        <is>
          <t>Ед. изм.</t>
        </is>
      </c>
      <c r="E9" s="159" t="inlineStr">
        <is>
          <t>Кол-во единиц по проектным данным</t>
        </is>
      </c>
      <c r="F9" s="159" t="inlineStr">
        <is>
          <t>Сметная стоимость в ценах на 01.01.2000 (руб.)</t>
        </is>
      </c>
      <c r="G9" s="188" t="n"/>
      <c r="H9" s="159" t="inlineStr">
        <is>
          <t>Удельный вес, %</t>
        </is>
      </c>
      <c r="I9" s="159" t="inlineStr">
        <is>
          <t>Сметная стоимость в ценах на 01.01.2023 (руб.)</t>
        </is>
      </c>
      <c r="J9" s="188" t="n"/>
    </row>
    <row r="10" ht="28.5" customHeight="1">
      <c r="A10" s="190" t="n"/>
      <c r="B10" s="190" t="n"/>
      <c r="C10" s="190" t="n"/>
      <c r="D10" s="190" t="n"/>
      <c r="E10" s="190" t="n"/>
      <c r="F10" s="159" t="inlineStr">
        <is>
          <t>на ед. изм.</t>
        </is>
      </c>
      <c r="G10" s="159" t="inlineStr">
        <is>
          <t>общая</t>
        </is>
      </c>
      <c r="H10" s="190" t="n"/>
      <c r="I10" s="159" t="inlineStr">
        <is>
          <t>на ед. изм.</t>
        </is>
      </c>
      <c r="J10" s="159" t="inlineStr">
        <is>
          <t>общая</t>
        </is>
      </c>
    </row>
    <row r="11">
      <c r="A11" s="159" t="n">
        <v>1</v>
      </c>
      <c r="B11" s="159" t="n">
        <v>2</v>
      </c>
      <c r="C11" s="159" t="n">
        <v>3</v>
      </c>
      <c r="D11" s="159" t="n">
        <v>4</v>
      </c>
      <c r="E11" s="159" t="n">
        <v>5</v>
      </c>
      <c r="F11" s="159" t="n">
        <v>6</v>
      </c>
      <c r="G11" s="159" t="n">
        <v>7</v>
      </c>
      <c r="H11" s="159" t="n">
        <v>8</v>
      </c>
      <c r="I11" s="159" t="n">
        <v>9</v>
      </c>
      <c r="J11" s="159" t="n">
        <v>10</v>
      </c>
    </row>
    <row r="12">
      <c r="A12" s="159" t="n"/>
      <c r="B12" s="152" t="inlineStr">
        <is>
          <t>Затраты труда рабочих-строителей</t>
        </is>
      </c>
      <c r="C12" s="187" t="n"/>
      <c r="D12" s="187" t="n"/>
      <c r="E12" s="187" t="n"/>
      <c r="F12" s="187" t="n"/>
      <c r="G12" s="187" t="n"/>
      <c r="H12" s="188" t="n"/>
      <c r="I12" s="60" t="n"/>
      <c r="J12" s="60" t="n"/>
      <c r="L12" s="112" t="n"/>
    </row>
    <row r="13" ht="25.5" customHeight="1">
      <c r="A13" s="159" t="n">
        <v>1</v>
      </c>
      <c r="B13" s="64" t="inlineStr">
        <is>
          <t>1-3-5</t>
        </is>
      </c>
      <c r="C13" s="158" t="inlineStr">
        <is>
          <t>Затраты труда рабочих-строителей среднего разряда (3,5)</t>
        </is>
      </c>
      <c r="D13" s="159" t="inlineStr">
        <is>
          <t>чел.-ч.</t>
        </is>
      </c>
      <c r="E13" s="63">
        <f>G13/F13</f>
        <v/>
      </c>
      <c r="F13" s="14" t="n">
        <v>9.050000000000001</v>
      </c>
      <c r="G13" s="14" t="n">
        <v>15.78</v>
      </c>
      <c r="H13" s="169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29">
      <c r="A14" s="159" t="n"/>
      <c r="B14" s="159" t="n"/>
      <c r="C14" s="152" t="inlineStr">
        <is>
          <t>Итого по разделу "Затраты труда рабочих-строителей"</t>
        </is>
      </c>
      <c r="D14" s="159" t="inlineStr">
        <is>
          <t>чел.-ч.</t>
        </is>
      </c>
      <c r="E14" s="63">
        <f>SUM(E13:E13)</f>
        <v/>
      </c>
      <c r="F14" s="14" t="n"/>
      <c r="G14" s="14">
        <f>SUM(G13:G13)</f>
        <v/>
      </c>
      <c r="H14" s="169" t="n">
        <v>1</v>
      </c>
      <c r="I14" s="14" t="n"/>
      <c r="J14" s="14">
        <f>SUM(J13:J13)</f>
        <v/>
      </c>
      <c r="L14" s="113" t="n"/>
    </row>
    <row r="15" ht="14.25" customFormat="1" customHeight="1" s="129">
      <c r="A15" s="159" t="n"/>
      <c r="B15" s="158" t="inlineStr">
        <is>
          <t>Затраты труда машинистов</t>
        </is>
      </c>
      <c r="C15" s="187" t="n"/>
      <c r="D15" s="187" t="n"/>
      <c r="E15" s="187" t="n"/>
      <c r="F15" s="187" t="n"/>
      <c r="G15" s="187" t="n"/>
      <c r="H15" s="188" t="n"/>
      <c r="I15" s="60" t="n"/>
      <c r="J15" s="60" t="n"/>
      <c r="L15" s="112" t="n"/>
    </row>
    <row r="16" ht="14.25" customFormat="1" customHeight="1" s="129">
      <c r="A16" s="159" t="n">
        <v>2</v>
      </c>
      <c r="B16" s="159" t="n">
        <v>2</v>
      </c>
      <c r="C16" s="158" t="inlineStr">
        <is>
          <t>Затраты труда машинистов</t>
        </is>
      </c>
      <c r="D16" s="159" t="inlineStr">
        <is>
          <t>чел.-ч.</t>
        </is>
      </c>
      <c r="E16" s="63" t="n">
        <v>0.72</v>
      </c>
      <c r="F16" s="14">
        <f>G16/E16</f>
        <v/>
      </c>
      <c r="G16" s="14" t="n">
        <v>7.38</v>
      </c>
      <c r="H16" s="169" t="n">
        <v>1</v>
      </c>
      <c r="I16" s="14">
        <f>ROUND(F16*Прил.10!D10,2)</f>
        <v/>
      </c>
      <c r="J16" s="14">
        <f>ROUND(I16*E16,2)</f>
        <v/>
      </c>
      <c r="L16" s="75" t="n"/>
    </row>
    <row r="17" ht="14.25" customFormat="1" customHeight="1" s="129">
      <c r="A17" s="159" t="n"/>
      <c r="B17" s="152" t="inlineStr">
        <is>
          <t>Машины и механизмы</t>
        </is>
      </c>
      <c r="C17" s="187" t="n"/>
      <c r="D17" s="187" t="n"/>
      <c r="E17" s="187" t="n"/>
      <c r="F17" s="187" t="n"/>
      <c r="G17" s="187" t="n"/>
      <c r="H17" s="188" t="n"/>
      <c r="I17" s="169" t="n"/>
      <c r="J17" s="169" t="n"/>
    </row>
    <row r="18" ht="14.25" customFormat="1" customHeight="1" s="129">
      <c r="A18" s="159" t="n"/>
      <c r="B18" s="158" t="inlineStr">
        <is>
          <t>Основные машины и механизмы</t>
        </is>
      </c>
      <c r="C18" s="187" t="n"/>
      <c r="D18" s="187" t="n"/>
      <c r="E18" s="187" t="n"/>
      <c r="F18" s="187" t="n"/>
      <c r="G18" s="187" t="n"/>
      <c r="H18" s="188" t="n"/>
      <c r="I18" s="60" t="n"/>
      <c r="J18" s="60" t="n"/>
    </row>
    <row r="19" ht="25.5" customFormat="1" customHeight="1" s="129">
      <c r="A19" s="159" t="n">
        <v>3</v>
      </c>
      <c r="B19" s="64" t="inlineStr">
        <is>
          <t>91.06.06-011</t>
        </is>
      </c>
      <c r="C19" s="158" t="inlineStr">
        <is>
          <t>Автогидроподъемники высотой подъема: 12 м</t>
        </is>
      </c>
      <c r="D19" s="159" t="inlineStr">
        <is>
          <t>маш.час</t>
        </is>
      </c>
      <c r="E19" s="63" t="n">
        <v>0.63</v>
      </c>
      <c r="F19" s="177" t="n">
        <v>82.22</v>
      </c>
      <c r="G19" s="14">
        <f>ROUND(E19*F19,2)</f>
        <v/>
      </c>
      <c r="H19" s="169">
        <f>G19/$G$23</f>
        <v/>
      </c>
      <c r="I19" s="14">
        <f>ROUND(F19*Прил.10!$D$11,2)</f>
        <v/>
      </c>
      <c r="J19" s="14">
        <f>ROUND(I19*E19,2)</f>
        <v/>
      </c>
    </row>
    <row r="20" ht="14.25" customFormat="1" customHeight="1" s="129">
      <c r="A20" s="159" t="n"/>
      <c r="B20" s="159" t="n"/>
      <c r="C20" s="158" t="inlineStr">
        <is>
          <t>Итого основные машины и механизмы</t>
        </is>
      </c>
      <c r="D20" s="159" t="n"/>
      <c r="E20" s="65" t="n"/>
      <c r="F20" s="14" t="n"/>
      <c r="G20" s="14">
        <f>SUM(G19:G19)</f>
        <v/>
      </c>
      <c r="H20" s="169">
        <f>G20/G23</f>
        <v/>
      </c>
      <c r="I20" s="14" t="n"/>
      <c r="J20" s="14">
        <f>SUM(J19:J19)</f>
        <v/>
      </c>
      <c r="L20" s="62" t="n"/>
    </row>
    <row r="21" hidden="1" outlineLevel="1" ht="25.5" customFormat="1" customHeight="1" s="129">
      <c r="A21" s="159" t="n"/>
      <c r="B21" s="64" t="inlineStr">
        <is>
          <t>91.14.02-001</t>
        </is>
      </c>
      <c r="C21" s="158" t="inlineStr">
        <is>
          <t>Автомобили бортовые, грузоподъемность: до 5 т</t>
        </is>
      </c>
      <c r="D21" s="159" t="inlineStr">
        <is>
          <t>маш.час</t>
        </is>
      </c>
      <c r="E21" s="63" t="n">
        <v>0.09</v>
      </c>
      <c r="F21" s="177" t="n">
        <v>65.70999999999999</v>
      </c>
      <c r="G21" s="14">
        <f>ROUND(E21*F21,2)</f>
        <v/>
      </c>
      <c r="H21" s="169">
        <f>G21/$G$23</f>
        <v/>
      </c>
      <c r="I21" s="14">
        <f>ROUND(F21*Прил.10!$D$11,2)</f>
        <v/>
      </c>
      <c r="J21" s="14">
        <f>ROUND(I21*E21,2)</f>
        <v/>
      </c>
      <c r="L21" s="62" t="n"/>
    </row>
    <row r="22" collapsed="1" ht="14.25" customFormat="1" customHeight="1" s="129">
      <c r="A22" s="159" t="n"/>
      <c r="B22" s="159" t="n"/>
      <c r="C22" s="158" t="inlineStr">
        <is>
          <t>Итого прочие машины и механизмы</t>
        </is>
      </c>
      <c r="D22" s="159" t="n"/>
      <c r="E22" s="160" t="n"/>
      <c r="F22" s="14" t="n"/>
      <c r="G22" s="14">
        <f>SUM(G21:G21)</f>
        <v/>
      </c>
      <c r="H22" s="169">
        <f>G22/G23</f>
        <v/>
      </c>
      <c r="I22" s="14" t="n"/>
      <c r="J22" s="14">
        <f>SUM(J21:J21)</f>
        <v/>
      </c>
      <c r="K22" s="62" t="n"/>
      <c r="L22" s="112" t="n"/>
    </row>
    <row r="23" ht="25.5" customFormat="1" customHeight="1" s="129">
      <c r="A23" s="159" t="n"/>
      <c r="B23" s="172" t="n"/>
      <c r="C23" s="68" t="inlineStr">
        <is>
          <t>Итого по разделу «Машины и механизмы»</t>
        </is>
      </c>
      <c r="D23" s="172" t="n"/>
      <c r="E23" s="69" t="n"/>
      <c r="F23" s="70" t="n"/>
      <c r="G23" s="70">
        <f>G20+G22</f>
        <v/>
      </c>
      <c r="H23" s="71" t="n">
        <v>1</v>
      </c>
      <c r="I23" s="70" t="n"/>
      <c r="J23" s="70">
        <f>J20+J22</f>
        <v/>
      </c>
    </row>
    <row r="24">
      <c r="A24" s="166" t="n"/>
      <c r="B24" s="152" t="inlineStr">
        <is>
          <t xml:space="preserve">Оборудование </t>
        </is>
      </c>
      <c r="C24" s="187" t="n"/>
      <c r="D24" s="187" t="n"/>
      <c r="E24" s="187" t="n"/>
      <c r="F24" s="187" t="n"/>
      <c r="G24" s="187" t="n"/>
      <c r="H24" s="187" t="n"/>
      <c r="I24" s="187" t="n"/>
      <c r="J24" s="188" t="n"/>
    </row>
    <row r="25" ht="15" customHeight="1">
      <c r="A25" s="159" t="n"/>
      <c r="B25" s="170" t="inlineStr">
        <is>
          <t>Основное оборудование</t>
        </is>
      </c>
    </row>
    <row r="26">
      <c r="A26" s="159" t="n">
        <v>4</v>
      </c>
      <c r="B26" s="64" t="inlineStr">
        <is>
          <t>БЦ.60.26</t>
        </is>
      </c>
      <c r="C26" s="158" t="inlineStr">
        <is>
          <t>Ограничитель перенапряжения ОПН 1 кВ</t>
        </is>
      </c>
      <c r="D26" s="159" t="inlineStr">
        <is>
          <t>шт.</t>
        </is>
      </c>
      <c r="E26" s="63" t="n">
        <v>1</v>
      </c>
      <c r="F26" s="161">
        <f>I26/Прил.10!D13</f>
        <v/>
      </c>
      <c r="G26" s="14">
        <f>ROUND(E26*F26,2)</f>
        <v/>
      </c>
      <c r="H26" s="169">
        <f>G26/$G$31</f>
        <v/>
      </c>
      <c r="I26" s="14" t="n">
        <v>2132.87</v>
      </c>
      <c r="J26" s="14">
        <f>ROUND(I26*E26,2)</f>
        <v/>
      </c>
    </row>
    <row r="27">
      <c r="A27" s="159" t="n"/>
      <c r="B27" s="159" t="n"/>
      <c r="C27" s="158" t="inlineStr">
        <is>
          <t>Итого основное оборудование</t>
        </is>
      </c>
      <c r="D27" s="159" t="n"/>
      <c r="E27" s="63" t="n"/>
      <c r="F27" s="161" t="n"/>
      <c r="G27" s="14">
        <f>SUM(G26:G26)</f>
        <v/>
      </c>
      <c r="H27" s="169">
        <f>G27/$G$31</f>
        <v/>
      </c>
      <c r="I27" s="14" t="n"/>
      <c r="J27" s="14">
        <f>SUM(J26:J26)</f>
        <v/>
      </c>
      <c r="K27" s="62" t="n"/>
    </row>
    <row r="28" outlineLevel="1">
      <c r="A28" s="159" t="n"/>
      <c r="B28" s="159" t="n"/>
      <c r="C28" s="158" t="n"/>
      <c r="D28" s="159" t="n"/>
      <c r="E28" s="63" t="n"/>
      <c r="F28" s="161" t="n"/>
      <c r="G28" s="14">
        <f>ROUND(E28*F28,2)</f>
        <v/>
      </c>
      <c r="H28" s="169">
        <f>G28/$G$31</f>
        <v/>
      </c>
      <c r="I28" s="14">
        <f>ROUND(F28*Прил.10!$D$13,2)</f>
        <v/>
      </c>
      <c r="J28" s="14">
        <f>ROUND(I28*E28,2)</f>
        <v/>
      </c>
      <c r="K28" s="62" t="n"/>
    </row>
    <row r="29" outlineLevel="1">
      <c r="A29" s="159" t="n"/>
      <c r="B29" s="159" t="n"/>
      <c r="C29" s="158" t="n"/>
      <c r="D29" s="159" t="n"/>
      <c r="E29" s="63" t="n"/>
      <c r="F29" s="161" t="n"/>
      <c r="G29" s="14">
        <f>ROUND(E29*F29,2)</f>
        <v/>
      </c>
      <c r="H29" s="169">
        <f>G29/$G$31</f>
        <v/>
      </c>
      <c r="I29" s="14">
        <f>ROUND(F29*Прил.10!$D$13,2)</f>
        <v/>
      </c>
      <c r="J29" s="14">
        <f>ROUND(I29*E29,2)</f>
        <v/>
      </c>
      <c r="K29" s="62" t="n"/>
    </row>
    <row r="30">
      <c r="A30" s="159" t="n"/>
      <c r="B30" s="159" t="n"/>
      <c r="C30" s="158" t="inlineStr">
        <is>
          <t>Итого прочее оборудование</t>
        </is>
      </c>
      <c r="D30" s="159" t="n"/>
      <c r="E30" s="160" t="n"/>
      <c r="F30" s="161" t="n"/>
      <c r="G30" s="14">
        <f>SUM(G28:G29)</f>
        <v/>
      </c>
      <c r="H30" s="169">
        <f>G30/$G$31</f>
        <v/>
      </c>
      <c r="I30" s="14" t="n"/>
      <c r="J30" s="14">
        <f>SUM(J28:J29)</f>
        <v/>
      </c>
      <c r="K30" s="62" t="n"/>
      <c r="L30" s="112" t="n"/>
    </row>
    <row r="31">
      <c r="A31" s="159" t="n"/>
      <c r="B31" s="159" t="n"/>
      <c r="C31" s="152" t="inlineStr">
        <is>
          <t>Итого по разделу «Оборудование»</t>
        </is>
      </c>
      <c r="D31" s="159" t="n"/>
      <c r="E31" s="160" t="n"/>
      <c r="F31" s="161" t="n"/>
      <c r="G31" s="14">
        <f>G27+G30</f>
        <v/>
      </c>
      <c r="H31" s="169">
        <f>(G27+G30)/G31</f>
        <v/>
      </c>
      <c r="I31" s="14" t="n"/>
      <c r="J31" s="14">
        <f>J30+J27</f>
        <v/>
      </c>
      <c r="K31" s="62" t="n"/>
    </row>
    <row r="32" ht="25.5" customHeight="1">
      <c r="A32" s="159" t="n"/>
      <c r="B32" s="159" t="n"/>
      <c r="C32" s="158" t="inlineStr">
        <is>
          <t>в том числе технологическое оборудование</t>
        </is>
      </c>
      <c r="D32" s="159" t="n"/>
      <c r="E32" s="160" t="n"/>
      <c r="F32" s="161" t="n"/>
      <c r="G32" s="14">
        <f>'Прил.6 Расчет ОБ'!G15</f>
        <v/>
      </c>
      <c r="H32" s="169">
        <f>G32/$G$31</f>
        <v/>
      </c>
      <c r="I32" s="14" t="n"/>
      <c r="J32" s="14">
        <f>ROUND(G32*Прил.10!$D$13,2)</f>
        <v/>
      </c>
      <c r="K32" s="62" t="n"/>
    </row>
    <row r="33" ht="14.25" customFormat="1" customHeight="1" s="129">
      <c r="A33" s="159" t="n"/>
      <c r="B33" s="191" t="inlineStr">
        <is>
          <t>Материалы</t>
        </is>
      </c>
      <c r="J33" s="192" t="n"/>
      <c r="K33" s="62" t="n"/>
    </row>
    <row r="34" ht="14.25" customFormat="1" customHeight="1" s="129">
      <c r="A34" s="159" t="n"/>
      <c r="B34" s="158" t="inlineStr">
        <is>
          <t>Основные материалы</t>
        </is>
      </c>
      <c r="C34" s="187" t="n"/>
      <c r="D34" s="187" t="n"/>
      <c r="E34" s="187" t="n"/>
      <c r="F34" s="187" t="n"/>
      <c r="G34" s="187" t="n"/>
      <c r="H34" s="188" t="n"/>
      <c r="I34" s="169" t="n"/>
      <c r="J34" s="169" t="n"/>
    </row>
    <row r="35" ht="14.25" customFormat="1" customHeight="1" s="129">
      <c r="A35" s="159" t="n"/>
      <c r="B35" s="159" t="n"/>
      <c r="C35" s="158" t="inlineStr">
        <is>
          <t>Итого основные материалы</t>
        </is>
      </c>
      <c r="D35" s="159" t="n"/>
      <c r="E35" s="63" t="n"/>
      <c r="F35" s="161" t="n"/>
      <c r="G35" s="14" t="n">
        <v>0</v>
      </c>
      <c r="H35" s="169" t="n"/>
      <c r="I35" s="14" t="n"/>
      <c r="J35" s="14" t="n">
        <v>0</v>
      </c>
      <c r="K35" s="62" t="n"/>
    </row>
    <row r="36" ht="14.25" customFormat="1" customHeight="1" s="129">
      <c r="A36" s="159" t="n"/>
      <c r="B36" s="159" t="n"/>
      <c r="C36" s="158" t="inlineStr">
        <is>
          <t>Итого прочие материалы</t>
        </is>
      </c>
      <c r="D36" s="159" t="n"/>
      <c r="E36" s="160" t="n"/>
      <c r="F36" s="161" t="n"/>
      <c r="G36" s="14" t="n">
        <v>0</v>
      </c>
      <c r="H36" s="169" t="n"/>
      <c r="I36" s="14" t="n"/>
      <c r="J36" s="14" t="n">
        <v>0</v>
      </c>
      <c r="L36" s="112" t="n"/>
    </row>
    <row r="37" ht="14.25" customFormat="1" customHeight="1" s="129">
      <c r="A37" s="159" t="n"/>
      <c r="B37" s="159" t="n"/>
      <c r="C37" s="152" t="inlineStr">
        <is>
          <t>Итого по разделу «Материалы»</t>
        </is>
      </c>
      <c r="D37" s="159" t="n"/>
      <c r="E37" s="160" t="n"/>
      <c r="F37" s="161" t="n"/>
      <c r="G37" s="14">
        <f>G35+G36</f>
        <v/>
      </c>
      <c r="H37" s="169" t="n"/>
      <c r="I37" s="161" t="n"/>
      <c r="J37" s="14">
        <f>J35+J36</f>
        <v/>
      </c>
      <c r="K37" s="62" t="n"/>
    </row>
    <row r="38" ht="14.25" customFormat="1" customHeight="1" s="129">
      <c r="A38" s="159" t="n"/>
      <c r="B38" s="159" t="n"/>
      <c r="C38" s="158" t="inlineStr">
        <is>
          <t>ИТОГО ПО РМ</t>
        </is>
      </c>
      <c r="D38" s="159" t="n"/>
      <c r="E38" s="160" t="n"/>
      <c r="F38" s="161" t="n"/>
      <c r="G38" s="14">
        <f>G14+G23+G37</f>
        <v/>
      </c>
      <c r="H38" s="169" t="n"/>
      <c r="I38" s="161" t="n"/>
      <c r="J38" s="14">
        <f>J14+J23+J37</f>
        <v/>
      </c>
    </row>
    <row r="39" ht="14.25" customFormat="1" customHeight="1" s="129">
      <c r="A39" s="159" t="n"/>
      <c r="B39" s="159" t="n"/>
      <c r="C39" s="158" t="inlineStr">
        <is>
          <t>Накладные расходы</t>
        </is>
      </c>
      <c r="D39" s="159" t="inlineStr">
        <is>
          <t>%</t>
        </is>
      </c>
      <c r="E39" s="73">
        <f>ROUND(G39/(G14+G16),2)</f>
        <v/>
      </c>
      <c r="F39" s="161" t="n"/>
      <c r="G39" s="14" t="n">
        <v>24.32</v>
      </c>
      <c r="H39" s="169" t="n"/>
      <c r="I39" s="161" t="n"/>
      <c r="J39" s="14">
        <f>ROUND(E39*(J14+J16),2)</f>
        <v/>
      </c>
      <c r="K39" s="74" t="n"/>
    </row>
    <row r="40" ht="14.25" customFormat="1" customHeight="1" s="129">
      <c r="A40" s="159" t="n"/>
      <c r="B40" s="159" t="n"/>
      <c r="C40" s="158" t="inlineStr">
        <is>
          <t>Сметная прибыль</t>
        </is>
      </c>
      <c r="D40" s="159" t="inlineStr">
        <is>
          <t>%</t>
        </is>
      </c>
      <c r="E40" s="73">
        <f>ROUND(G40/(G14+G16),2)</f>
        <v/>
      </c>
      <c r="F40" s="161" t="n"/>
      <c r="G40" s="14" t="n">
        <v>13.9</v>
      </c>
      <c r="H40" s="169" t="n"/>
      <c r="I40" s="161" t="n"/>
      <c r="J40" s="14">
        <f>ROUND(E40*(J14+J16),2)</f>
        <v/>
      </c>
      <c r="K40" s="74" t="n"/>
    </row>
    <row r="41" ht="14.25" customFormat="1" customHeight="1" s="129">
      <c r="A41" s="159" t="n"/>
      <c r="B41" s="159" t="n"/>
      <c r="C41" s="158" t="inlineStr">
        <is>
          <t>Итого СМР (с НР и СП)</t>
        </is>
      </c>
      <c r="D41" s="159" t="n"/>
      <c r="E41" s="160" t="n"/>
      <c r="F41" s="161" t="n"/>
      <c r="G41" s="14">
        <f>G14+G23+G37+G39+G40</f>
        <v/>
      </c>
      <c r="H41" s="169" t="n"/>
      <c r="I41" s="161" t="n"/>
      <c r="J41" s="14">
        <f>J14+J23+J37+J39+J40</f>
        <v/>
      </c>
      <c r="L41" s="75" t="n"/>
    </row>
    <row r="42" ht="14.25" customFormat="1" customHeight="1" s="129">
      <c r="A42" s="159" t="n"/>
      <c r="B42" s="159" t="n"/>
      <c r="C42" s="158" t="inlineStr">
        <is>
          <t>ВСЕГО СМР + ОБОРУДОВАНИЕ</t>
        </is>
      </c>
      <c r="D42" s="159" t="n"/>
      <c r="E42" s="160" t="n"/>
      <c r="F42" s="161" t="n"/>
      <c r="G42" s="14">
        <f>G41+G31</f>
        <v/>
      </c>
      <c r="H42" s="169" t="n"/>
      <c r="I42" s="161" t="n"/>
      <c r="J42" s="14">
        <f>J41+J31</f>
        <v/>
      </c>
      <c r="L42" s="74" t="n"/>
    </row>
    <row r="43" ht="14.25" customFormat="1" customHeight="1" s="129">
      <c r="A43" s="159" t="n"/>
      <c r="B43" s="159" t="n"/>
      <c r="C43" s="158" t="inlineStr">
        <is>
          <t>ИТОГО ПОКАЗАТЕЛЬ НА ЕД. ИЗМ.</t>
        </is>
      </c>
      <c r="D43" s="159" t="inlineStr">
        <is>
          <t>ед.</t>
        </is>
      </c>
      <c r="E43" s="76" t="n">
        <v>1</v>
      </c>
      <c r="F43" s="161" t="n"/>
      <c r="G43" s="14">
        <f>G42/E43</f>
        <v/>
      </c>
      <c r="H43" s="169" t="n"/>
      <c r="I43" s="161" t="n"/>
      <c r="J43" s="14">
        <f>J42/E43</f>
        <v/>
      </c>
      <c r="L43" s="112" t="n"/>
    </row>
    <row r="45" ht="14.25" customFormat="1" customHeight="1" s="129">
      <c r="A45" s="127" t="n"/>
    </row>
    <row r="46" ht="14.25" customFormat="1" customHeight="1" s="129">
      <c r="A46" s="119" t="inlineStr">
        <is>
          <t>Составил ______________________        А.П. Николаева</t>
        </is>
      </c>
    </row>
    <row r="47" ht="14.25" customFormat="1" customHeight="1" s="129">
      <c r="A47" s="130" t="inlineStr">
        <is>
          <t xml:space="preserve">                         (подпись, инициалы, фамилия)</t>
        </is>
      </c>
    </row>
    <row r="48" ht="14.25" customFormat="1" customHeight="1" s="129">
      <c r="A48" s="119" t="n"/>
    </row>
    <row r="49" ht="14.25" customFormat="1" customHeight="1" s="129">
      <c r="A49" s="119" t="inlineStr">
        <is>
          <t>Проверил ______________________        А.В. Костянецкая</t>
        </is>
      </c>
    </row>
    <row r="50" ht="14.25" customFormat="1" customHeight="1" s="129">
      <c r="A50" s="130" t="inlineStr">
        <is>
          <t xml:space="preserve">                        (подпись, инициалы, фамилия)</t>
        </is>
      </c>
    </row>
  </sheetData>
  <mergeCells count="18">
    <mergeCell ref="A4:H4"/>
    <mergeCell ref="B9:B10"/>
    <mergeCell ref="C9:C10"/>
    <mergeCell ref="D9:D10"/>
    <mergeCell ref="E9:E10"/>
    <mergeCell ref="H9:H10"/>
    <mergeCell ref="B33:J33"/>
    <mergeCell ref="B17:H17"/>
    <mergeCell ref="A9:A10"/>
    <mergeCell ref="B18:H18"/>
    <mergeCell ref="B25:J25"/>
    <mergeCell ref="F9:G9"/>
    <mergeCell ref="B12:H12"/>
    <mergeCell ref="D6:J6"/>
    <mergeCell ref="B15:H15"/>
    <mergeCell ref="B34:H34"/>
    <mergeCell ref="I9:J9"/>
    <mergeCell ref="B24:J24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D25" sqref="D25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8" t="inlineStr">
        <is>
          <t>Приложение №6</t>
        </is>
      </c>
    </row>
    <row r="2" hidden="1">
      <c r="A2" s="178" t="n"/>
      <c r="B2" s="178" t="n"/>
      <c r="C2" s="178" t="n"/>
      <c r="D2" s="178" t="n"/>
      <c r="E2" s="178" t="n"/>
      <c r="F2" s="178" t="n"/>
      <c r="G2" s="178" t="n"/>
    </row>
    <row r="3" hidden="1">
      <c r="A3" s="178" t="n"/>
      <c r="B3" s="178" t="n"/>
      <c r="C3" s="178" t="n"/>
      <c r="D3" s="178" t="n"/>
      <c r="E3" s="178" t="n"/>
      <c r="F3" s="178" t="n"/>
      <c r="G3" s="178" t="n"/>
    </row>
    <row r="4">
      <c r="A4" s="178" t="n"/>
      <c r="B4" s="178" t="n"/>
      <c r="C4" s="178" t="n"/>
      <c r="D4" s="178" t="n"/>
      <c r="E4" s="178" t="n"/>
      <c r="F4" s="178" t="n"/>
      <c r="G4" s="178" t="n"/>
    </row>
    <row r="5">
      <c r="A5" s="156" t="inlineStr">
        <is>
          <t>Расчет стоимости оборудования</t>
        </is>
      </c>
    </row>
    <row r="6" ht="64.5" customHeight="1">
      <c r="B6" s="102">
        <f>'Прил.1 Сравнит табл'!B6</f>
        <v/>
      </c>
      <c r="C6" s="115" t="n"/>
      <c r="D6" s="180">
        <f>'Прил.1 Сравнит табл'!D6</f>
        <v/>
      </c>
    </row>
    <row r="7">
      <c r="A7" s="119" t="n"/>
      <c r="B7" s="119" t="n"/>
      <c r="C7" s="119" t="n"/>
      <c r="D7" s="119" t="n"/>
      <c r="E7" s="119" t="n"/>
      <c r="F7" s="119" t="n"/>
      <c r="G7" s="119" t="n"/>
    </row>
    <row r="8" ht="30" customHeight="1">
      <c r="A8" s="179" t="inlineStr">
        <is>
          <t>№ пп.</t>
        </is>
      </c>
      <c r="B8" s="179" t="inlineStr">
        <is>
          <t>Код ресурса</t>
        </is>
      </c>
      <c r="C8" s="179" t="inlineStr">
        <is>
          <t>Наименование</t>
        </is>
      </c>
      <c r="D8" s="179" t="inlineStr">
        <is>
          <t>Ед. изм.</t>
        </is>
      </c>
      <c r="E8" s="159" t="inlineStr">
        <is>
          <t>Кол-во единиц по проектным данным</t>
        </is>
      </c>
      <c r="F8" s="179" t="inlineStr">
        <is>
          <t>Сметная стоимость в ценах на 01.01.2000 (руб.)</t>
        </is>
      </c>
      <c r="G8" s="188" t="n"/>
    </row>
    <row r="9">
      <c r="A9" s="190" t="n"/>
      <c r="B9" s="190" t="n"/>
      <c r="C9" s="190" t="n"/>
      <c r="D9" s="190" t="n"/>
      <c r="E9" s="190" t="n"/>
      <c r="F9" s="159" t="inlineStr">
        <is>
          <t>на ед. изм.</t>
        </is>
      </c>
      <c r="G9" s="159" t="inlineStr">
        <is>
          <t>общая</t>
        </is>
      </c>
    </row>
    <row r="10">
      <c r="A10" s="159" t="n">
        <v>1</v>
      </c>
      <c r="B10" s="159" t="n">
        <v>2</v>
      </c>
      <c r="C10" s="159" t="n">
        <v>3</v>
      </c>
      <c r="D10" s="159" t="n">
        <v>4</v>
      </c>
      <c r="E10" s="159" t="n">
        <v>5</v>
      </c>
      <c r="F10" s="159" t="n">
        <v>6</v>
      </c>
      <c r="G10" s="159" t="n">
        <v>7</v>
      </c>
    </row>
    <row r="11" ht="15" customHeight="1">
      <c r="A11" s="7" t="n"/>
      <c r="B11" s="158" t="inlineStr">
        <is>
          <t>ИНЖЕНЕРНОЕ ОБОРУДОВАНИЕ</t>
        </is>
      </c>
      <c r="C11" s="187" t="n"/>
      <c r="D11" s="187" t="n"/>
      <c r="E11" s="187" t="n"/>
      <c r="F11" s="187" t="n"/>
      <c r="G11" s="188" t="n"/>
    </row>
    <row r="12" ht="27" customHeight="1">
      <c r="A12" s="159" t="n"/>
      <c r="B12" s="152" t="n"/>
      <c r="C12" s="158" t="inlineStr">
        <is>
          <t>ИТОГО ИНЖЕНЕРНОЕ ОБОРУДОВАНИЕ</t>
        </is>
      </c>
      <c r="D12" s="152" t="n"/>
      <c r="E12" s="8" t="n"/>
      <c r="F12" s="161" t="n"/>
      <c r="G12" s="161" t="n">
        <v>0</v>
      </c>
    </row>
    <row r="13">
      <c r="A13" s="159" t="n"/>
      <c r="B13" s="158" t="inlineStr">
        <is>
          <t>ТЕХНОЛОГИЧЕСКОЕ ОБОРУДОВАНИЕ</t>
        </is>
      </c>
      <c r="C13" s="187" t="n"/>
      <c r="D13" s="187" t="n"/>
      <c r="E13" s="187" t="n"/>
      <c r="F13" s="187" t="n"/>
      <c r="G13" s="188" t="n"/>
    </row>
    <row r="14">
      <c r="A14" s="159" t="n">
        <v>1</v>
      </c>
      <c r="B14" s="64">
        <f>'Прил.5 Расчет СМР и ОБ'!B26</f>
        <v/>
      </c>
      <c r="C14" s="64">
        <f>'Прил.5 Расчет СМР и ОБ'!C26</f>
        <v/>
      </c>
      <c r="D14" s="64">
        <f>'Прил.5 Расчет СМР и ОБ'!D26</f>
        <v/>
      </c>
      <c r="E14" s="64">
        <f>'Прил.5 Расчет СМР и ОБ'!E26</f>
        <v/>
      </c>
      <c r="F14" s="160">
        <f>'Прил.5 Расчет СМР и ОБ'!F26</f>
        <v/>
      </c>
      <c r="G14" s="14">
        <f>ROUND(E14*F14,2)</f>
        <v/>
      </c>
    </row>
    <row r="15" ht="25.5" customHeight="1">
      <c r="A15" s="15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61" t="n"/>
      <c r="G15" s="14">
        <f>SUM(G14:G14)</f>
        <v/>
      </c>
    </row>
    <row r="16" ht="19.5" customHeight="1">
      <c r="A16" s="159" t="n"/>
      <c r="B16" s="158" t="n"/>
      <c r="C16" s="158" t="inlineStr">
        <is>
          <t>Всего по разделу «Оборудование»</t>
        </is>
      </c>
      <c r="D16" s="158" t="n"/>
      <c r="E16" s="177" t="n"/>
      <c r="F16" s="161" t="n"/>
      <c r="G16" s="14">
        <f>G12+G15</f>
        <v/>
      </c>
    </row>
    <row r="17">
      <c r="A17" s="127" t="n"/>
      <c r="B17" s="128" t="n"/>
      <c r="C17" s="127" t="n"/>
      <c r="D17" s="127" t="n"/>
      <c r="E17" s="127" t="n"/>
      <c r="F17" s="127" t="n"/>
      <c r="G17" s="127" t="n"/>
    </row>
    <row r="18">
      <c r="A18" s="119" t="inlineStr">
        <is>
          <t>Составил ______________________        А.П. Николаева</t>
        </is>
      </c>
      <c r="B18" s="129" t="n"/>
      <c r="C18" s="129" t="n"/>
      <c r="D18" s="127" t="n"/>
      <c r="E18" s="127" t="n"/>
      <c r="F18" s="127" t="n"/>
      <c r="G18" s="127" t="n"/>
    </row>
    <row r="19">
      <c r="A19" s="130" t="inlineStr">
        <is>
          <t xml:space="preserve">                         (подпись, инициалы, фамилия)</t>
        </is>
      </c>
      <c r="B19" s="129" t="n"/>
      <c r="C19" s="129" t="n"/>
      <c r="D19" s="127" t="n"/>
      <c r="E19" s="127" t="n"/>
      <c r="F19" s="127" t="n"/>
      <c r="G19" s="127" t="n"/>
    </row>
    <row r="20">
      <c r="A20" s="119" t="n"/>
      <c r="B20" s="129" t="n"/>
      <c r="C20" s="129" t="n"/>
      <c r="D20" s="127" t="n"/>
      <c r="E20" s="127" t="n"/>
      <c r="F20" s="127" t="n"/>
      <c r="G20" s="127" t="n"/>
    </row>
    <row r="21">
      <c r="A21" s="119" t="inlineStr">
        <is>
          <t>Проверил ______________________        А.В. Костянецкая</t>
        </is>
      </c>
      <c r="B21" s="129" t="n"/>
      <c r="C21" s="129" t="n"/>
      <c r="D21" s="127" t="n"/>
      <c r="E21" s="127" t="n"/>
      <c r="F21" s="127" t="n"/>
      <c r="G21" s="127" t="n"/>
    </row>
    <row r="22">
      <c r="A22" s="130" t="inlineStr">
        <is>
          <t xml:space="preserve">                        (подпись, инициалы, фамилия)</t>
        </is>
      </c>
      <c r="B22" s="129" t="n"/>
      <c r="C22" s="129" t="n"/>
      <c r="D22" s="127" t="n"/>
      <c r="E22" s="127" t="n"/>
      <c r="F22" s="127" t="n"/>
      <c r="G22" s="127" t="n"/>
    </row>
  </sheetData>
  <mergeCells count="11">
    <mergeCell ref="A8:A9"/>
    <mergeCell ref="A1:G1"/>
    <mergeCell ref="E8:E9"/>
    <mergeCell ref="C8:C9"/>
    <mergeCell ref="B11:G11"/>
    <mergeCell ref="D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19" t="n"/>
      <c r="C1" s="119" t="n"/>
      <c r="D1" s="178" t="inlineStr">
        <is>
          <t>Приложение №7</t>
        </is>
      </c>
    </row>
    <row r="2">
      <c r="A2" s="178" t="n"/>
      <c r="B2" s="178" t="n"/>
      <c r="C2" s="178" t="n"/>
      <c r="D2" s="178" t="n"/>
    </row>
    <row r="3" ht="24.75" customHeight="1">
      <c r="A3" s="156" t="inlineStr">
        <is>
          <t>Расчет показателя УНЦ</t>
        </is>
      </c>
    </row>
    <row r="4" ht="24.75" customHeight="1">
      <c r="A4" s="156" t="n"/>
      <c r="B4" s="156" t="n"/>
      <c r="C4" s="156" t="n"/>
      <c r="D4" s="156" t="n"/>
    </row>
    <row r="5" ht="36.75" customHeight="1">
      <c r="A5" s="181" t="inlineStr">
        <is>
          <t xml:space="preserve">Наименование разрабатываемого показателя УНЦ - </t>
        </is>
      </c>
      <c r="D5" s="181">
        <f>'Прил.5 Расчет СМР и ОБ'!D6:J6</f>
        <v/>
      </c>
    </row>
    <row r="6" ht="19.9" customHeight="1">
      <c r="A6" s="181" t="inlineStr">
        <is>
          <t>Единица измерения  — 1 км</t>
        </is>
      </c>
      <c r="D6" s="181" t="n"/>
    </row>
    <row r="7">
      <c r="A7" s="119" t="n"/>
      <c r="B7" s="119" t="n"/>
      <c r="C7" s="119" t="n"/>
      <c r="D7" s="119" t="n"/>
    </row>
    <row r="8" ht="14.45" customHeight="1">
      <c r="A8" s="151" t="inlineStr">
        <is>
          <t>Код показателя</t>
        </is>
      </c>
      <c r="B8" s="151" t="inlineStr">
        <is>
          <t>Наименование показателя</t>
        </is>
      </c>
      <c r="C8" s="151" t="inlineStr">
        <is>
          <t>Наименование РМ, входящих в состав показателя</t>
        </is>
      </c>
      <c r="D8" s="151" t="inlineStr">
        <is>
          <t>Норматив цены на 01.01.2023, тыс.руб.</t>
        </is>
      </c>
    </row>
    <row r="9" ht="15" customHeight="1">
      <c r="A9" s="190" t="n"/>
      <c r="B9" s="190" t="n"/>
      <c r="C9" s="190" t="n"/>
      <c r="D9" s="190" t="n"/>
    </row>
    <row r="10">
      <c r="A10" s="159" t="n">
        <v>1</v>
      </c>
      <c r="B10" s="159" t="n">
        <v>2</v>
      </c>
      <c r="C10" s="159" t="n">
        <v>3</v>
      </c>
      <c r="D10" s="159" t="n">
        <v>4</v>
      </c>
    </row>
    <row r="11" ht="41.45" customHeight="1">
      <c r="A11" s="159" t="inlineStr">
        <is>
          <t>Л11-02</t>
        </is>
      </c>
      <c r="B11" s="159" t="inlineStr">
        <is>
          <t xml:space="preserve">УНЦ арматуры, крепления, защиты от перенапряжений ВЛ 0,4-35 кВ </t>
        </is>
      </c>
      <c r="C11" s="124">
        <f>D5</f>
        <v/>
      </c>
      <c r="D11" s="125">
        <f>'Прил.4 РМ'!C41</f>
        <v/>
      </c>
      <c r="E11" s="126" t="n"/>
    </row>
    <row r="12">
      <c r="A12" s="127" t="n"/>
      <c r="B12" s="128" t="n"/>
      <c r="C12" s="127" t="n"/>
      <c r="D12" s="127" t="n"/>
    </row>
    <row r="13">
      <c r="A13" s="119" t="inlineStr">
        <is>
          <t>Составил ______________________        А.П. Николаева</t>
        </is>
      </c>
      <c r="B13" s="129" t="n"/>
      <c r="C13" s="129" t="n"/>
      <c r="D13" s="127" t="n"/>
    </row>
    <row r="14">
      <c r="A14" s="130" t="inlineStr">
        <is>
          <t xml:space="preserve">                         (подпись, инициалы, фамилия)</t>
        </is>
      </c>
      <c r="B14" s="129" t="n"/>
      <c r="C14" s="129" t="n"/>
      <c r="D14" s="127" t="n"/>
    </row>
    <row r="15">
      <c r="A15" s="119" t="n"/>
      <c r="B15" s="129" t="n"/>
      <c r="C15" s="129" t="n"/>
      <c r="D15" s="127" t="n"/>
    </row>
    <row r="16">
      <c r="A16" s="119" t="inlineStr">
        <is>
          <t>Проверил ______________________        А.В. Костянецкая</t>
        </is>
      </c>
      <c r="B16" s="129" t="n"/>
      <c r="C16" s="129" t="n"/>
      <c r="D16" s="127" t="n"/>
    </row>
    <row r="17">
      <c r="A17" s="130" t="inlineStr">
        <is>
          <t xml:space="preserve">                        (подпись, инициалы, фамилия)</t>
        </is>
      </c>
      <c r="B17" s="129" t="n"/>
      <c r="C17" s="129" t="n"/>
      <c r="D17" s="12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C24" sqref="C24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4" t="inlineStr">
        <is>
          <t>Приложение № 10</t>
        </is>
      </c>
    </row>
    <row r="5" ht="18.75" customHeight="1">
      <c r="B5" s="35" t="n"/>
    </row>
    <row r="6" ht="15.75" customHeight="1">
      <c r="B6" s="148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51" t="inlineStr">
        <is>
          <t>Наименование индекса / норм сопутствующих затрат</t>
        </is>
      </c>
      <c r="C8" s="151" t="inlineStr">
        <is>
          <t>Дата применения и обоснование индекса / норм сопутствующих затрат</t>
        </is>
      </c>
      <c r="D8" s="151" t="inlineStr">
        <is>
          <t>Размер индекса / норма сопутствующих затрат</t>
        </is>
      </c>
    </row>
    <row r="9" ht="15.75" customHeight="1">
      <c r="B9" s="151" t="n">
        <v>1</v>
      </c>
      <c r="C9" s="151" t="n">
        <v>2</v>
      </c>
      <c r="D9" s="151" t="n">
        <v>3</v>
      </c>
    </row>
    <row r="10" ht="45" customHeight="1">
      <c r="B10" s="151" t="inlineStr">
        <is>
          <t xml:space="preserve">Индекс изменения сметной стоимости на 1 квартал 2023 года. ОЗП </t>
        </is>
      </c>
      <c r="C10" s="151" t="inlineStr">
        <is>
          <t>Письмо Минстроя России от 30.03.2023г. №17106-ИФ/09  прил.1</t>
        </is>
      </c>
      <c r="D10" s="151" t="n">
        <v>44.29</v>
      </c>
    </row>
    <row r="11" ht="29.25" customHeight="1">
      <c r="B11" s="151" t="inlineStr">
        <is>
          <t>Индекс изменения сметной стоимости на 1 квартал 2023 года. ЭМ</t>
        </is>
      </c>
      <c r="C11" s="151" t="inlineStr">
        <is>
          <t>Письмо Минстроя России от 30.03.2023г. №17106-ИФ/09  прил.1</t>
        </is>
      </c>
      <c r="D11" s="151" t="n">
        <v>11.72</v>
      </c>
    </row>
    <row r="12" ht="29.25" customHeight="1">
      <c r="B12" s="151" t="inlineStr">
        <is>
          <t>Индекс изменения сметной стоимости на 1 квартал 2023 года. МАТ</t>
        </is>
      </c>
      <c r="C12" s="151" t="inlineStr">
        <is>
          <t>Письмо Минстроя России от 30.03.2023г. №17106-ИФ/09  прил.1</t>
        </is>
      </c>
      <c r="D12" s="151" t="n">
        <v>7.74</v>
      </c>
    </row>
    <row r="13" ht="30.75" customHeight="1">
      <c r="B13" s="151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51" t="n">
        <v>6.26</v>
      </c>
    </row>
    <row r="14" ht="89.25" customHeight="1">
      <c r="B14" s="151" t="inlineStr">
        <is>
          <t>Временные здания и сооружения</t>
        </is>
      </c>
      <c r="C14" s="15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0.025</v>
      </c>
    </row>
    <row r="15" ht="78.75" customHeight="1">
      <c r="B15" s="151" t="inlineStr">
        <is>
          <t>Дополнительные затраты при производстве строительно-монтажных работ в зимнее время</t>
        </is>
      </c>
      <c r="C15" s="1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0.019</v>
      </c>
    </row>
    <row r="16" ht="34.5" customHeight="1">
      <c r="B16" s="151" t="inlineStr">
        <is>
          <t>Пусконаладочные работы</t>
        </is>
      </c>
      <c r="C16" s="151" t="n"/>
      <c r="D16" s="151" t="inlineStr">
        <is>
          <t>Расчёт</t>
        </is>
      </c>
    </row>
    <row r="17" ht="31.5" customHeight="1">
      <c r="B17" s="151" t="inlineStr">
        <is>
          <t>Строительный контроль</t>
        </is>
      </c>
      <c r="C17" s="151" t="inlineStr">
        <is>
          <t>Постановление Правительства РФ от 21.06.10 г. № 468</t>
        </is>
      </c>
      <c r="D17" s="42" t="n">
        <v>0.0214</v>
      </c>
    </row>
    <row r="18" ht="31.5" customHeight="1">
      <c r="B18" s="151" t="inlineStr">
        <is>
          <t>Авторский надзор - 0,2%</t>
        </is>
      </c>
      <c r="C18" s="151" t="inlineStr">
        <is>
          <t>Приказ от 4.08.2020 № 421/пр п.173</t>
        </is>
      </c>
      <c r="D18" s="42" t="n">
        <v>0.002</v>
      </c>
    </row>
    <row r="19" ht="24" customHeight="1">
      <c r="B19" s="151" t="inlineStr">
        <is>
          <t>Непредвиденные расходы</t>
        </is>
      </c>
      <c r="C19" s="151" t="inlineStr">
        <is>
          <t>Приказ от 4.08.2020 № 421/пр п.179</t>
        </is>
      </c>
      <c r="D19" s="42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19" t="inlineStr">
        <is>
          <t>Составил ______________________        А.П. Николаева</t>
        </is>
      </c>
      <c r="C26" s="129" t="n"/>
    </row>
    <row r="27">
      <c r="B27" s="130" t="inlineStr">
        <is>
          <t xml:space="preserve">                         (подпись, инициалы, фамилия)</t>
        </is>
      </c>
      <c r="C27" s="129" t="n"/>
    </row>
    <row r="28">
      <c r="B28" s="119" t="n"/>
      <c r="C28" s="129" t="n"/>
    </row>
    <row r="29">
      <c r="B29" s="119" t="inlineStr">
        <is>
          <t>Проверил ______________________        А.В. Костянецкая</t>
        </is>
      </c>
      <c r="C29" s="129" t="n"/>
    </row>
    <row r="30">
      <c r="B30" s="130" t="inlineStr">
        <is>
          <t xml:space="preserve">                        (подпись, инициалы, фамилия)</t>
        </is>
      </c>
      <c r="C30" s="12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26" sqref="B26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3.5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1.263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n"/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2025-01-24T12:09:49Z</dcterms:modified>
  <cp:lastModifiedBy>Danil</cp:lastModifiedBy>
  <cp:lastPrinted>2023-11-27T08:05:13Z</cp:lastPrinted>
</cp:coreProperties>
</file>