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1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10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23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vertical="top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0" fontId="24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" fontId="16" fillId="0" borderId="2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" fontId="18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7" zoomScale="60" zoomScaleNormal="70" workbookViewId="0">
      <selection activeCell="C28" sqref="C28"/>
    </sheetView>
  </sheetViews>
  <sheetFormatPr baseColWidth="8" defaultColWidth="9.109375" defaultRowHeight="15.6"/>
  <cols>
    <col width="9.109375" customWidth="1" style="308" min="1" max="2"/>
    <col width="51.6640625" customWidth="1" style="308" min="3" max="3"/>
    <col width="47" customWidth="1" style="308" min="4" max="4"/>
    <col width="37.44140625" customWidth="1" style="308" min="5" max="5"/>
    <col width="9.109375" customWidth="1" style="308" min="6" max="6"/>
  </cols>
  <sheetData>
    <row r="3">
      <c r="B3" s="329" t="inlineStr">
        <is>
          <t>Приложение № 1</t>
        </is>
      </c>
    </row>
    <row r="4">
      <c r="B4" s="330" t="inlineStr">
        <is>
          <t>Сравнительная таблица отбора объекта-представителя</t>
        </is>
      </c>
    </row>
    <row r="5" ht="84" customHeight="1" s="309">
      <c r="B5" s="3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9">
      <c r="B6" s="276" t="n"/>
      <c r="C6" s="276" t="n"/>
      <c r="D6" s="276" t="n"/>
    </row>
    <row r="7" ht="64.5" customHeight="1" s="309">
      <c r="B7" s="331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0,4 кВ.</t>
        </is>
      </c>
    </row>
    <row r="8" ht="31.5" customHeight="1" s="309">
      <c r="B8" s="331" t="inlineStr">
        <is>
          <t>Сопоставимый уровень цен: 3 кв. 2018 г</t>
        </is>
      </c>
    </row>
    <row r="9" ht="15.75" customHeight="1" s="309">
      <c r="B9" s="331" t="inlineStr">
        <is>
          <t>Единица измерения  — 1 тн опор</t>
        </is>
      </c>
    </row>
    <row r="10">
      <c r="B10" s="331" t="n"/>
    </row>
    <row r="11">
      <c r="B11" s="337" t="inlineStr">
        <is>
          <t>№ п/п</t>
        </is>
      </c>
      <c r="C11" s="337" t="inlineStr">
        <is>
          <t>Параметр</t>
        </is>
      </c>
      <c r="D11" s="337" t="inlineStr">
        <is>
          <t xml:space="preserve">Объект-представитель </t>
        </is>
      </c>
      <c r="E11" s="252" t="n"/>
    </row>
    <row r="12" ht="96.75" customHeight="1" s="309">
      <c r="B12" s="337" t="n">
        <v>1</v>
      </c>
      <c r="C12" s="247" t="inlineStr">
        <is>
          <t>Наименование объекта-представителя</t>
        </is>
      </c>
      <c r="D12" s="304" t="inlineStr">
        <is>
          <t>ВЛ 0,4 СТ-5-373</t>
        </is>
      </c>
    </row>
    <row r="13">
      <c r="B13" s="337" t="n">
        <v>2</v>
      </c>
      <c r="C13" s="247" t="inlineStr">
        <is>
          <t>Наименование субъекта Российской Федерации</t>
        </is>
      </c>
      <c r="D13" s="304" t="inlineStr">
        <is>
          <t>Краснодарский край</t>
        </is>
      </c>
    </row>
    <row r="14">
      <c r="B14" s="337" t="n">
        <v>3</v>
      </c>
      <c r="C14" s="247" t="inlineStr">
        <is>
          <t>Климатический район и подрайон</t>
        </is>
      </c>
      <c r="D14" s="305" t="inlineStr">
        <is>
          <t>IIIБ</t>
        </is>
      </c>
    </row>
    <row r="15">
      <c r="B15" s="337" t="n">
        <v>4</v>
      </c>
      <c r="C15" s="247" t="inlineStr">
        <is>
          <t>Мощность объекта</t>
        </is>
      </c>
      <c r="D15" s="304" t="n">
        <v>12.83</v>
      </c>
    </row>
    <row r="16" ht="62.4" customHeight="1" s="309">
      <c r="B16" s="33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04" t="inlineStr">
        <is>
          <t>Зажим ZVZ 481 - 8 шт.
Кронштейн У4 3 шт.
Заземляющий проводник ЗП2М - 6,8 м.
Зажим ZP-2 - 9 шт.</t>
        </is>
      </c>
    </row>
    <row r="17" ht="79.5" customHeight="1" s="309">
      <c r="B17" s="33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1">
        <f>SUM(D18:D21)</f>
        <v/>
      </c>
      <c r="E17" s="275" t="n"/>
    </row>
    <row r="18">
      <c r="B18" s="251" t="inlineStr">
        <is>
          <t>6.1</t>
        </is>
      </c>
      <c r="C18" s="247" t="inlineStr">
        <is>
          <t>строительно-монтажные работы</t>
        </is>
      </c>
      <c r="D18" s="261" t="n">
        <v>67.52770889999999</v>
      </c>
    </row>
    <row r="19" ht="15.75" customHeight="1" s="309">
      <c r="B19" s="251" t="inlineStr">
        <is>
          <t>6.2</t>
        </is>
      </c>
      <c r="C19" s="247" t="inlineStr">
        <is>
          <t>оборудование и инвентарь</t>
        </is>
      </c>
      <c r="D19" s="261" t="n"/>
    </row>
    <row r="20" ht="16.5" customHeight="1" s="309">
      <c r="B20" s="251" t="inlineStr">
        <is>
          <t>6.3</t>
        </is>
      </c>
      <c r="C20" s="247" t="inlineStr">
        <is>
          <t>пусконаладочные работы</t>
        </is>
      </c>
      <c r="D20" s="261" t="n"/>
    </row>
    <row r="21" ht="35.25" customHeight="1" s="309">
      <c r="B21" s="251" t="inlineStr">
        <is>
          <t>6.4</t>
        </is>
      </c>
      <c r="C21" s="250" t="inlineStr">
        <is>
          <t>прочие и лимитированные затраты</t>
        </is>
      </c>
      <c r="D21" s="261" t="n"/>
    </row>
    <row r="22">
      <c r="B22" s="337" t="n">
        <v>7</v>
      </c>
      <c r="C22" s="250" t="inlineStr">
        <is>
          <t>Сопоставимый уровень цен</t>
        </is>
      </c>
      <c r="D22" s="300" t="inlineStr">
        <is>
          <t>3 кв. 2018 г</t>
        </is>
      </c>
      <c r="E22" s="248" t="n"/>
    </row>
    <row r="23" ht="78" customHeight="1" s="309">
      <c r="B23" s="337" t="n">
        <v>8</v>
      </c>
      <c r="C23" s="2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1">
        <f>D17</f>
        <v/>
      </c>
      <c r="E23" s="275" t="n"/>
    </row>
    <row r="24" ht="31.2" customHeight="1" s="309">
      <c r="B24" s="33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1">
        <f>D23/D15</f>
        <v/>
      </c>
      <c r="E24" s="248" t="n"/>
    </row>
    <row r="25">
      <c r="B25" s="337" t="n">
        <v>10</v>
      </c>
      <c r="C25" s="247" t="inlineStr">
        <is>
          <t>Примечание</t>
        </is>
      </c>
      <c r="D25" s="337" t="n"/>
    </row>
    <row r="26">
      <c r="B26" s="246" t="n"/>
      <c r="C26" s="245" t="n"/>
      <c r="D26" s="245" t="n"/>
    </row>
    <row r="27" ht="37.5" customHeight="1" s="309">
      <c r="B27" s="306" t="n"/>
    </row>
    <row r="28">
      <c r="B28" s="308" t="inlineStr">
        <is>
          <t>Составил ______________________    Е. М. Добровольская</t>
        </is>
      </c>
    </row>
    <row r="29">
      <c r="B29" s="306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3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08" min="1" max="1"/>
    <col width="9.109375" customWidth="1" style="308" min="2" max="2"/>
    <col width="35.33203125" customWidth="1" style="308" min="3" max="3"/>
    <col width="13.88671875" customWidth="1" style="308" min="4" max="4"/>
    <col width="24.88671875" customWidth="1" style="308" min="5" max="5"/>
    <col width="15.5546875" customWidth="1" style="308" min="6" max="6"/>
    <col width="14.88671875" customWidth="1" style="308" min="7" max="7"/>
    <col width="16.6640625" customWidth="1" style="308" min="8" max="8"/>
    <col width="13" customWidth="1" style="308" min="9" max="10"/>
    <col width="18" customWidth="1" style="308" min="11" max="11"/>
    <col width="9.109375" customWidth="1" style="308" min="12" max="12"/>
  </cols>
  <sheetData>
    <row r="3">
      <c r="B3" s="329" t="inlineStr">
        <is>
          <t>Приложение № 2</t>
        </is>
      </c>
      <c r="K3" s="306" t="n"/>
    </row>
    <row r="4">
      <c r="B4" s="330" t="inlineStr">
        <is>
          <t>Расчет стоимости основных видов работ для выбора объекта-представителя</t>
        </is>
      </c>
    </row>
    <row r="5">
      <c r="B5" s="253" t="n"/>
      <c r="C5" s="253" t="n"/>
      <c r="D5" s="253" t="n"/>
      <c r="E5" s="253" t="n"/>
      <c r="F5" s="253" t="n"/>
      <c r="G5" s="253" t="n"/>
      <c r="H5" s="253" t="n"/>
      <c r="I5" s="253" t="n"/>
      <c r="J5" s="253" t="n"/>
      <c r="K5" s="253" t="n"/>
    </row>
    <row r="6" ht="29.25" customHeight="1" s="309">
      <c r="B6" s="338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0,4 кВ.</t>
        </is>
      </c>
      <c r="K6" s="306" t="n"/>
    </row>
    <row r="7" ht="15.75" customHeight="1" s="309">
      <c r="B7" s="339" t="inlineStr">
        <is>
          <t>Единица измерения  — 1 тн опор</t>
        </is>
      </c>
      <c r="K7" s="306" t="n"/>
    </row>
    <row r="8" ht="18.75" customHeight="1" s="309">
      <c r="B8" s="277" t="n"/>
    </row>
    <row r="9" ht="15.75" customHeight="1" s="309">
      <c r="B9" s="337" t="inlineStr">
        <is>
          <t>№ п/п</t>
        </is>
      </c>
      <c r="C9" s="3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7" t="inlineStr">
        <is>
          <t>Объект-представитель 1</t>
        </is>
      </c>
      <c r="E9" s="426" t="n"/>
      <c r="F9" s="426" t="n"/>
      <c r="G9" s="426" t="n"/>
      <c r="H9" s="426" t="n"/>
      <c r="I9" s="426" t="n"/>
      <c r="J9" s="427" t="n"/>
    </row>
    <row r="10" ht="15.75" customHeight="1" s="309">
      <c r="B10" s="428" t="n"/>
      <c r="C10" s="428" t="n"/>
      <c r="D10" s="337" t="inlineStr">
        <is>
          <t>Номер сметы</t>
        </is>
      </c>
      <c r="E10" s="337" t="inlineStr">
        <is>
          <t>Наименование сметы</t>
        </is>
      </c>
      <c r="F10" s="337" t="inlineStr">
        <is>
          <t>Сметная стоимость в уровне цен 3 кв. 2018 г., тыс. руб.</t>
        </is>
      </c>
      <c r="G10" s="426" t="n"/>
      <c r="H10" s="426" t="n"/>
      <c r="I10" s="426" t="n"/>
      <c r="J10" s="427" t="n"/>
    </row>
    <row r="11" ht="31.5" customHeight="1" s="309">
      <c r="B11" s="429" t="n"/>
      <c r="C11" s="429" t="n"/>
      <c r="D11" s="429" t="n"/>
      <c r="E11" s="429" t="n"/>
      <c r="F11" s="337" t="inlineStr">
        <is>
          <t>Строительные работы</t>
        </is>
      </c>
      <c r="G11" s="337" t="inlineStr">
        <is>
          <t>Монтажные работы</t>
        </is>
      </c>
      <c r="H11" s="337" t="inlineStr">
        <is>
          <t>Оборудование</t>
        </is>
      </c>
      <c r="I11" s="337" t="inlineStr">
        <is>
          <t>Прочее</t>
        </is>
      </c>
      <c r="J11" s="337" t="inlineStr">
        <is>
          <t>Всего</t>
        </is>
      </c>
    </row>
    <row r="12" ht="15" customHeight="1" s="309">
      <c r="B12" s="321" t="n"/>
      <c r="C12" s="321" t="n"/>
      <c r="D12" s="321" t="n"/>
      <c r="E12" s="321" t="n"/>
      <c r="F12" s="261" t="n">
        <v>67.52770889999999</v>
      </c>
      <c r="G12" s="427" t="n"/>
      <c r="H12" s="321" t="n"/>
      <c r="I12" s="321" t="n"/>
      <c r="J12" s="321" t="n"/>
    </row>
    <row r="13" ht="15.75" customHeight="1" s="309">
      <c r="B13" s="336" t="inlineStr">
        <is>
          <t>Всего по объекту:</t>
        </is>
      </c>
      <c r="C13" s="426" t="n"/>
      <c r="D13" s="426" t="n"/>
      <c r="E13" s="427" t="n"/>
      <c r="F13" s="278" t="n"/>
      <c r="G13" s="278" t="n"/>
      <c r="H13" s="278" t="n"/>
      <c r="I13" s="278" t="n"/>
      <c r="J13" s="278" t="n"/>
    </row>
    <row r="14" ht="15.75" customHeight="1" s="309">
      <c r="B14" s="336" t="inlineStr">
        <is>
          <t>Всего по объекту в сопоставимом уровне цен 3 кв. 2018г:</t>
        </is>
      </c>
      <c r="C14" s="426" t="n"/>
      <c r="D14" s="426" t="n"/>
      <c r="E14" s="427" t="n"/>
      <c r="F14" s="430" t="n">
        <v>67.52770889999999</v>
      </c>
      <c r="G14" s="427" t="n"/>
      <c r="H14" s="278" t="n"/>
      <c r="I14" s="278" t="n"/>
      <c r="J14" s="278" t="n"/>
    </row>
    <row r="15" ht="15" customHeight="1" s="309"/>
    <row r="16" ht="15" customHeight="1" s="309"/>
    <row r="17" ht="15" customHeight="1" s="309"/>
    <row r="18" ht="15" customHeight="1" s="309">
      <c r="C18" s="315" t="inlineStr">
        <is>
          <t>Составил ______________________     Е. М. Добровольская</t>
        </is>
      </c>
      <c r="D18" s="316" t="n"/>
      <c r="E18" s="316" t="n"/>
    </row>
    <row r="19" ht="15" customHeight="1" s="309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09">
      <c r="C20" s="315" t="n"/>
      <c r="D20" s="316" t="n"/>
      <c r="E20" s="316" t="n"/>
    </row>
    <row r="21" ht="15" customHeight="1" s="309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09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09"/>
    <row r="24" ht="15" customHeight="1" s="309"/>
    <row r="25" ht="15" customHeight="1" s="309"/>
    <row r="26" ht="15" customHeight="1" s="309"/>
    <row r="27" ht="15" customHeight="1" s="309"/>
    <row r="28" ht="15" customHeight="1" s="309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63"/>
  <sheetViews>
    <sheetView view="pageBreakPreview" topLeftCell="A49" zoomScale="85" workbookViewId="0">
      <selection activeCell="C59" sqref="C59"/>
    </sheetView>
  </sheetViews>
  <sheetFormatPr baseColWidth="8" defaultColWidth="9.109375" defaultRowHeight="15.6"/>
  <cols>
    <col width="9.109375" customWidth="1" style="308" min="1" max="1"/>
    <col width="12.5546875" customWidth="1" style="308" min="2" max="2"/>
    <col width="22.44140625" customWidth="1" style="308" min="3" max="3"/>
    <col width="49.6640625" customWidth="1" style="308" min="4" max="4"/>
    <col width="10.109375" customWidth="1" style="308" min="5" max="5"/>
    <col width="20.6640625" customWidth="1" style="308" min="6" max="6"/>
    <col width="20" customWidth="1" style="308" min="7" max="7"/>
    <col width="16.6640625" customWidth="1" style="308" min="8" max="8"/>
    <col width="9.109375" customWidth="1" style="308" min="9" max="10"/>
    <col width="15" customWidth="1" style="308" min="11" max="11"/>
    <col width="9.109375" customWidth="1" style="308" min="12" max="12"/>
  </cols>
  <sheetData>
    <row r="2">
      <c r="A2" s="329" t="inlineStr">
        <is>
          <t xml:space="preserve">Приложение № 3 </t>
        </is>
      </c>
    </row>
    <row r="3">
      <c r="A3" s="330" t="inlineStr">
        <is>
          <t>Объектная ресурсная ведомость</t>
        </is>
      </c>
    </row>
    <row r="4" ht="18.75" customHeight="1" s="309">
      <c r="A4" s="293" t="n"/>
      <c r="B4" s="293" t="n"/>
      <c r="C4" s="3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1" t="n"/>
    </row>
    <row r="6" ht="31.5" customHeight="1" s="309">
      <c r="A6" s="338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0,4 кВ.</t>
        </is>
      </c>
    </row>
    <row r="7">
      <c r="A7" s="339" t="n"/>
      <c r="B7" s="339" t="n"/>
      <c r="C7" s="339" t="n"/>
      <c r="D7" s="339" t="n"/>
      <c r="E7" s="339" t="n"/>
      <c r="F7" s="339" t="n"/>
      <c r="G7" s="339" t="n"/>
      <c r="H7" s="339" t="n"/>
    </row>
    <row r="8" ht="38.25" customHeight="1" s="309">
      <c r="A8" s="337" t="inlineStr">
        <is>
          <t>п/п</t>
        </is>
      </c>
      <c r="B8" s="337" t="inlineStr">
        <is>
          <t>№ЛСР</t>
        </is>
      </c>
      <c r="C8" s="337" t="inlineStr">
        <is>
          <t>Код ресурса</t>
        </is>
      </c>
      <c r="D8" s="337" t="inlineStr">
        <is>
          <t>Наименование ресурса</t>
        </is>
      </c>
      <c r="E8" s="337" t="inlineStr">
        <is>
          <t>Ед. изм.</t>
        </is>
      </c>
      <c r="F8" s="337" t="inlineStr">
        <is>
          <t>Кол-во единиц по данным объекта-представителя</t>
        </is>
      </c>
      <c r="G8" s="337" t="inlineStr">
        <is>
          <t>Сметная стоимость в ценах на 01.01.2000 (руб.)</t>
        </is>
      </c>
      <c r="H8" s="427" t="n"/>
    </row>
    <row r="9" ht="40.5" customHeight="1" s="309">
      <c r="A9" s="429" t="n"/>
      <c r="B9" s="429" t="n"/>
      <c r="C9" s="429" t="n"/>
      <c r="D9" s="429" t="n"/>
      <c r="E9" s="429" t="n"/>
      <c r="F9" s="429" t="n"/>
      <c r="G9" s="337" t="inlineStr">
        <is>
          <t>на ед.изм.</t>
        </is>
      </c>
      <c r="H9" s="337" t="inlineStr">
        <is>
          <t>общая</t>
        </is>
      </c>
    </row>
    <row r="10">
      <c r="A10" s="260" t="n">
        <v>1</v>
      </c>
      <c r="B10" s="260" t="n"/>
      <c r="C10" s="260" t="n">
        <v>2</v>
      </c>
      <c r="D10" s="260" t="inlineStr">
        <is>
          <t>З</t>
        </is>
      </c>
      <c r="E10" s="260" t="n">
        <v>4</v>
      </c>
      <c r="F10" s="260" t="n">
        <v>5</v>
      </c>
      <c r="G10" s="260" t="n">
        <v>6</v>
      </c>
      <c r="H10" s="260" t="n">
        <v>7</v>
      </c>
    </row>
    <row r="11" customFormat="1" s="310">
      <c r="A11" s="345" t="inlineStr">
        <is>
          <t>Затраты труда рабочих</t>
        </is>
      </c>
      <c r="B11" s="426" t="n"/>
      <c r="C11" s="426" t="n"/>
      <c r="D11" s="426" t="n"/>
      <c r="E11" s="427" t="n"/>
      <c r="F11" s="285">
        <f>SUM(F12:F15)</f>
        <v/>
      </c>
      <c r="G11" s="286" t="n"/>
      <c r="H11" s="285">
        <f>SUM(H12:H15)</f>
        <v/>
      </c>
    </row>
    <row r="12">
      <c r="A12" s="287" t="n">
        <v>1</v>
      </c>
      <c r="B12" s="259" t="n"/>
      <c r="C12" s="287" t="inlineStr">
        <is>
          <t>1-3-3</t>
        </is>
      </c>
      <c r="D12" s="288" t="inlineStr">
        <is>
          <t>Затраты труда рабочих (ср 3,3)</t>
        </is>
      </c>
      <c r="E12" s="380" t="inlineStr">
        <is>
          <t>чел.-ч</t>
        </is>
      </c>
      <c r="F12" s="282" t="n">
        <v>58.5</v>
      </c>
      <c r="G12" s="284" t="n">
        <v>8.859999999999999</v>
      </c>
      <c r="H12" s="284">
        <f>ROUND(F12*G12,2)</f>
        <v/>
      </c>
    </row>
    <row r="13">
      <c r="A13" s="292" t="n">
        <v>2</v>
      </c>
      <c r="B13" s="259" t="n"/>
      <c r="C13" s="287" t="inlineStr">
        <is>
          <t>1-3-9</t>
        </is>
      </c>
      <c r="D13" s="288" t="inlineStr">
        <is>
          <t>Затраты труда рабочих (ср 3,9)</t>
        </is>
      </c>
      <c r="E13" s="380" t="inlineStr">
        <is>
          <t>чел.-ч</t>
        </is>
      </c>
      <c r="F13" s="282" t="n">
        <v>11.42</v>
      </c>
      <c r="G13" s="284" t="n">
        <v>9.51</v>
      </c>
      <c r="H13" s="284">
        <f>ROUND(F13*G13,2)</f>
        <v/>
      </c>
    </row>
    <row r="14">
      <c r="A14" s="380" t="n">
        <v>3</v>
      </c>
      <c r="B14" s="259" t="n"/>
      <c r="C14" s="287" t="inlineStr">
        <is>
          <t>1-2-5</t>
        </is>
      </c>
      <c r="D14" s="288" t="inlineStr">
        <is>
          <t>Затраты труда рабочих (ср 2,5)</t>
        </is>
      </c>
      <c r="E14" s="380" t="inlineStr">
        <is>
          <t>чел.-ч</t>
        </is>
      </c>
      <c r="F14" s="282" t="n">
        <v>7.48</v>
      </c>
      <c r="G14" s="284" t="n">
        <v>8.17</v>
      </c>
      <c r="H14" s="284">
        <f>ROUND(F14*G14,2)</f>
        <v/>
      </c>
    </row>
    <row r="15">
      <c r="A15" s="292" t="n">
        <v>4</v>
      </c>
      <c r="B15" s="259" t="n"/>
      <c r="C15" s="287" t="inlineStr">
        <is>
          <t>1-2-9</t>
        </is>
      </c>
      <c r="D15" s="288" t="inlineStr">
        <is>
          <t>Затраты труда рабочих (ср 2,9)</t>
        </is>
      </c>
      <c r="E15" s="380" t="inlineStr">
        <is>
          <t>чел.-ч</t>
        </is>
      </c>
      <c r="F15" s="282" t="n">
        <v>3.24</v>
      </c>
      <c r="G15" s="284" t="n">
        <v>8.460000000000001</v>
      </c>
      <c r="H15" s="284">
        <f>ROUND(F15*G15,2)</f>
        <v/>
      </c>
    </row>
    <row r="16">
      <c r="A16" s="344" t="inlineStr">
        <is>
          <t>Затраты труда машинистов</t>
        </is>
      </c>
      <c r="B16" s="426" t="n"/>
      <c r="C16" s="426" t="n"/>
      <c r="D16" s="426" t="n"/>
      <c r="E16" s="427" t="n"/>
      <c r="F16" s="345" t="n"/>
      <c r="G16" s="257" t="n"/>
      <c r="H16" s="285">
        <f>H17</f>
        <v/>
      </c>
    </row>
    <row r="17">
      <c r="A17" s="380" t="n">
        <v>5</v>
      </c>
      <c r="B17" s="346" t="n"/>
      <c r="C17" s="287" t="n">
        <v>2</v>
      </c>
      <c r="D17" s="288" t="inlineStr">
        <is>
          <t>Затраты труда машинистов</t>
        </is>
      </c>
      <c r="E17" s="380" t="inlineStr">
        <is>
          <t>чел.-ч</t>
        </is>
      </c>
      <c r="F17" s="301" t="n">
        <v>26.28425</v>
      </c>
      <c r="G17" s="284" t="n">
        <v>0</v>
      </c>
      <c r="H17" s="290" t="n">
        <v>375.64</v>
      </c>
    </row>
    <row r="18" customFormat="1" s="310">
      <c r="A18" s="345" t="inlineStr">
        <is>
          <t>Машины и механизмы</t>
        </is>
      </c>
      <c r="B18" s="426" t="n"/>
      <c r="C18" s="426" t="n"/>
      <c r="D18" s="426" t="n"/>
      <c r="E18" s="427" t="n"/>
      <c r="F18" s="345" t="n"/>
      <c r="G18" s="257" t="n"/>
      <c r="H18" s="285">
        <f>SUM(H19:H29)</f>
        <v/>
      </c>
    </row>
    <row r="19" ht="25.5" customHeight="1" s="309">
      <c r="A19" s="380" t="n">
        <v>6</v>
      </c>
      <c r="B19" s="346" t="n"/>
      <c r="C19" s="287" t="inlineStr">
        <is>
          <t>91.04.01-031</t>
        </is>
      </c>
      <c r="D19" s="288" t="inlineStr">
        <is>
          <t>Машины бурильно-крановые на автомобиле, глубина бурения 3,5 м</t>
        </is>
      </c>
      <c r="E19" s="380" t="inlineStr">
        <is>
          <t>маш.-ч</t>
        </is>
      </c>
      <c r="F19" s="380" t="n">
        <v>13.2</v>
      </c>
      <c r="G19" s="291" t="n">
        <v>138.54</v>
      </c>
      <c r="H19" s="284">
        <f>ROUND(F19*G19,2)</f>
        <v/>
      </c>
      <c r="I19" s="295" t="n"/>
      <c r="J19" s="294" t="n"/>
      <c r="L19" s="295" t="n"/>
    </row>
    <row r="20" customFormat="1" s="310">
      <c r="A20" s="380" t="n">
        <v>7</v>
      </c>
      <c r="B20" s="346" t="n"/>
      <c r="C20" s="287" t="inlineStr">
        <is>
          <t>91.06.06-011</t>
        </is>
      </c>
      <c r="D20" s="288" t="inlineStr">
        <is>
          <t>Автогидроподъемники, высота подъема 12 м</t>
        </is>
      </c>
      <c r="E20" s="380" t="inlineStr">
        <is>
          <t>маш.-ч</t>
        </is>
      </c>
      <c r="F20" s="380" t="n">
        <v>4.27</v>
      </c>
      <c r="G20" s="291" t="n">
        <v>82.22</v>
      </c>
      <c r="H20" s="284">
        <f>ROUND(F20*G20,2)</f>
        <v/>
      </c>
      <c r="I20" s="295" t="n"/>
      <c r="L20" s="295" t="n"/>
    </row>
    <row r="21" ht="25.5" customHeight="1" s="309">
      <c r="A21" s="380" t="n">
        <v>8</v>
      </c>
      <c r="B21" s="346" t="n"/>
      <c r="C21" s="287" t="inlineStr">
        <is>
          <t>91.05.05-014</t>
        </is>
      </c>
      <c r="D21" s="288" t="inlineStr">
        <is>
          <t>Краны на автомобильном ходу, грузоподъемность 10 т</t>
        </is>
      </c>
      <c r="E21" s="380" t="inlineStr">
        <is>
          <t>маш.-ч</t>
        </is>
      </c>
      <c r="F21" s="380" t="n">
        <v>3.02</v>
      </c>
      <c r="G21" s="291" t="n">
        <v>111.99</v>
      </c>
      <c r="H21" s="284">
        <f>ROUND(F21*G21,2)</f>
        <v/>
      </c>
      <c r="I21" s="295" t="n"/>
      <c r="L21" s="295" t="n"/>
    </row>
    <row r="22" ht="25.5" customHeight="1" s="309">
      <c r="A22" s="380" t="n">
        <v>9</v>
      </c>
      <c r="B22" s="346" t="n"/>
      <c r="C22" s="287" t="inlineStr">
        <is>
          <t>91.15.03-014</t>
        </is>
      </c>
      <c r="D22" s="288" t="inlineStr">
        <is>
          <t>Тракторы на пневмоколесном ходу, мощность 59 кВт (80 л.с.)</t>
        </is>
      </c>
      <c r="E22" s="380" t="inlineStr">
        <is>
          <t>маш.-ч</t>
        </is>
      </c>
      <c r="F22" s="380" t="n">
        <v>4.08</v>
      </c>
      <c r="G22" s="291" t="n">
        <v>74.61</v>
      </c>
      <c r="H22" s="284">
        <f>ROUND(F22*G22,2)</f>
        <v/>
      </c>
      <c r="I22" s="295" t="n"/>
      <c r="L22" s="295" t="n"/>
    </row>
    <row r="23" ht="51" customHeight="1" s="309">
      <c r="A23" s="380" t="n">
        <v>10</v>
      </c>
      <c r="B23" s="346" t="n"/>
      <c r="C23" s="287" t="inlineStr">
        <is>
          <t>91.21.22-195</t>
        </is>
      </c>
      <c r="D23" s="288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3" s="380" t="inlineStr">
        <is>
          <t>маш.-ч</t>
        </is>
      </c>
      <c r="F23" s="380" t="n">
        <v>2.44</v>
      </c>
      <c r="G23" s="291" t="n">
        <v>91.13</v>
      </c>
      <c r="H23" s="284">
        <f>ROUND(F23*G23,2)</f>
        <v/>
      </c>
      <c r="I23" s="295" t="n"/>
      <c r="L23" s="295" t="n"/>
    </row>
    <row r="24" ht="38.25" customHeight="1" s="309">
      <c r="A24" s="380" t="n">
        <v>11</v>
      </c>
      <c r="B24" s="346" t="n"/>
      <c r="C24" s="287" t="inlineStr">
        <is>
          <t>91.18.01-007</t>
        </is>
      </c>
      <c r="D24" s="28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4" s="380" t="inlineStr">
        <is>
          <t>маш.-ч</t>
        </is>
      </c>
      <c r="F24" s="380" t="n">
        <v>2.44</v>
      </c>
      <c r="G24" s="291" t="n">
        <v>90</v>
      </c>
      <c r="H24" s="284">
        <f>ROUND(F24*G24,2)</f>
        <v/>
      </c>
      <c r="I24" s="295" t="n"/>
      <c r="L24" s="295" t="n"/>
    </row>
    <row r="25">
      <c r="A25" s="380" t="n">
        <v>12</v>
      </c>
      <c r="B25" s="346" t="n"/>
      <c r="C25" s="287" t="inlineStr">
        <is>
          <t>91.14.02-001</t>
        </is>
      </c>
      <c r="D25" s="288" t="inlineStr">
        <is>
          <t>Автомобили бортовые, грузоподъемность до 5 т</t>
        </is>
      </c>
      <c r="E25" s="380" t="inlineStr">
        <is>
          <t>маш.-ч</t>
        </is>
      </c>
      <c r="F25" s="380" t="n">
        <v>3.01</v>
      </c>
      <c r="G25" s="291" t="n">
        <v>65.70999999999999</v>
      </c>
      <c r="H25" s="284">
        <f>ROUND(F25*G25,2)</f>
        <v/>
      </c>
      <c r="I25" s="295" t="n"/>
    </row>
    <row r="26" ht="25.5" customHeight="1" s="309">
      <c r="A26" s="380" t="n">
        <v>13</v>
      </c>
      <c r="B26" s="346" t="n"/>
      <c r="C26" s="287" t="inlineStr">
        <is>
          <t>91.06.03-057</t>
        </is>
      </c>
      <c r="D26" s="288" t="inlineStr">
        <is>
          <t>Лебедки электрические тяговым усилием 122,62 кН (12,5 т)</t>
        </is>
      </c>
      <c r="E26" s="380" t="inlineStr">
        <is>
          <t>маш.-ч</t>
        </is>
      </c>
      <c r="F26" s="380" t="n">
        <v>2.09</v>
      </c>
      <c r="G26" s="291" t="n">
        <v>80.73999999999999</v>
      </c>
      <c r="H26" s="284">
        <f>ROUND(F26*G26,2)</f>
        <v/>
      </c>
    </row>
    <row r="27">
      <c r="A27" s="380" t="n">
        <v>14</v>
      </c>
      <c r="B27" s="346" t="n"/>
      <c r="C27" s="287" t="inlineStr">
        <is>
          <t>91.15.01-001</t>
        </is>
      </c>
      <c r="D27" s="288" t="inlineStr">
        <is>
          <t>Прицепы тракторные 2 т</t>
        </is>
      </c>
      <c r="E27" s="380" t="inlineStr">
        <is>
          <t>маш.-ч</t>
        </is>
      </c>
      <c r="F27" s="380" t="n">
        <v>4.08</v>
      </c>
      <c r="G27" s="291" t="n">
        <v>4.01</v>
      </c>
      <c r="H27" s="284">
        <f>ROUND(F27*G27,2)</f>
        <v/>
      </c>
    </row>
    <row r="28" ht="25.5" customHeight="1" s="309">
      <c r="A28" s="380" t="n">
        <v>15</v>
      </c>
      <c r="B28" s="346" t="n"/>
      <c r="C28" s="287" t="inlineStr">
        <is>
          <t>91.17.04-036</t>
        </is>
      </c>
      <c r="D28" s="288" t="inlineStr">
        <is>
          <t>Агрегаты сварочные передвижные с дизельным двигателем, номинальный сварочный ток 250-400 А</t>
        </is>
      </c>
      <c r="E28" s="380" t="inlineStr">
        <is>
          <t>маш.-ч</t>
        </is>
      </c>
      <c r="F28" s="380" t="n">
        <v>0.76</v>
      </c>
      <c r="G28" s="291" t="n">
        <v>14</v>
      </c>
      <c r="H28" s="284">
        <f>ROUND(F28*G28,2)</f>
        <v/>
      </c>
    </row>
    <row r="29">
      <c r="A29" s="380" t="n">
        <v>16</v>
      </c>
      <c r="B29" s="346" t="n"/>
      <c r="C29" s="287" t="inlineStr">
        <is>
          <t>91.06.01-002</t>
        </is>
      </c>
      <c r="D29" s="288" t="inlineStr">
        <is>
          <t>Домкраты гидравлические, грузоподъемность 6,3-25 т</t>
        </is>
      </c>
      <c r="E29" s="380" t="inlineStr">
        <is>
          <t>маш.-ч</t>
        </is>
      </c>
      <c r="F29" s="380" t="n">
        <v>1.71</v>
      </c>
      <c r="G29" s="291" t="n">
        <v>0.48</v>
      </c>
      <c r="H29" s="284">
        <f>ROUND(F29*G29,2)</f>
        <v/>
      </c>
    </row>
    <row r="30">
      <c r="A30" s="345" t="inlineStr">
        <is>
          <t>Материалы</t>
        </is>
      </c>
      <c r="B30" s="426" t="n"/>
      <c r="C30" s="426" t="n"/>
      <c r="D30" s="426" t="n"/>
      <c r="E30" s="427" t="n"/>
      <c r="F30" s="345" t="n"/>
      <c r="G30" s="257" t="n"/>
      <c r="H30" s="285">
        <f>SUM(H31:H56)</f>
        <v/>
      </c>
    </row>
    <row r="31">
      <c r="A31" s="292" t="n">
        <v>17</v>
      </c>
      <c r="B31" s="346" t="n"/>
      <c r="C31" s="287" t="inlineStr">
        <is>
          <t>20.1.02.23-0121</t>
        </is>
      </c>
      <c r="D31" s="288" t="inlineStr">
        <is>
          <t>Проводник заземляющий П-750</t>
        </is>
      </c>
      <c r="E31" s="380" t="inlineStr">
        <is>
          <t>шт</t>
        </is>
      </c>
      <c r="F31" s="380" t="n">
        <v>12</v>
      </c>
      <c r="G31" s="284" t="n">
        <v>158.95</v>
      </c>
      <c r="H31" s="284">
        <f>ROUND(F31*G31,2)</f>
        <v/>
      </c>
      <c r="I31" s="297" t="n"/>
    </row>
    <row r="32">
      <c r="A32" s="292" t="n">
        <v>18</v>
      </c>
      <c r="B32" s="346" t="n"/>
      <c r="C32" s="287" t="inlineStr">
        <is>
          <t>20.1.01.01-0003</t>
        </is>
      </c>
      <c r="D32" s="288" t="inlineStr">
        <is>
          <t>Зажимы анкерные РА 1500, без кронштейна</t>
        </is>
      </c>
      <c r="E32" s="380" t="inlineStr">
        <is>
          <t>100 шт</t>
        </is>
      </c>
      <c r="F32" s="380" t="n">
        <v>0.14</v>
      </c>
      <c r="G32" s="284" t="n">
        <v>9540</v>
      </c>
      <c r="H32" s="284">
        <f>ROUND(F32*G32,2)</f>
        <v/>
      </c>
      <c r="I32" s="297" t="n"/>
    </row>
    <row r="33" ht="25.5" customHeight="1" s="309">
      <c r="A33" s="292" t="n">
        <v>19</v>
      </c>
      <c r="B33" s="346" t="n"/>
      <c r="C33" s="287" t="inlineStr">
        <is>
          <t>20.1.01.08-0013</t>
        </is>
      </c>
      <c r="D33" s="288" t="inlineStr">
        <is>
          <t>Зажим ответвительный с прокалыванием изоляции (СИП): N 640</t>
        </is>
      </c>
      <c r="E33" s="380" t="inlineStr">
        <is>
          <t>100 шт</t>
        </is>
      </c>
      <c r="F33" s="380" t="n">
        <v>0.19</v>
      </c>
      <c r="G33" s="284" t="n">
        <v>7182</v>
      </c>
      <c r="H33" s="284">
        <f>ROUND(F33*G33,2)</f>
        <v/>
      </c>
      <c r="I33" s="297" t="n"/>
    </row>
    <row r="34" ht="25.5" customHeight="1" s="309">
      <c r="A34" s="292" t="n">
        <v>20</v>
      </c>
      <c r="B34" s="346" t="n"/>
      <c r="C34" s="287" t="inlineStr">
        <is>
          <t>20.1.01.08-0011</t>
        </is>
      </c>
      <c r="D34" s="288" t="inlineStr">
        <is>
          <t>Зажим ответвительный с прокалыванием изоляции (СИП): CDR/CN-1S95UK</t>
        </is>
      </c>
      <c r="E34" s="380" t="inlineStr">
        <is>
          <t>100 шт</t>
        </is>
      </c>
      <c r="F34" s="380" t="n">
        <v>0.08</v>
      </c>
      <c r="G34" s="284" t="n">
        <v>12697</v>
      </c>
      <c r="H34" s="284">
        <f>ROUND(F34*G34,2)</f>
        <v/>
      </c>
      <c r="I34" s="297" t="n"/>
    </row>
    <row r="35">
      <c r="A35" s="292" t="n">
        <v>21</v>
      </c>
      <c r="B35" s="346" t="n"/>
      <c r="C35" s="287" t="inlineStr">
        <is>
          <t>20.2.06.05-0018</t>
        </is>
      </c>
      <c r="D35" s="288" t="inlineStr">
        <is>
          <t>Кронштейн</t>
        </is>
      </c>
      <c r="E35" s="380" t="inlineStr">
        <is>
          <t>шт</t>
        </is>
      </c>
      <c r="F35" s="380" t="n">
        <v>3</v>
      </c>
      <c r="G35" s="284" t="n">
        <v>337.37</v>
      </c>
      <c r="H35" s="284">
        <f>ROUND(F35*G35,2)</f>
        <v/>
      </c>
      <c r="I35" s="297" t="n"/>
    </row>
    <row r="36" ht="25.5" customHeight="1" s="309">
      <c r="A36" s="292" t="n">
        <v>22</v>
      </c>
      <c r="B36" s="346" t="n"/>
      <c r="C36" s="287" t="inlineStr">
        <is>
          <t>20.1.01.08-0015</t>
        </is>
      </c>
      <c r="D36" s="288" t="inlineStr">
        <is>
          <t>Зажим ответвительный с прокалыванием изоляции (СИП): RDP25/CN</t>
        </is>
      </c>
      <c r="E36" s="380" t="inlineStr">
        <is>
          <t>100 шт</t>
        </is>
      </c>
      <c r="F36" s="380" t="n">
        <v>0.09</v>
      </c>
      <c r="G36" s="284" t="n">
        <v>9230</v>
      </c>
      <c r="H36" s="284">
        <f>ROUND(F36*G36,2)</f>
        <v/>
      </c>
      <c r="I36" s="297" t="n"/>
    </row>
    <row r="37" ht="38.25" customHeight="1" s="309">
      <c r="A37" s="292" t="n">
        <v>23</v>
      </c>
      <c r="B37" s="346" t="n"/>
      <c r="C37" s="287" t="inlineStr">
        <is>
          <t>25.2.02.11-0021</t>
        </is>
      </c>
      <c r="D37" s="288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37" s="380" t="inlineStr">
        <is>
          <t>шт</t>
        </is>
      </c>
      <c r="F37" s="380" t="n">
        <v>0.5</v>
      </c>
      <c r="G37" s="284" t="n">
        <v>943.0599999999999</v>
      </c>
      <c r="H37" s="284">
        <f>ROUND(F37*G37,2)</f>
        <v/>
      </c>
      <c r="I37" s="297" t="n"/>
    </row>
    <row r="38">
      <c r="A38" s="292" t="n">
        <v>24</v>
      </c>
      <c r="B38" s="346" t="n"/>
      <c r="C38" s="287" t="inlineStr">
        <is>
          <t>20.1.01.07-0004</t>
        </is>
      </c>
      <c r="D38" s="288" t="inlineStr">
        <is>
          <t>Зажим опорный АА-4-3</t>
        </is>
      </c>
      <c r="E38" s="380" t="inlineStr">
        <is>
          <t>шт</t>
        </is>
      </c>
      <c r="F38" s="380" t="n">
        <v>13</v>
      </c>
      <c r="G38" s="284" t="n">
        <v>36.76</v>
      </c>
      <c r="H38" s="284">
        <f>ROUND(F38*G38,2)</f>
        <v/>
      </c>
      <c r="I38" s="297" t="n"/>
    </row>
    <row r="39">
      <c r="A39" s="292" t="n">
        <v>25</v>
      </c>
      <c r="B39" s="346" t="n"/>
      <c r="C39" s="287" t="inlineStr">
        <is>
          <t>25.2.02.04-0011</t>
        </is>
      </c>
      <c r="D39" s="288" t="inlineStr">
        <is>
          <t>Кронштейн анкерный (СИП), марка CA 1500</t>
        </is>
      </c>
      <c r="E39" s="380" t="inlineStr">
        <is>
          <t>шт</t>
        </is>
      </c>
      <c r="F39" s="380" t="n">
        <v>10</v>
      </c>
      <c r="G39" s="284" t="n">
        <v>34.91</v>
      </c>
      <c r="H39" s="284">
        <f>ROUND(F39*G39,2)</f>
        <v/>
      </c>
      <c r="I39" s="297" t="n"/>
    </row>
    <row r="40" ht="51" customHeight="1" s="309">
      <c r="A40" s="292" t="n">
        <v>26</v>
      </c>
      <c r="B40" s="346" t="n"/>
      <c r="C40" s="287" t="inlineStr">
        <is>
          <t>08.2.02.01-0008</t>
        </is>
      </c>
      <c r="D40" s="288" t="inlineStr">
        <is>
          <t>Канат двойной свивки ЛК-З, конструкции 6х25(1+6+6+12)+1 о.с., без покрытия, из проволок марки В, маркировочная группа 1570 н/мм2 и менее, диаметр 19,5 мм</t>
        </is>
      </c>
      <c r="E40" s="380" t="inlineStr">
        <is>
          <t>10 м</t>
        </is>
      </c>
      <c r="F40" s="380" t="n">
        <v>1</v>
      </c>
      <c r="G40" s="284" t="n">
        <v>310.58</v>
      </c>
      <c r="H40" s="284">
        <f>ROUND(F40*G40,2)</f>
        <v/>
      </c>
      <c r="I40" s="297" t="n"/>
    </row>
    <row r="41" customFormat="1" s="310">
      <c r="A41" s="292" t="n">
        <v>27</v>
      </c>
      <c r="B41" s="346" t="n"/>
      <c r="C41" s="287" t="inlineStr">
        <is>
          <t>20.2.02.04-0006</t>
        </is>
      </c>
      <c r="D41" s="288" t="inlineStr">
        <is>
          <t>Колпачки полиэтиленовые</t>
        </is>
      </c>
      <c r="E41" s="380" t="inlineStr">
        <is>
          <t>100 шт</t>
        </is>
      </c>
      <c r="F41" s="380" t="n">
        <v>0.48</v>
      </c>
      <c r="G41" s="284" t="n">
        <v>610</v>
      </c>
      <c r="H41" s="284">
        <f>ROUND(F41*G41,2)</f>
        <v/>
      </c>
      <c r="I41" s="297" t="n"/>
    </row>
    <row r="42" ht="25.5" customHeight="1" s="309">
      <c r="A42" s="292" t="n">
        <v>28</v>
      </c>
      <c r="B42" s="346" t="n"/>
      <c r="C42" s="287" t="inlineStr">
        <is>
          <t>08.4.03.02-0006</t>
        </is>
      </c>
      <c r="D42" s="288" t="inlineStr">
        <is>
          <t>Сталь арматурная, горячекатаная, гладкая, класс А-I, диаметр 16-18 мм</t>
        </is>
      </c>
      <c r="E42" s="380" t="inlineStr">
        <is>
          <t>т</t>
        </is>
      </c>
      <c r="F42" s="380" t="n">
        <v>0.0416</v>
      </c>
      <c r="G42" s="284" t="n">
        <v>5650</v>
      </c>
      <c r="H42" s="284">
        <f>ROUND(F42*G42,2)</f>
        <v/>
      </c>
      <c r="I42" s="297" t="n"/>
    </row>
    <row r="43" ht="38.25" customHeight="1" s="309">
      <c r="A43" s="292" t="n">
        <v>29</v>
      </c>
      <c r="B43" s="346" t="n"/>
      <c r="C43" s="287" t="inlineStr">
        <is>
          <t>25.2.02.04-0003</t>
        </is>
      </c>
      <c r="D43" s="288" t="inlineStr">
        <is>
          <t>Комплект промежуточной подвески в составе кронштейн предельная нагрузка 12-20 кН, зажим сечение 16-95 мм2</t>
        </is>
      </c>
      <c r="E43" s="380" t="inlineStr">
        <is>
          <t>компл</t>
        </is>
      </c>
      <c r="F43" s="380" t="n">
        <v>1</v>
      </c>
      <c r="G43" s="284" t="n">
        <v>168.71</v>
      </c>
      <c r="H43" s="284">
        <f>ROUND(F43*G43,2)</f>
        <v/>
      </c>
      <c r="I43" s="297" t="n"/>
      <c r="K43" s="295" t="n"/>
    </row>
    <row r="44" ht="25.5" customHeight="1" s="309">
      <c r="A44" s="292" t="n">
        <v>30</v>
      </c>
      <c r="B44" s="346" t="n"/>
      <c r="C44" s="287" t="inlineStr">
        <is>
          <t>25.2.02.11-0051</t>
        </is>
      </c>
      <c r="D44" s="288" t="inlineStr">
        <is>
          <t>Скрепа для фиксации на промежуточных опорах, размер 20 мм</t>
        </is>
      </c>
      <c r="E44" s="380" t="inlineStr">
        <is>
          <t>100 шт</t>
        </is>
      </c>
      <c r="F44" s="380" t="n">
        <v>0.25</v>
      </c>
      <c r="G44" s="284" t="n">
        <v>582</v>
      </c>
      <c r="H44" s="284">
        <f>ROUND(F44*G44,2)</f>
        <v/>
      </c>
      <c r="I44" s="297" t="n"/>
      <c r="K44" s="295" t="n"/>
    </row>
    <row r="45" ht="25.5" customHeight="1" s="309">
      <c r="A45" s="292" t="n">
        <v>31</v>
      </c>
      <c r="B45" s="346" t="n"/>
      <c r="C45" s="287" t="inlineStr">
        <is>
          <t>08.4.03.02-0004</t>
        </is>
      </c>
      <c r="D45" s="288" t="inlineStr">
        <is>
          <t>Сталь арматурная, горячекатаная, гладкая, класс А-I, диаметр 12 мм</t>
        </is>
      </c>
      <c r="E45" s="380" t="inlineStr">
        <is>
          <t>т</t>
        </is>
      </c>
      <c r="F45" s="380" t="n">
        <v>0.02</v>
      </c>
      <c r="G45" s="284" t="n">
        <v>6508.75</v>
      </c>
      <c r="H45" s="284">
        <f>ROUND(F45*G45,2)</f>
        <v/>
      </c>
    </row>
    <row r="46">
      <c r="A46" s="292" t="n">
        <v>32</v>
      </c>
      <c r="B46" s="346" t="n"/>
      <c r="C46" s="287" t="inlineStr">
        <is>
          <t>20.1.01.11-0021</t>
        </is>
      </c>
      <c r="D46" s="288" t="inlineStr">
        <is>
          <t>Зажим соединительный: плашечный ПС-1-1</t>
        </is>
      </c>
      <c r="E46" s="380" t="inlineStr">
        <is>
          <t>шт</t>
        </is>
      </c>
      <c r="F46" s="380" t="n">
        <v>13</v>
      </c>
      <c r="G46" s="284" t="n">
        <v>8.6</v>
      </c>
      <c r="H46" s="284">
        <f>ROUND(F46*G46,2)</f>
        <v/>
      </c>
    </row>
    <row r="47">
      <c r="A47" s="292" t="n">
        <v>33</v>
      </c>
      <c r="B47" s="346" t="n"/>
      <c r="C47" s="287" t="inlineStr">
        <is>
          <t>20.2.05.01-0001</t>
        </is>
      </c>
      <c r="D47" s="288" t="inlineStr">
        <is>
          <t>Бандаж дистанционный марки SO 79.5</t>
        </is>
      </c>
      <c r="E47" s="380" t="inlineStr">
        <is>
          <t>100 шт</t>
        </is>
      </c>
      <c r="F47" s="380" t="n">
        <v>0.01</v>
      </c>
      <c r="G47" s="284" t="n">
        <v>5201</v>
      </c>
      <c r="H47" s="284">
        <f>ROUND(F47*G47,2)</f>
        <v/>
      </c>
    </row>
    <row r="48" ht="25.5" customHeight="1" s="309">
      <c r="A48" s="292" t="n">
        <v>34</v>
      </c>
      <c r="B48" s="346" t="n"/>
      <c r="C48" s="287" t="inlineStr">
        <is>
          <t>14.4.02.04-0015</t>
        </is>
      </c>
      <c r="D48" s="288" t="inlineStr">
        <is>
          <t>Краска масляная для внутренних работ МА-015, черная густотертая</t>
        </is>
      </c>
      <c r="E48" s="380" t="inlineStr">
        <is>
          <t>т</t>
        </is>
      </c>
      <c r="F48" s="380" t="n">
        <v>0.0032</v>
      </c>
      <c r="G48" s="284" t="n">
        <v>15707</v>
      </c>
      <c r="H48" s="284">
        <f>ROUND(F48*G48,2)</f>
        <v/>
      </c>
    </row>
    <row r="49" ht="25.5" customHeight="1" s="309">
      <c r="A49" s="292" t="n">
        <v>35</v>
      </c>
      <c r="B49" s="346" t="n"/>
      <c r="C49" s="287" t="inlineStr">
        <is>
          <t>25.2.02.09-0011</t>
        </is>
      </c>
      <c r="D49" s="288" t="inlineStr">
        <is>
          <t>Хомут стяжной, диаметр 10-45 мм, длина 175 мм, разрушающая нагрузка 0,3 кН</t>
        </is>
      </c>
      <c r="E49" s="380" t="inlineStr">
        <is>
          <t>100 шт</t>
        </is>
      </c>
      <c r="F49" s="380" t="n">
        <v>0.17</v>
      </c>
      <c r="G49" s="284" t="n">
        <v>194</v>
      </c>
      <c r="H49" s="284">
        <f>ROUND(F49*G49,2)</f>
        <v/>
      </c>
    </row>
    <row r="50">
      <c r="A50" s="292" t="n">
        <v>36</v>
      </c>
      <c r="B50" s="346" t="n"/>
      <c r="C50" s="287" t="inlineStr">
        <is>
          <t>20.2.02.04-0012</t>
        </is>
      </c>
      <c r="D50" s="288" t="inlineStr">
        <is>
          <t>Колпачок изолирующий СЕСТ 16-150</t>
        </is>
      </c>
      <c r="E50" s="380" t="inlineStr">
        <is>
          <t>100 шт</t>
        </is>
      </c>
      <c r="F50" s="380" t="n">
        <v>0.04</v>
      </c>
      <c r="G50" s="284" t="n">
        <v>763</v>
      </c>
      <c r="H50" s="284">
        <f>ROUND(F50*G50,2)</f>
        <v/>
      </c>
    </row>
    <row r="51">
      <c r="A51" s="292" t="n">
        <v>37</v>
      </c>
      <c r="B51" s="346" t="n"/>
      <c r="C51" s="287" t="inlineStr">
        <is>
          <t>01.3.01.06-0038</t>
        </is>
      </c>
      <c r="D51" s="288" t="inlineStr">
        <is>
          <t>Смазка защитная электросетевая</t>
        </is>
      </c>
      <c r="E51" s="380" t="inlineStr">
        <is>
          <t>кг</t>
        </is>
      </c>
      <c r="F51" s="380" t="n">
        <v>0.8</v>
      </c>
      <c r="G51" s="284" t="n">
        <v>14.4</v>
      </c>
      <c r="H51" s="284">
        <f>ROUND(F51*G51,2)</f>
        <v/>
      </c>
    </row>
    <row r="52">
      <c r="A52" s="292" t="n">
        <v>38</v>
      </c>
      <c r="B52" s="346" t="n"/>
      <c r="C52" s="287" t="inlineStr">
        <is>
          <t>20.1.01.11-0003</t>
        </is>
      </c>
      <c r="D52" s="288" t="inlineStr">
        <is>
          <t>Зажим: плашечный соединительный ПА 1-1</t>
        </is>
      </c>
      <c r="E52" s="380" t="inlineStr">
        <is>
          <t>шт</t>
        </is>
      </c>
      <c r="F52" s="380" t="n">
        <v>4</v>
      </c>
      <c r="G52" s="284" t="n">
        <v>2.4</v>
      </c>
      <c r="H52" s="284">
        <f>ROUND(F52*G52,2)</f>
        <v/>
      </c>
    </row>
    <row r="53" customFormat="1" s="310">
      <c r="A53" s="292" t="n">
        <v>39</v>
      </c>
      <c r="B53" s="346" t="n"/>
      <c r="C53" s="287" t="inlineStr">
        <is>
          <t>14.4.03.03-0102</t>
        </is>
      </c>
      <c r="D53" s="288" t="inlineStr">
        <is>
          <t>Лак битумный БТ-577</t>
        </is>
      </c>
      <c r="E53" s="380" t="inlineStr">
        <is>
          <t>т</t>
        </is>
      </c>
      <c r="F53" s="380" t="n">
        <v>0.0008</v>
      </c>
      <c r="G53" s="284" t="n">
        <v>9550.01</v>
      </c>
      <c r="H53" s="284">
        <f>ROUND(F53*G53,2)</f>
        <v/>
      </c>
    </row>
    <row r="54">
      <c r="A54" s="292" t="n">
        <v>40</v>
      </c>
      <c r="B54" s="346" t="n"/>
      <c r="C54" s="287" t="inlineStr">
        <is>
          <t>01.3.01.06-0046</t>
        </is>
      </c>
      <c r="D54" s="288" t="inlineStr">
        <is>
          <t>Смазка солидол жировой марки «Ж»</t>
        </is>
      </c>
      <c r="E54" s="380" t="inlineStr">
        <is>
          <t>т</t>
        </is>
      </c>
      <c r="F54" s="380" t="n">
        <v>0.0002</v>
      </c>
      <c r="G54" s="284" t="n">
        <v>9661.5</v>
      </c>
      <c r="H54" s="284">
        <f>ROUND(F54*G54,2)</f>
        <v/>
      </c>
    </row>
    <row r="55">
      <c r="A55" s="292" t="n">
        <v>41</v>
      </c>
      <c r="B55" s="346" t="n"/>
      <c r="C55" s="287" t="inlineStr">
        <is>
          <t>01.7.11.07-0032</t>
        </is>
      </c>
      <c r="D55" s="288" t="inlineStr">
        <is>
          <t>Электроды сварочные Э42, диаметр 4 мм</t>
        </is>
      </c>
      <c r="E55" s="380" t="inlineStr">
        <is>
          <t>т</t>
        </is>
      </c>
      <c r="F55" s="380" t="n">
        <v>0.0001</v>
      </c>
      <c r="G55" s="284" t="n">
        <v>10315.01</v>
      </c>
      <c r="H55" s="284">
        <f>ROUND(F55*G55,2)</f>
        <v/>
      </c>
      <c r="K55" s="295" t="n"/>
    </row>
    <row r="56">
      <c r="A56" s="292" t="n">
        <v>42</v>
      </c>
      <c r="B56" s="346" t="n"/>
      <c r="C56" s="287" t="inlineStr">
        <is>
          <t>01.7.20.08-0051</t>
        </is>
      </c>
      <c r="D56" s="288" t="inlineStr">
        <is>
          <t>Ветошь</t>
        </is>
      </c>
      <c r="E56" s="380" t="inlineStr">
        <is>
          <t>кг</t>
        </is>
      </c>
      <c r="F56" s="380" t="n">
        <v>0.16</v>
      </c>
      <c r="G56" s="284" t="n">
        <v>1.82</v>
      </c>
      <c r="H56" s="284">
        <f>ROUND(F56*G56,2)</f>
        <v/>
      </c>
      <c r="K56" s="295" t="n"/>
    </row>
    <row r="59">
      <c r="B59" s="308" t="inlineStr">
        <is>
          <t>Составил ______________________     Е. М. Добровольская</t>
        </is>
      </c>
    </row>
    <row r="60">
      <c r="B60" s="306" t="inlineStr">
        <is>
          <t xml:space="preserve">                         (подпись, инициалы, фамилия)</t>
        </is>
      </c>
    </row>
    <row r="62">
      <c r="B62" s="308" t="inlineStr">
        <is>
          <t>Проверил ______________________        А.В. Костянецкая</t>
        </is>
      </c>
    </row>
    <row r="63">
      <c r="B63" s="306" t="inlineStr">
        <is>
          <t xml:space="preserve">                        (подпись, инициалы, фамилия)</t>
        </is>
      </c>
    </row>
  </sheetData>
  <mergeCells count="15">
    <mergeCell ref="A30:E30"/>
    <mergeCell ref="A3:H3"/>
    <mergeCell ref="A8:A9"/>
    <mergeCell ref="E8:E9"/>
    <mergeCell ref="C8:C9"/>
    <mergeCell ref="A16:E16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RowHeight="14.4"/>
  <cols>
    <col width="4.109375" customWidth="1" style="309" min="1" max="1"/>
    <col width="36.33203125" customWidth="1" style="309" min="2" max="2"/>
    <col width="18.88671875" customWidth="1" style="309" min="3" max="3"/>
    <col width="18.33203125" customWidth="1" style="309" min="4" max="4"/>
    <col width="18.88671875" customWidth="1" style="309" min="5" max="5"/>
    <col width="9.109375" customWidth="1" style="309" min="6" max="6"/>
    <col width="13.44140625" customWidth="1" style="309" min="7" max="7"/>
    <col width="9.109375" customWidth="1" style="309" min="8" max="11"/>
    <col width="13.5546875" customWidth="1" style="309" min="12" max="12"/>
    <col width="9.109375" customWidth="1" style="309" min="13" max="13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75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22" t="inlineStr">
        <is>
          <t>Ресурсная модель</t>
        </is>
      </c>
    </row>
    <row r="6">
      <c r="B6" s="273" t="n"/>
      <c r="C6" s="315" t="n"/>
      <c r="D6" s="315" t="n"/>
      <c r="E6" s="315" t="n"/>
    </row>
    <row r="7" ht="25.5" customHeight="1" s="309">
      <c r="B7" s="335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0,4 кВ.</t>
        </is>
      </c>
    </row>
    <row r="8">
      <c r="B8" s="349" t="inlineStr">
        <is>
          <t>Единица измерения  — 1 тн опор</t>
        </is>
      </c>
    </row>
    <row r="9">
      <c r="B9" s="273" t="n"/>
      <c r="C9" s="315" t="n"/>
      <c r="D9" s="315" t="n"/>
      <c r="E9" s="315" t="n"/>
    </row>
    <row r="10" ht="51" customHeight="1" s="309">
      <c r="B10" s="356" t="inlineStr">
        <is>
          <t>Наименование</t>
        </is>
      </c>
      <c r="C10" s="356" t="inlineStr">
        <is>
          <t>Сметная стоимость в ценах на 01.01.2023
 (руб.)</t>
        </is>
      </c>
      <c r="D10" s="356" t="inlineStr">
        <is>
          <t>Удельный вес, 
(в СМР)</t>
        </is>
      </c>
      <c r="E10" s="356" t="inlineStr">
        <is>
          <t>Удельный вес, % 
(от всего по РМ)</t>
        </is>
      </c>
    </row>
    <row r="11">
      <c r="B11" s="265" t="inlineStr">
        <is>
          <t>Оплата труда рабочих</t>
        </is>
      </c>
      <c r="C11" s="266">
        <f>'Прил.5 Расчет СМР и ОБ'!J15</f>
        <v/>
      </c>
      <c r="D11" s="267">
        <f>C11/$C$24</f>
        <v/>
      </c>
      <c r="E11" s="267">
        <f>C11/$C$40</f>
        <v/>
      </c>
    </row>
    <row r="12">
      <c r="B12" s="265" t="inlineStr">
        <is>
          <t>Эксплуатация машин основных</t>
        </is>
      </c>
      <c r="C12" s="266">
        <f>'Прил.5 Расчет СМР и ОБ'!J26</f>
        <v/>
      </c>
      <c r="D12" s="267">
        <f>C12/$C$24</f>
        <v/>
      </c>
      <c r="E12" s="267">
        <f>C12/$C$40</f>
        <v/>
      </c>
    </row>
    <row r="13">
      <c r="B13" s="265" t="inlineStr">
        <is>
          <t>Эксплуатация машин прочих</t>
        </is>
      </c>
      <c r="C13" s="266">
        <f>'Прил.5 Расчет СМР и ОБ'!J32</f>
        <v/>
      </c>
      <c r="D13" s="267">
        <f>C13/$C$24</f>
        <v/>
      </c>
      <c r="E13" s="267">
        <f>C13/$C$40</f>
        <v/>
      </c>
    </row>
    <row r="14">
      <c r="B14" s="265" t="inlineStr">
        <is>
          <t>ЭКСПЛУАТАЦИЯ МАШИН, ВСЕГО:</t>
        </is>
      </c>
      <c r="C14" s="266">
        <f>C13+C12</f>
        <v/>
      </c>
      <c r="D14" s="267">
        <f>C14/$C$24</f>
        <v/>
      </c>
      <c r="E14" s="267">
        <f>C14/$C$40</f>
        <v/>
      </c>
    </row>
    <row r="15">
      <c r="B15" s="265" t="inlineStr">
        <is>
          <t>в том числе зарплата машинистов</t>
        </is>
      </c>
      <c r="C15" s="266">
        <f>'Прил.5 Расчет СМР и ОБ'!J17</f>
        <v/>
      </c>
      <c r="D15" s="267">
        <f>C15/$C$24</f>
        <v/>
      </c>
      <c r="E15" s="267">
        <f>C15/$C$40</f>
        <v/>
      </c>
    </row>
    <row r="16">
      <c r="B16" s="265" t="inlineStr">
        <is>
          <t>Материалы основные</t>
        </is>
      </c>
      <c r="C16" s="266">
        <f>'Прил.5 Расчет СМР и ОБ'!J52</f>
        <v/>
      </c>
      <c r="D16" s="267">
        <f>C16/$C$24</f>
        <v/>
      </c>
      <c r="E16" s="267">
        <f>C16/$C$40</f>
        <v/>
      </c>
    </row>
    <row r="17">
      <c r="B17" s="265" t="inlineStr">
        <is>
          <t>Материалы прочие</t>
        </is>
      </c>
      <c r="C17" s="266">
        <f>'Прил.5 Расчет СМР и ОБ'!J69</f>
        <v/>
      </c>
      <c r="D17" s="267">
        <f>C17/$C$24</f>
        <v/>
      </c>
      <c r="E17" s="267">
        <f>C17/$C$40</f>
        <v/>
      </c>
      <c r="G17" s="271" t="n"/>
    </row>
    <row r="18">
      <c r="B18" s="265" t="inlineStr">
        <is>
          <t>МАТЕРИАЛЫ, ВСЕГО:</t>
        </is>
      </c>
      <c r="C18" s="266">
        <f>C17+C16</f>
        <v/>
      </c>
      <c r="D18" s="267">
        <f>C18/$C$24</f>
        <v/>
      </c>
      <c r="E18" s="267">
        <f>C18/$C$40</f>
        <v/>
      </c>
    </row>
    <row r="19">
      <c r="B19" s="265" t="inlineStr">
        <is>
          <t>ИТОГО</t>
        </is>
      </c>
      <c r="C19" s="266">
        <f>C18+C14+C11</f>
        <v/>
      </c>
      <c r="D19" s="267" t="n"/>
      <c r="E19" s="265" t="n"/>
    </row>
    <row r="20">
      <c r="B20" s="265" t="inlineStr">
        <is>
          <t>Сметная прибыль, руб.</t>
        </is>
      </c>
      <c r="C20" s="266">
        <f>ROUND(C21*(C11+C15),2)</f>
        <v/>
      </c>
      <c r="D20" s="267">
        <f>C20/$C$24</f>
        <v/>
      </c>
      <c r="E20" s="267">
        <f>C20/$C$40</f>
        <v/>
      </c>
    </row>
    <row r="21">
      <c r="B21" s="265" t="inlineStr">
        <is>
          <t>Сметная прибыль, %</t>
        </is>
      </c>
      <c r="C21" s="270">
        <f>'Прил.5 Расчет СМР и ОБ'!D73</f>
        <v/>
      </c>
      <c r="D21" s="267" t="n"/>
      <c r="E21" s="265" t="n"/>
    </row>
    <row r="22">
      <c r="B22" s="265" t="inlineStr">
        <is>
          <t>Накладные расходы, руб.</t>
        </is>
      </c>
      <c r="C22" s="266">
        <f>ROUND(C23*(C11+C15),2)</f>
        <v/>
      </c>
      <c r="D22" s="267">
        <f>C22/$C$24</f>
        <v/>
      </c>
      <c r="E22" s="267">
        <f>C22/$C$40</f>
        <v/>
      </c>
    </row>
    <row r="23">
      <c r="B23" s="265" t="inlineStr">
        <is>
          <t>Накладные расходы, %</t>
        </is>
      </c>
      <c r="C23" s="270">
        <f>'Прил.5 Расчет СМР и ОБ'!D72</f>
        <v/>
      </c>
      <c r="D23" s="267" t="n"/>
      <c r="E23" s="265" t="n"/>
    </row>
    <row r="24">
      <c r="B24" s="265" t="inlineStr">
        <is>
          <t>ВСЕГО СМР с НР и СП</t>
        </is>
      </c>
      <c r="C24" s="266">
        <f>C19+C20+C22</f>
        <v/>
      </c>
      <c r="D24" s="267">
        <f>C24/$C$24</f>
        <v/>
      </c>
      <c r="E24" s="267">
        <f>C24/$C$40</f>
        <v/>
      </c>
    </row>
    <row r="25" ht="25.5" customHeight="1" s="309">
      <c r="B25" s="265" t="inlineStr">
        <is>
          <t>ВСЕГО стоимость оборудования, в том числе</t>
        </is>
      </c>
      <c r="C25" s="266">
        <f>'Прил.5 Расчет СМР и ОБ'!J38</f>
        <v/>
      </c>
      <c r="D25" s="267" t="n"/>
      <c r="E25" s="267">
        <f>C25/$C$40</f>
        <v/>
      </c>
    </row>
    <row r="26" ht="25.5" customHeight="1" s="309">
      <c r="B26" s="265" t="inlineStr">
        <is>
          <t>стоимость оборудования технологического</t>
        </is>
      </c>
      <c r="C26" s="266">
        <f>'Прил.5 Расчет СМР и ОБ'!J39</f>
        <v/>
      </c>
      <c r="D26" s="267" t="n"/>
      <c r="E26" s="267">
        <f>C26/$C$40</f>
        <v/>
      </c>
    </row>
    <row r="27">
      <c r="B27" s="265" t="inlineStr">
        <is>
          <t>ИТОГО (СМР + ОБОРУДОВАНИЕ)</t>
        </is>
      </c>
      <c r="C27" s="269">
        <f>C24+C25</f>
        <v/>
      </c>
      <c r="D27" s="267" t="n"/>
      <c r="E27" s="267">
        <f>C27/$C$40</f>
        <v/>
      </c>
      <c r="G27" s="268" t="n"/>
    </row>
    <row r="28" ht="33" customHeight="1" s="309">
      <c r="B28" s="265" t="inlineStr">
        <is>
          <t>ПРОЧ. ЗАТР., УЧТЕННЫЕ ПОКАЗАТЕЛЕМ,  в том числе</t>
        </is>
      </c>
      <c r="C28" s="265" t="n"/>
      <c r="D28" s="265" t="n"/>
      <c r="E28" s="265" t="n"/>
    </row>
    <row r="29" ht="25.5" customHeight="1" s="309">
      <c r="B29" s="265" t="inlineStr">
        <is>
          <t>Временные здания и сооружения - 2,5%</t>
        </is>
      </c>
      <c r="C29" s="269">
        <f>ROUND(C24*2.5%,2)</f>
        <v/>
      </c>
      <c r="D29" s="265" t="n"/>
      <c r="E29" s="267" t="n">
        <v>0.025</v>
      </c>
    </row>
    <row r="30" ht="38.25" customHeight="1" s="309">
      <c r="B30" s="265" t="inlineStr">
        <is>
          <t>Дополнительные затраты при производстве строительно-монтажных работ в зимнее время - 1,9%</t>
        </is>
      </c>
      <c r="C30" s="269">
        <f>ROUND((C24+C29)*1.9%,2)</f>
        <v/>
      </c>
      <c r="D30" s="265" t="n"/>
      <c r="E30" s="267" t="n">
        <v>0.019</v>
      </c>
    </row>
    <row r="31">
      <c r="B31" s="265" t="inlineStr">
        <is>
          <t>Пусконаладочные работы</t>
        </is>
      </c>
      <c r="C31" s="269" t="n">
        <v>0</v>
      </c>
      <c r="D31" s="265" t="n"/>
      <c r="E31" s="267">
        <f>C31/$C$40</f>
        <v/>
      </c>
    </row>
    <row r="32" ht="25.5" customHeight="1" s="309">
      <c r="B32" s="265" t="inlineStr">
        <is>
          <t>Затраты по перевозке работников к месту работы и обратно</t>
        </is>
      </c>
      <c r="C32" s="269" t="n">
        <v>0</v>
      </c>
      <c r="D32" s="265" t="n"/>
      <c r="E32" s="267">
        <f>C32/$C$40</f>
        <v/>
      </c>
    </row>
    <row r="33" ht="25.5" customHeight="1" s="309">
      <c r="B33" s="265" t="inlineStr">
        <is>
          <t>Затраты, связанные с осуществлением работ вахтовым методом</t>
        </is>
      </c>
      <c r="C33" s="269">
        <f>ROUND(C27*0%,2)</f>
        <v/>
      </c>
      <c r="D33" s="265" t="n"/>
      <c r="E33" s="267">
        <f>C33/$C$40</f>
        <v/>
      </c>
    </row>
    <row r="34" ht="51" customHeight="1" s="309">
      <c r="B34" s="26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9" t="n">
        <v>0</v>
      </c>
      <c r="D34" s="265" t="n"/>
      <c r="E34" s="267">
        <f>C34/$C$40</f>
        <v/>
      </c>
    </row>
    <row r="35" ht="76.5" customHeight="1" s="309">
      <c r="B35" s="26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9">
        <f>ROUND(C27*0%,2)</f>
        <v/>
      </c>
      <c r="D35" s="265" t="n"/>
      <c r="E35" s="267">
        <f>C35/$C$40</f>
        <v/>
      </c>
    </row>
    <row r="36" ht="25.5" customHeight="1" s="309">
      <c r="B36" s="265" t="inlineStr">
        <is>
          <t>Строительный контроль и содержание службы заказчика - 2,14%</t>
        </is>
      </c>
      <c r="C36" s="269">
        <f>ROUND((C27+C32+C33+C34+C35+C29+C31+C30)*2.14%,2)</f>
        <v/>
      </c>
      <c r="D36" s="265" t="n"/>
      <c r="E36" s="267">
        <f>C36/$C$40</f>
        <v/>
      </c>
      <c r="L36" s="268" t="n"/>
    </row>
    <row r="37">
      <c r="B37" s="265" t="inlineStr">
        <is>
          <t>Авторский надзор - 0,2%</t>
        </is>
      </c>
      <c r="C37" s="269">
        <f>ROUND((C27+C32+C33+C34+C35+C29+C31+C30)*0.2%,2)</f>
        <v/>
      </c>
      <c r="D37" s="265" t="n"/>
      <c r="E37" s="267">
        <f>C37/$C$40</f>
        <v/>
      </c>
      <c r="L37" s="268" t="n"/>
    </row>
    <row r="38" ht="38.25" customHeight="1" s="309">
      <c r="B38" s="265" t="inlineStr">
        <is>
          <t>ИТОГО (СМР+ОБОРУДОВАНИЕ+ПРОЧ. ЗАТР., УЧТЕННЫЕ ПОКАЗАТЕЛЕМ)</t>
        </is>
      </c>
      <c r="C38" s="266">
        <f>C27+C32+C33+C34+C35+C29+C31+C30+C36+C37</f>
        <v/>
      </c>
      <c r="D38" s="265" t="n"/>
      <c r="E38" s="267">
        <f>C38/$C$40</f>
        <v/>
      </c>
    </row>
    <row r="39" ht="13.5" customHeight="1" s="309">
      <c r="B39" s="265" t="inlineStr">
        <is>
          <t>Непредвиденные расходы</t>
        </is>
      </c>
      <c r="C39" s="266">
        <f>ROUND(C38*3%,2)</f>
        <v/>
      </c>
      <c r="D39" s="265" t="n"/>
      <c r="E39" s="267">
        <f>C39/$C$38</f>
        <v/>
      </c>
    </row>
    <row r="40">
      <c r="B40" s="265" t="inlineStr">
        <is>
          <t>ВСЕГО:</t>
        </is>
      </c>
      <c r="C40" s="266">
        <f>C39+C38</f>
        <v/>
      </c>
      <c r="D40" s="265" t="n"/>
      <c r="E40" s="267">
        <f>C40/$C$40</f>
        <v/>
      </c>
    </row>
    <row r="41">
      <c r="B41" s="265" t="inlineStr">
        <is>
          <t>ИТОГО ПОКАЗАТЕЛЬ НА ЕД. ИЗМ.</t>
        </is>
      </c>
      <c r="C41" s="266">
        <f>C40/'Прил.5 Расчет СМР и ОБ'!E76</f>
        <v/>
      </c>
      <c r="D41" s="265" t="n"/>
      <c r="E41" s="265" t="n"/>
    </row>
    <row r="42">
      <c r="B42" s="264" t="n"/>
      <c r="C42" s="315" t="n"/>
      <c r="D42" s="315" t="n"/>
      <c r="E42" s="315" t="n"/>
    </row>
    <row r="43">
      <c r="B43" s="264" t="inlineStr">
        <is>
          <t>Составил ____________________________  Е. М. Добровольская</t>
        </is>
      </c>
      <c r="C43" s="315" t="n"/>
      <c r="D43" s="315" t="n"/>
      <c r="E43" s="315" t="n"/>
    </row>
    <row r="44">
      <c r="B44" s="26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64" t="n"/>
      <c r="C45" s="315" t="n"/>
      <c r="D45" s="315" t="n"/>
      <c r="E45" s="315" t="n"/>
    </row>
    <row r="46">
      <c r="B46" s="26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49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2"/>
  <sheetViews>
    <sheetView view="pageBreakPreview" topLeftCell="A69" workbookViewId="0">
      <selection activeCell="B78" sqref="B78"/>
    </sheetView>
  </sheetViews>
  <sheetFormatPr baseColWidth="8" defaultColWidth="9.109375" defaultRowHeight="14.4" outlineLevelRow="1"/>
  <cols>
    <col width="5.6640625" customWidth="1" style="316" min="1" max="1"/>
    <col width="22.5546875" customWidth="1" style="316" min="2" max="2"/>
    <col width="39.109375" customWidth="1" style="316" min="3" max="3"/>
    <col width="10.6640625" customWidth="1" style="316" min="4" max="4"/>
    <col width="12.6640625" customWidth="1" style="316" min="5" max="5"/>
    <col width="14.5546875" customWidth="1" style="316" min="6" max="6"/>
    <col width="13.44140625" customWidth="1" style="316" min="7" max="7"/>
    <col width="12.6640625" customWidth="1" style="316" min="8" max="8"/>
    <col width="13.88671875" customWidth="1" style="316" min="9" max="9"/>
    <col width="17.5546875" customWidth="1" style="316" min="10" max="10"/>
    <col width="10.88671875" customWidth="1" style="316" min="11" max="11"/>
    <col width="13.88671875" customWidth="1" style="316" min="12" max="12"/>
    <col width="9.109375" customWidth="1" style="309" min="13" max="13"/>
  </cols>
  <sheetData>
    <row r="1" s="309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09">
      <c r="A2" s="316" t="n"/>
      <c r="B2" s="316" t="n"/>
      <c r="C2" s="316" t="n"/>
      <c r="D2" s="316" t="n"/>
      <c r="E2" s="316" t="n"/>
      <c r="F2" s="316" t="n"/>
      <c r="G2" s="316" t="n"/>
      <c r="H2" s="370" t="inlineStr">
        <is>
          <t>Приложение №5</t>
        </is>
      </c>
      <c r="K2" s="316" t="n"/>
      <c r="L2" s="316" t="n"/>
      <c r="M2" s="316" t="n"/>
      <c r="N2" s="316" t="n"/>
    </row>
    <row r="3" s="309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22" t="inlineStr">
        <is>
          <t>Расчет стоимости СМР и оборудования</t>
        </is>
      </c>
    </row>
    <row r="5" ht="12.75" customFormat="1" customHeight="1" s="315">
      <c r="A5" s="322" t="n"/>
      <c r="B5" s="322" t="n"/>
      <c r="C5" s="383" t="n"/>
      <c r="D5" s="322" t="n"/>
      <c r="E5" s="322" t="n"/>
      <c r="F5" s="322" t="n"/>
      <c r="G5" s="322" t="n"/>
      <c r="H5" s="322" t="n"/>
      <c r="I5" s="322" t="n"/>
      <c r="J5" s="322" t="n"/>
    </row>
    <row r="6" ht="25.5" customFormat="1" customHeight="1" s="315">
      <c r="A6" s="307" t="inlineStr">
        <is>
          <t>Наименование разрабатываемого показателя УНЦ</t>
        </is>
      </c>
      <c r="B6" s="231" t="n"/>
      <c r="C6" s="231" t="n"/>
      <c r="D6" s="374" t="inlineStr">
        <is>
          <t>Строительно-монтажные работы ВЛ 0,4-750 кВ без опор и провода. Одноцепная, все типы опор за исключением многогранных 0,4 кВ.</t>
        </is>
      </c>
    </row>
    <row r="7" ht="12.75" customFormat="1" customHeight="1" s="315">
      <c r="A7" s="325" t="inlineStr">
        <is>
          <t>Единица измерения  — 1 тн опор</t>
        </is>
      </c>
      <c r="I7" s="335" t="n"/>
      <c r="J7" s="335" t="n"/>
    </row>
    <row r="8" ht="13.5" customFormat="1" customHeight="1" s="315">
      <c r="A8" s="325" t="n"/>
    </row>
    <row r="9" ht="13.2" customFormat="1" customHeight="1" s="315"/>
    <row r="10" ht="27" customHeight="1" s="309">
      <c r="A10" s="356" t="inlineStr">
        <is>
          <t>№ пп.</t>
        </is>
      </c>
      <c r="B10" s="356" t="inlineStr">
        <is>
          <t>Код ресурса</t>
        </is>
      </c>
      <c r="C10" s="356" t="inlineStr">
        <is>
          <t>Наименование</t>
        </is>
      </c>
      <c r="D10" s="356" t="inlineStr">
        <is>
          <t>Ед. изм.</t>
        </is>
      </c>
      <c r="E10" s="356" t="inlineStr">
        <is>
          <t>Кол-во единиц по проектным данным</t>
        </is>
      </c>
      <c r="F10" s="356" t="inlineStr">
        <is>
          <t>Сметная стоимость в ценах на 01.01.2000 (руб.)</t>
        </is>
      </c>
      <c r="G10" s="427" t="n"/>
      <c r="H10" s="356" t="inlineStr">
        <is>
          <t>Удельный вес, %</t>
        </is>
      </c>
      <c r="I10" s="356" t="inlineStr">
        <is>
          <t>Сметная стоимость в ценах на 01.01.2023 (руб.)</t>
        </is>
      </c>
      <c r="J10" s="427" t="n"/>
      <c r="K10" s="316" t="n"/>
      <c r="L10" s="316" t="n"/>
      <c r="M10" s="316" t="n"/>
      <c r="N10" s="316" t="n"/>
    </row>
    <row r="11" ht="28.5" customHeight="1" s="309">
      <c r="A11" s="429" t="n"/>
      <c r="B11" s="429" t="n"/>
      <c r="C11" s="429" t="n"/>
      <c r="D11" s="429" t="n"/>
      <c r="E11" s="429" t="n"/>
      <c r="F11" s="356" t="inlineStr">
        <is>
          <t>на ед. изм.</t>
        </is>
      </c>
      <c r="G11" s="356" t="inlineStr">
        <is>
          <t>общая</t>
        </is>
      </c>
      <c r="H11" s="429" t="n"/>
      <c r="I11" s="356" t="inlineStr">
        <is>
          <t>на ед. изм.</t>
        </is>
      </c>
      <c r="J11" s="356" t="inlineStr">
        <is>
          <t>общая</t>
        </is>
      </c>
      <c r="K11" s="316" t="n"/>
      <c r="L11" s="316" t="n"/>
      <c r="M11" s="316" t="n"/>
      <c r="N11" s="316" t="n"/>
    </row>
    <row r="12" s="309">
      <c r="A12" s="356" t="n">
        <v>1</v>
      </c>
      <c r="B12" s="356" t="n">
        <v>2</v>
      </c>
      <c r="C12" s="356" t="n">
        <v>3</v>
      </c>
      <c r="D12" s="356" t="n">
        <v>4</v>
      </c>
      <c r="E12" s="356" t="n">
        <v>5</v>
      </c>
      <c r="F12" s="356" t="n">
        <v>6</v>
      </c>
      <c r="G12" s="356" t="n">
        <v>7</v>
      </c>
      <c r="H12" s="356" t="n">
        <v>8</v>
      </c>
      <c r="I12" s="351" t="n">
        <v>9</v>
      </c>
      <c r="J12" s="351" t="n">
        <v>10</v>
      </c>
      <c r="K12" s="316" t="n"/>
      <c r="L12" s="316" t="n"/>
      <c r="M12" s="316" t="n"/>
      <c r="N12" s="316" t="n"/>
    </row>
    <row r="13">
      <c r="A13" s="356" t="n"/>
      <c r="B13" s="344" t="inlineStr">
        <is>
          <t>Затраты труда рабочих-строителей</t>
        </is>
      </c>
      <c r="C13" s="426" t="n"/>
      <c r="D13" s="426" t="n"/>
      <c r="E13" s="426" t="n"/>
      <c r="F13" s="426" t="n"/>
      <c r="G13" s="426" t="n"/>
      <c r="H13" s="427" t="n"/>
      <c r="I13" s="218" t="n"/>
      <c r="J13" s="218" t="n"/>
    </row>
    <row r="14" ht="25.5" customHeight="1" s="309">
      <c r="A14" s="356" t="n">
        <v>1</v>
      </c>
      <c r="B14" s="229" t="inlineStr">
        <is>
          <t>1-3-3</t>
        </is>
      </c>
      <c r="C14" s="355" t="inlineStr">
        <is>
          <t>Затраты труда рабочих-строителей среднего разряда (3,3)</t>
        </is>
      </c>
      <c r="D14" s="356" t="inlineStr">
        <is>
          <t>чел.-ч.</t>
        </is>
      </c>
      <c r="E14" s="227">
        <f>G14/F14</f>
        <v/>
      </c>
      <c r="F14" s="225" t="n">
        <v>8.859999999999999</v>
      </c>
      <c r="G14" s="225">
        <f>'Прил. 3'!H11</f>
        <v/>
      </c>
      <c r="H14" s="302">
        <f>G14/G15</f>
        <v/>
      </c>
      <c r="I14" s="225">
        <f>ФОТр.тек.!E13</f>
        <v/>
      </c>
      <c r="J14" s="225">
        <f>ROUND(I14*E14,2)</f>
        <v/>
      </c>
    </row>
    <row r="15" ht="25.5" customFormat="1" customHeight="1" s="316">
      <c r="A15" s="356" t="n"/>
      <c r="B15" s="356" t="n"/>
      <c r="C15" s="344" t="inlineStr">
        <is>
          <t>Итого по разделу "Затраты труда рабочих-строителей"</t>
        </is>
      </c>
      <c r="D15" s="356" t="inlineStr">
        <is>
          <t>чел.-ч.</t>
        </is>
      </c>
      <c r="E15" s="227">
        <f>SUM(E14:E14)</f>
        <v/>
      </c>
      <c r="F15" s="225" t="n"/>
      <c r="G15" s="225">
        <f>SUM(G14:G14)</f>
        <v/>
      </c>
      <c r="H15" s="359" t="n">
        <v>1</v>
      </c>
      <c r="I15" s="218" t="n"/>
      <c r="J15" s="225">
        <f>SUM(J14:J14)</f>
        <v/>
      </c>
    </row>
    <row r="16" ht="14.25" customFormat="1" customHeight="1" s="316">
      <c r="A16" s="356" t="n"/>
      <c r="B16" s="355" t="inlineStr">
        <is>
          <t>Затраты труда машинистов</t>
        </is>
      </c>
      <c r="C16" s="426" t="n"/>
      <c r="D16" s="426" t="n"/>
      <c r="E16" s="426" t="n"/>
      <c r="F16" s="426" t="n"/>
      <c r="G16" s="426" t="n"/>
      <c r="H16" s="427" t="n"/>
      <c r="I16" s="218" t="n"/>
      <c r="J16" s="218" t="n"/>
    </row>
    <row r="17" ht="14.25" customFormat="1" customHeight="1" s="316">
      <c r="A17" s="356" t="n">
        <v>2</v>
      </c>
      <c r="B17" s="356" t="n">
        <v>2</v>
      </c>
      <c r="C17" s="355" t="inlineStr">
        <is>
          <t>Затраты труда машинистов</t>
        </is>
      </c>
      <c r="D17" s="356" t="inlineStr">
        <is>
          <t>чел.-ч.</t>
        </is>
      </c>
      <c r="E17" s="227">
        <f>'Прил. 3'!F17</f>
        <v/>
      </c>
      <c r="F17" s="225">
        <f>G17/E17</f>
        <v/>
      </c>
      <c r="G17" s="225">
        <f>'Прил. 3'!H16</f>
        <v/>
      </c>
      <c r="H17" s="359" t="n">
        <v>1</v>
      </c>
      <c r="I17" s="225">
        <f>ROUND(F17*'Прил. 10'!D11,2)</f>
        <v/>
      </c>
      <c r="J17" s="225">
        <f>ROUND(I17*E17,2)</f>
        <v/>
      </c>
    </row>
    <row r="18" ht="14.25" customFormat="1" customHeight="1" s="316">
      <c r="A18" s="356" t="n"/>
      <c r="B18" s="344" t="inlineStr">
        <is>
          <t>Машины и механизмы</t>
        </is>
      </c>
      <c r="C18" s="426" t="n"/>
      <c r="D18" s="426" t="n"/>
      <c r="E18" s="426" t="n"/>
      <c r="F18" s="426" t="n"/>
      <c r="G18" s="426" t="n"/>
      <c r="H18" s="427" t="n"/>
      <c r="I18" s="218" t="n"/>
      <c r="J18" s="218" t="n"/>
    </row>
    <row r="19" ht="14.25" customFormat="1" customHeight="1" s="316">
      <c r="A19" s="356" t="n"/>
      <c r="B19" s="355" t="inlineStr">
        <is>
          <t>Основные машины и механизмы</t>
        </is>
      </c>
      <c r="C19" s="426" t="n"/>
      <c r="D19" s="426" t="n"/>
      <c r="E19" s="426" t="n"/>
      <c r="F19" s="426" t="n"/>
      <c r="G19" s="426" t="n"/>
      <c r="H19" s="427" t="n"/>
      <c r="I19" s="218" t="n"/>
      <c r="J19" s="218" t="n"/>
    </row>
    <row r="20" ht="25.5" customFormat="1" customHeight="1" s="316">
      <c r="A20" s="356" t="n">
        <v>3</v>
      </c>
      <c r="B20" s="229" t="inlineStr">
        <is>
          <t>91.04.01-031</t>
        </is>
      </c>
      <c r="C20" s="355" t="inlineStr">
        <is>
          <t>Машины бурильно-крановые на автомобиле, глубина бурения 3,5 м</t>
        </is>
      </c>
      <c r="D20" s="356" t="inlineStr">
        <is>
          <t>маш.-ч</t>
        </is>
      </c>
      <c r="E20" s="227" t="n">
        <v>13.2</v>
      </c>
      <c r="F20" s="358" t="n">
        <v>138.54</v>
      </c>
      <c r="G20" s="225">
        <f>ROUND(E20*F20,2)</f>
        <v/>
      </c>
      <c r="H20" s="302">
        <f>G20/$G$33</f>
        <v/>
      </c>
      <c r="I20" s="225">
        <f>ROUND(F20*'Прил. 10'!$D$12,2)</f>
        <v/>
      </c>
      <c r="J20" s="225">
        <f>ROUND(I20*E20,2)</f>
        <v/>
      </c>
    </row>
    <row r="21" ht="25.5" customFormat="1" customHeight="1" s="316">
      <c r="A21" s="356" t="n">
        <v>4</v>
      </c>
      <c r="B21" s="229" t="inlineStr">
        <is>
          <t>91.06.06-011</t>
        </is>
      </c>
      <c r="C21" s="355" t="inlineStr">
        <is>
          <t>Автогидроподъемники, высота подъема 12 м</t>
        </is>
      </c>
      <c r="D21" s="356" t="inlineStr">
        <is>
          <t>маш.-ч</t>
        </is>
      </c>
      <c r="E21" s="227" t="n">
        <v>4.27</v>
      </c>
      <c r="F21" s="358" t="n">
        <v>82.22</v>
      </c>
      <c r="G21" s="225">
        <f>ROUND(E21*F21,2)</f>
        <v/>
      </c>
      <c r="H21" s="302">
        <f>G21/$G$33</f>
        <v/>
      </c>
      <c r="I21" s="225">
        <f>ROUND(F21*'Прил. 10'!$D$12,2)</f>
        <v/>
      </c>
      <c r="J21" s="225">
        <f>ROUND(I21*E21,2)</f>
        <v/>
      </c>
    </row>
    <row r="22" ht="30" customFormat="1" customHeight="1" s="316">
      <c r="A22" s="356" t="n">
        <v>5</v>
      </c>
      <c r="B22" s="229" t="inlineStr">
        <is>
          <t>91.05.05-014</t>
        </is>
      </c>
      <c r="C22" s="355" t="inlineStr">
        <is>
          <t>Краны на автомобильном ходу, грузоподъемность 10 т</t>
        </is>
      </c>
      <c r="D22" s="356" t="inlineStr">
        <is>
          <t>маш.-ч</t>
        </is>
      </c>
      <c r="E22" s="227" t="n">
        <v>3.02</v>
      </c>
      <c r="F22" s="358" t="n">
        <v>111.99</v>
      </c>
      <c r="G22" s="225">
        <f>ROUND(E22*F22,2)</f>
        <v/>
      </c>
      <c r="H22" s="302">
        <f>G22/$G$33</f>
        <v/>
      </c>
      <c r="I22" s="225">
        <f>ROUND(F22*'Прил. 10'!$D$12,2)</f>
        <v/>
      </c>
      <c r="J22" s="225">
        <f>ROUND(I22*E22,2)</f>
        <v/>
      </c>
    </row>
    <row r="23" ht="25.5" customFormat="1" customHeight="1" s="316">
      <c r="A23" s="356" t="n">
        <v>6</v>
      </c>
      <c r="B23" s="229" t="inlineStr">
        <is>
          <t>91.15.03-014</t>
        </is>
      </c>
      <c r="C23" s="355" t="inlineStr">
        <is>
          <t>Тракторы на пневмоколесном ходу, мощность 59 кВт (80 л.с.)</t>
        </is>
      </c>
      <c r="D23" s="356" t="inlineStr">
        <is>
          <t>маш.-ч</t>
        </is>
      </c>
      <c r="E23" s="227" t="n">
        <v>4.08</v>
      </c>
      <c r="F23" s="358" t="n">
        <v>74.61</v>
      </c>
      <c r="G23" s="225">
        <f>ROUND(E23*F23,2)</f>
        <v/>
      </c>
      <c r="H23" s="302">
        <f>G23/$G$33</f>
        <v/>
      </c>
      <c r="I23" s="225">
        <f>ROUND(F23*'Прил. 10'!$D$12,2)</f>
        <v/>
      </c>
      <c r="J23" s="225">
        <f>ROUND(I23*E23,2)</f>
        <v/>
      </c>
    </row>
    <row r="24" ht="65.25" customFormat="1" customHeight="1" s="316">
      <c r="A24" s="356" t="n">
        <v>7</v>
      </c>
      <c r="B24" s="229" t="inlineStr">
        <is>
          <t>91.21.22-195</t>
        </is>
      </c>
      <c r="C24" s="355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4" s="356" t="inlineStr">
        <is>
          <t>маш.-ч</t>
        </is>
      </c>
      <c r="E24" s="227" t="n">
        <v>2.44</v>
      </c>
      <c r="F24" s="358" t="n">
        <v>91.13</v>
      </c>
      <c r="G24" s="225">
        <f>ROUND(E24*F24,2)</f>
        <v/>
      </c>
      <c r="H24" s="302">
        <f>G24/$G$33</f>
        <v/>
      </c>
      <c r="I24" s="225">
        <f>ROUND(F24*'Прил. 10'!$D$12,2)</f>
        <v/>
      </c>
      <c r="J24" s="225">
        <f>ROUND(I24*E24,2)</f>
        <v/>
      </c>
    </row>
    <row r="25" ht="51" customFormat="1" customHeight="1" s="316">
      <c r="A25" s="356" t="n">
        <v>8</v>
      </c>
      <c r="B25" s="229" t="inlineStr">
        <is>
          <t>91.18.01-007</t>
        </is>
      </c>
      <c r="C25" s="35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56" t="inlineStr">
        <is>
          <t>маш.-ч</t>
        </is>
      </c>
      <c r="E25" s="227" t="n">
        <v>2.44</v>
      </c>
      <c r="F25" s="358" t="n">
        <v>90</v>
      </c>
      <c r="G25" s="225">
        <f>ROUND(E25*F25,2)</f>
        <v/>
      </c>
      <c r="H25" s="302">
        <f>G25/$G$33</f>
        <v/>
      </c>
      <c r="I25" s="225">
        <f>ROUND(F25*'Прил. 10'!$D$12,2)</f>
        <v/>
      </c>
      <c r="J25" s="225">
        <f>ROUND(I25*E25,2)</f>
        <v/>
      </c>
    </row>
    <row r="26" ht="14.25" customFormat="1" customHeight="1" s="316">
      <c r="A26" s="356" t="n"/>
      <c r="B26" s="356" t="n"/>
      <c r="C26" s="355" t="inlineStr">
        <is>
          <t>Итого основные машины и механизмы</t>
        </is>
      </c>
      <c r="D26" s="356" t="n"/>
      <c r="E26" s="227" t="n"/>
      <c r="F26" s="225" t="n"/>
      <c r="G26" s="225">
        <f>SUM(G20:G25)</f>
        <v/>
      </c>
      <c r="H26" s="359">
        <f>G26/G33</f>
        <v/>
      </c>
      <c r="I26" s="219" t="n"/>
      <c r="J26" s="225">
        <f>SUM(J20:J25)</f>
        <v/>
      </c>
    </row>
    <row r="27" hidden="1" outlineLevel="1" ht="25.5" customFormat="1" customHeight="1" s="316">
      <c r="A27" s="356" t="n">
        <v>9</v>
      </c>
      <c r="B27" s="229" t="inlineStr">
        <is>
          <t>91.14.02-001</t>
        </is>
      </c>
      <c r="C27" s="355" t="inlineStr">
        <is>
          <t>Автомобили бортовые, грузоподъемность до 5 т</t>
        </is>
      </c>
      <c r="D27" s="356" t="inlineStr">
        <is>
          <t>маш.-ч</t>
        </is>
      </c>
      <c r="E27" s="227" t="n">
        <v>3.01</v>
      </c>
      <c r="F27" s="358" t="n">
        <v>65.70999999999999</v>
      </c>
      <c r="G27" s="225">
        <f>ROUND(E27*F27,2)</f>
        <v/>
      </c>
      <c r="H27" s="302">
        <f>G27/$G$33</f>
        <v/>
      </c>
      <c r="I27" s="225">
        <f>ROUND(F27*'Прил. 10'!$D$12,2)</f>
        <v/>
      </c>
      <c r="J27" s="225">
        <f>ROUND(I27*E27,2)</f>
        <v/>
      </c>
    </row>
    <row r="28" hidden="1" outlineLevel="1" ht="25.5" customFormat="1" customHeight="1" s="316">
      <c r="A28" s="356" t="n">
        <v>10</v>
      </c>
      <c r="B28" s="229" t="inlineStr">
        <is>
          <t>91.06.03-057</t>
        </is>
      </c>
      <c r="C28" s="355" t="inlineStr">
        <is>
          <t>Лебедки электрические тяговым усилием 122,62 кН (12,5 т)</t>
        </is>
      </c>
      <c r="D28" s="356" t="inlineStr">
        <is>
          <t>маш.-ч</t>
        </is>
      </c>
      <c r="E28" s="227" t="n">
        <v>2.09</v>
      </c>
      <c r="F28" s="358" t="n">
        <v>80.73999999999999</v>
      </c>
      <c r="G28" s="225">
        <f>ROUND(E28*F28,2)</f>
        <v/>
      </c>
      <c r="H28" s="302">
        <f>G28/$G$33</f>
        <v/>
      </c>
      <c r="I28" s="225">
        <f>ROUND(F28*'Прил. 10'!$D$12,2)</f>
        <v/>
      </c>
      <c r="J28" s="225">
        <f>ROUND(I28*E28,2)</f>
        <v/>
      </c>
    </row>
    <row r="29" hidden="1" outlineLevel="1" ht="14.25" customFormat="1" customHeight="1" s="316">
      <c r="A29" s="356" t="n">
        <v>11</v>
      </c>
      <c r="B29" s="229" t="inlineStr">
        <is>
          <t>91.15.01-001</t>
        </is>
      </c>
      <c r="C29" s="355" t="inlineStr">
        <is>
          <t>Прицепы тракторные 2 т</t>
        </is>
      </c>
      <c r="D29" s="356" t="inlineStr">
        <is>
          <t>маш.-ч</t>
        </is>
      </c>
      <c r="E29" s="227" t="n">
        <v>4.08</v>
      </c>
      <c r="F29" s="358" t="n">
        <v>4.01</v>
      </c>
      <c r="G29" s="225">
        <f>ROUND(E29*F29,2)</f>
        <v/>
      </c>
      <c r="H29" s="302">
        <f>G29/$G$33</f>
        <v/>
      </c>
      <c r="I29" s="225">
        <f>ROUND(F29*'Прил. 10'!$D$12,2)</f>
        <v/>
      </c>
      <c r="J29" s="225">
        <f>ROUND(I29*E29,2)</f>
        <v/>
      </c>
    </row>
    <row r="30" hidden="1" outlineLevel="1" ht="38.25" customFormat="1" customHeight="1" s="316">
      <c r="A30" s="356" t="n">
        <v>12</v>
      </c>
      <c r="B30" s="229" t="inlineStr">
        <is>
          <t>91.17.04-036</t>
        </is>
      </c>
      <c r="C30" s="355" t="inlineStr">
        <is>
          <t>Агрегаты сварочные передвижные с дизельным двигателем, номинальный сварочный ток 250-400 А</t>
        </is>
      </c>
      <c r="D30" s="356" t="inlineStr">
        <is>
          <t>маш.-ч</t>
        </is>
      </c>
      <c r="E30" s="227" t="n">
        <v>0.76</v>
      </c>
      <c r="F30" s="358" t="n">
        <v>14</v>
      </c>
      <c r="G30" s="225">
        <f>ROUND(E30*F30,2)</f>
        <v/>
      </c>
      <c r="H30" s="302">
        <f>G30/$G$33</f>
        <v/>
      </c>
      <c r="I30" s="225">
        <f>ROUND(F30*'Прил. 10'!$D$12,2)</f>
        <v/>
      </c>
      <c r="J30" s="225">
        <f>ROUND(I30*E30,2)</f>
        <v/>
      </c>
    </row>
    <row r="31" hidden="1" outlineLevel="1" ht="25.5" customFormat="1" customHeight="1" s="316">
      <c r="A31" s="356" t="n">
        <v>13</v>
      </c>
      <c r="B31" s="229" t="inlineStr">
        <is>
          <t>91.06.01-002</t>
        </is>
      </c>
      <c r="C31" s="355" t="inlineStr">
        <is>
          <t>Домкраты гидравлические, грузоподъемность 6,3-25 т</t>
        </is>
      </c>
      <c r="D31" s="356" t="inlineStr">
        <is>
          <t>маш.-ч</t>
        </is>
      </c>
      <c r="E31" s="227" t="n">
        <v>1.71</v>
      </c>
      <c r="F31" s="358" t="n">
        <v>0.48</v>
      </c>
      <c r="G31" s="225">
        <f>ROUND(E31*F31,2)</f>
        <v/>
      </c>
      <c r="H31" s="302">
        <f>G31/$G$33</f>
        <v/>
      </c>
      <c r="I31" s="225">
        <f>ROUND(F31*'Прил. 10'!$D$12,2)</f>
        <v/>
      </c>
      <c r="J31" s="225">
        <f>ROUND(I31*E31,2)</f>
        <v/>
      </c>
    </row>
    <row r="32" collapsed="1" ht="14.25" customFormat="1" customHeight="1" s="316">
      <c r="A32" s="356" t="n"/>
      <c r="B32" s="356" t="n"/>
      <c r="C32" s="355" t="inlineStr">
        <is>
          <t>Итого прочие машины и механизмы</t>
        </is>
      </c>
      <c r="D32" s="356" t="n"/>
      <c r="E32" s="357" t="n"/>
      <c r="F32" s="225" t="n"/>
      <c r="G32" s="219">
        <f>SUM(G27:G31)</f>
        <v/>
      </c>
      <c r="H32" s="302">
        <f>G32/G33</f>
        <v/>
      </c>
      <c r="I32" s="225" t="n"/>
      <c r="J32" s="219">
        <f>SUM(J27:J31)</f>
        <v/>
      </c>
    </row>
    <row r="33" ht="25.5" customFormat="1" customHeight="1" s="316">
      <c r="A33" s="356" t="n"/>
      <c r="B33" s="356" t="n"/>
      <c r="C33" s="344" t="inlineStr">
        <is>
          <t>Итого по разделу «Машины и механизмы»</t>
        </is>
      </c>
      <c r="D33" s="356" t="n"/>
      <c r="E33" s="357" t="n"/>
      <c r="F33" s="225" t="n"/>
      <c r="G33" s="225">
        <f>G32+G26</f>
        <v/>
      </c>
      <c r="H33" s="212" t="n">
        <v>1</v>
      </c>
      <c r="I33" s="213" t="n"/>
      <c r="J33" s="239">
        <f>J32+J26</f>
        <v/>
      </c>
    </row>
    <row r="34" ht="14.25" customFormat="1" customHeight="1" s="316">
      <c r="A34" s="356" t="n"/>
      <c r="B34" s="344" t="inlineStr">
        <is>
          <t>Оборудование</t>
        </is>
      </c>
      <c r="C34" s="426" t="n"/>
      <c r="D34" s="426" t="n"/>
      <c r="E34" s="426" t="n"/>
      <c r="F34" s="426" t="n"/>
      <c r="G34" s="426" t="n"/>
      <c r="H34" s="427" t="n"/>
      <c r="I34" s="218" t="n"/>
      <c r="J34" s="218" t="n"/>
    </row>
    <row r="35">
      <c r="A35" s="356" t="n"/>
      <c r="B35" s="350" t="inlineStr">
        <is>
          <t>Основное оборудование</t>
        </is>
      </c>
      <c r="C35" s="431" t="n"/>
      <c r="D35" s="431" t="n"/>
      <c r="E35" s="431" t="n"/>
      <c r="F35" s="431" t="n"/>
      <c r="G35" s="431" t="n"/>
      <c r="H35" s="432" t="n"/>
      <c r="I35" s="218" t="n"/>
      <c r="J35" s="218" t="n"/>
      <c r="K35" s="316" t="n"/>
      <c r="L35" s="316" t="n"/>
    </row>
    <row r="36">
      <c r="A36" s="356" t="n"/>
      <c r="B36" s="356" t="n"/>
      <c r="C36" s="355" t="inlineStr">
        <is>
          <t>Итого основное оборудование</t>
        </is>
      </c>
      <c r="D36" s="356" t="n"/>
      <c r="E36" s="227" t="n"/>
      <c r="F36" s="358" t="n"/>
      <c r="G36" s="225" t="n">
        <v>0</v>
      </c>
      <c r="H36" s="359" t="n">
        <v>0</v>
      </c>
      <c r="I36" s="219" t="n"/>
      <c r="J36" s="225" t="n">
        <v>0</v>
      </c>
      <c r="K36" s="316" t="n"/>
      <c r="L36" s="316" t="n"/>
    </row>
    <row r="37">
      <c r="A37" s="356" t="n"/>
      <c r="B37" s="356" t="n"/>
      <c r="C37" s="355" t="inlineStr">
        <is>
          <t>Итого прочее оборудование</t>
        </is>
      </c>
      <c r="D37" s="356" t="n"/>
      <c r="E37" s="227" t="n"/>
      <c r="F37" s="358" t="n"/>
      <c r="G37" s="225" t="n">
        <v>0</v>
      </c>
      <c r="H37" s="359" t="n">
        <v>0</v>
      </c>
      <c r="I37" s="219" t="n"/>
      <c r="J37" s="225" t="n">
        <v>0</v>
      </c>
      <c r="K37" s="316" t="n"/>
      <c r="L37" s="316" t="n"/>
    </row>
    <row r="38">
      <c r="A38" s="356" t="n"/>
      <c r="B38" s="356" t="n"/>
      <c r="C38" s="344" t="inlineStr">
        <is>
          <t>Итого по разделу «Оборудование»</t>
        </is>
      </c>
      <c r="D38" s="356" t="n"/>
      <c r="E38" s="357" t="n"/>
      <c r="F38" s="358" t="n"/>
      <c r="G38" s="225">
        <f>G37+G36</f>
        <v/>
      </c>
      <c r="H38" s="359">
        <f>H37+H36</f>
        <v/>
      </c>
      <c r="I38" s="219" t="n"/>
      <c r="J38" s="225">
        <f>J37+J36</f>
        <v/>
      </c>
      <c r="K38" s="316" t="n"/>
      <c r="L38" s="316" t="n"/>
    </row>
    <row r="39" ht="25.5" customHeight="1" s="309">
      <c r="A39" s="356" t="n"/>
      <c r="B39" s="356" t="n"/>
      <c r="C39" s="355" t="inlineStr">
        <is>
          <t>в том числе технологическое оборудование</t>
        </is>
      </c>
      <c r="D39" s="356" t="n"/>
      <c r="E39" s="303" t="n"/>
      <c r="F39" s="358" t="n"/>
      <c r="G39" s="225">
        <f>G38</f>
        <v/>
      </c>
      <c r="H39" s="359" t="n"/>
      <c r="I39" s="219" t="n"/>
      <c r="J39" s="225">
        <f>J38</f>
        <v/>
      </c>
      <c r="K39" s="316" t="n"/>
      <c r="L39" s="316" t="n"/>
    </row>
    <row r="40" ht="14.25" customFormat="1" customHeight="1" s="316">
      <c r="A40" s="356" t="n"/>
      <c r="B40" s="344" t="inlineStr">
        <is>
          <t>Материалы</t>
        </is>
      </c>
      <c r="C40" s="426" t="n"/>
      <c r="D40" s="426" t="n"/>
      <c r="E40" s="426" t="n"/>
      <c r="F40" s="426" t="n"/>
      <c r="G40" s="426" t="n"/>
      <c r="H40" s="427" t="n"/>
      <c r="I40" s="218" t="n"/>
      <c r="J40" s="218" t="n"/>
    </row>
    <row r="41" ht="14.25" customFormat="1" customHeight="1" s="316">
      <c r="A41" s="351" t="n"/>
      <c r="B41" s="350" t="inlineStr">
        <is>
          <t>Основные материалы</t>
        </is>
      </c>
      <c r="C41" s="431" t="n"/>
      <c r="D41" s="431" t="n"/>
      <c r="E41" s="431" t="n"/>
      <c r="F41" s="431" t="n"/>
      <c r="G41" s="431" t="n"/>
      <c r="H41" s="432" t="n"/>
      <c r="I41" s="233" t="n"/>
      <c r="J41" s="233" t="n"/>
    </row>
    <row r="42" ht="14.25" customFormat="1" customHeight="1" s="316">
      <c r="A42" s="356" t="n">
        <v>14</v>
      </c>
      <c r="B42" s="356" t="inlineStr">
        <is>
          <t>20.1.02.23-0121</t>
        </is>
      </c>
      <c r="C42" s="355" t="inlineStr">
        <is>
          <t>Проводник заземляющий П-750</t>
        </is>
      </c>
      <c r="D42" s="356" t="inlineStr">
        <is>
          <t>шт</t>
        </is>
      </c>
      <c r="E42" s="227" t="n">
        <v>12</v>
      </c>
      <c r="F42" s="358" t="n">
        <v>158.95</v>
      </c>
      <c r="G42" s="225">
        <f>ROUND(E42*F42,2)</f>
        <v/>
      </c>
      <c r="H42" s="302">
        <f>G42/$G$70</f>
        <v/>
      </c>
      <c r="I42" s="225">
        <f>ROUND(F42*'Прил. 10'!$D$13,2)</f>
        <v/>
      </c>
      <c r="J42" s="225">
        <f>ROUND(I42*E42,2)</f>
        <v/>
      </c>
    </row>
    <row r="43" ht="25.5" customFormat="1" customHeight="1" s="316">
      <c r="A43" s="356" t="n">
        <v>15</v>
      </c>
      <c r="B43" s="356" t="inlineStr">
        <is>
          <t>20.1.01.01-0003</t>
        </is>
      </c>
      <c r="C43" s="355" t="inlineStr">
        <is>
          <t>Зажимы анкерные РА 1500, без кронштейна</t>
        </is>
      </c>
      <c r="D43" s="356" t="inlineStr">
        <is>
          <t>100 шт</t>
        </is>
      </c>
      <c r="E43" s="227" t="n">
        <v>0.14</v>
      </c>
      <c r="F43" s="358" t="n">
        <v>9540</v>
      </c>
      <c r="G43" s="225">
        <f>ROUND(E43*F43,2)</f>
        <v/>
      </c>
      <c r="H43" s="302">
        <f>G43/$G$70</f>
        <v/>
      </c>
      <c r="I43" s="225">
        <f>ROUND(F43*'Прил. 10'!$D$13,2)</f>
        <v/>
      </c>
      <c r="J43" s="225">
        <f>ROUND(I43*E43,2)</f>
        <v/>
      </c>
    </row>
    <row r="44" ht="25.5" customFormat="1" customHeight="1" s="316">
      <c r="A44" s="356" t="n">
        <v>16</v>
      </c>
      <c r="B44" s="356" t="inlineStr">
        <is>
          <t>20.1.01.08-0013</t>
        </is>
      </c>
      <c r="C44" s="355" t="inlineStr">
        <is>
          <t>Зажим ответвительный с прокалыванием изоляции (СИП): N 640</t>
        </is>
      </c>
      <c r="D44" s="356" t="inlineStr">
        <is>
          <t>100 шт</t>
        </is>
      </c>
      <c r="E44" s="227" t="n">
        <v>0.19</v>
      </c>
      <c r="F44" s="358" t="n">
        <v>7182</v>
      </c>
      <c r="G44" s="225">
        <f>ROUND(E44*F44,2)</f>
        <v/>
      </c>
      <c r="H44" s="302">
        <f>G44/$G$70</f>
        <v/>
      </c>
      <c r="I44" s="225">
        <f>ROUND(F44*'Прил. 10'!$D$13,2)</f>
        <v/>
      </c>
      <c r="J44" s="225">
        <f>ROUND(I44*E44,2)</f>
        <v/>
      </c>
    </row>
    <row r="45" ht="25.5" customFormat="1" customHeight="1" s="316">
      <c r="A45" s="356" t="n">
        <v>17</v>
      </c>
      <c r="B45" s="356" t="inlineStr">
        <is>
          <t>20.1.01.08-0011</t>
        </is>
      </c>
      <c r="C45" s="355" t="inlineStr">
        <is>
          <t>Зажим ответвительный с прокалыванием изоляции (СИП): CDR/CN-1S95UK</t>
        </is>
      </c>
      <c r="D45" s="356" t="inlineStr">
        <is>
          <t>100 шт</t>
        </is>
      </c>
      <c r="E45" s="227" t="n">
        <v>0.08</v>
      </c>
      <c r="F45" s="358" t="n">
        <v>12697</v>
      </c>
      <c r="G45" s="225">
        <f>ROUND(E45*F45,2)</f>
        <v/>
      </c>
      <c r="H45" s="302">
        <f>G45/$G$70</f>
        <v/>
      </c>
      <c r="I45" s="225">
        <f>ROUND(F45*'Прил. 10'!$D$13,2)</f>
        <v/>
      </c>
      <c r="J45" s="225">
        <f>ROUND(I45*E45,2)</f>
        <v/>
      </c>
    </row>
    <row r="46" ht="14.25" customFormat="1" customHeight="1" s="316">
      <c r="A46" s="356" t="n">
        <v>18</v>
      </c>
      <c r="B46" s="356" t="inlineStr">
        <is>
          <t>20.2.06.05-0018</t>
        </is>
      </c>
      <c r="C46" s="355" t="inlineStr">
        <is>
          <t>Кронштейн</t>
        </is>
      </c>
      <c r="D46" s="356" t="inlineStr">
        <is>
          <t>шт</t>
        </is>
      </c>
      <c r="E46" s="227" t="n">
        <v>3</v>
      </c>
      <c r="F46" s="358" t="n">
        <v>337.37</v>
      </c>
      <c r="G46" s="225">
        <f>ROUND(E46*F46,2)</f>
        <v/>
      </c>
      <c r="H46" s="302">
        <f>G46/$G$70</f>
        <v/>
      </c>
      <c r="I46" s="225">
        <f>ROUND(F46*'Прил. 10'!$D$13,2)</f>
        <v/>
      </c>
      <c r="J46" s="225">
        <f>ROUND(I46*E46,2)</f>
        <v/>
      </c>
    </row>
    <row r="47" ht="25.5" customFormat="1" customHeight="1" s="316">
      <c r="A47" s="356" t="n">
        <v>19</v>
      </c>
      <c r="B47" s="356" t="inlineStr">
        <is>
          <t>20.1.01.08-0015</t>
        </is>
      </c>
      <c r="C47" s="355" t="inlineStr">
        <is>
          <t>Зажим ответвительный с прокалыванием изоляции (СИП): RDP25/CN</t>
        </is>
      </c>
      <c r="D47" s="356" t="inlineStr">
        <is>
          <t>100 шт</t>
        </is>
      </c>
      <c r="E47" s="227" t="n">
        <v>0.09</v>
      </c>
      <c r="F47" s="358" t="n">
        <v>9230</v>
      </c>
      <c r="G47" s="225">
        <f>ROUND(E47*F47,2)</f>
        <v/>
      </c>
      <c r="H47" s="302">
        <f>G47/$G$70</f>
        <v/>
      </c>
      <c r="I47" s="225">
        <f>ROUND(F47*'Прил. 10'!$D$13,2)</f>
        <v/>
      </c>
      <c r="J47" s="225">
        <f>ROUND(I47*E47,2)</f>
        <v/>
      </c>
    </row>
    <row r="48" ht="51" customFormat="1" customHeight="1" s="316">
      <c r="A48" s="356" t="n">
        <v>20</v>
      </c>
      <c r="B48" s="356" t="inlineStr">
        <is>
          <t>25.2.02.11-0021</t>
        </is>
      </c>
      <c r="C48" s="355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48" s="356" t="inlineStr">
        <is>
          <t>шт</t>
        </is>
      </c>
      <c r="E48" s="227" t="n">
        <v>0.5</v>
      </c>
      <c r="F48" s="358" t="n">
        <v>943.0599999999999</v>
      </c>
      <c r="G48" s="225">
        <f>ROUND(E48*F48,2)</f>
        <v/>
      </c>
      <c r="H48" s="302">
        <f>G48/$G$70</f>
        <v/>
      </c>
      <c r="I48" s="225">
        <f>ROUND(F48*'Прил. 10'!$D$13,2)</f>
        <v/>
      </c>
      <c r="J48" s="225">
        <f>ROUND(I48*E48,2)</f>
        <v/>
      </c>
    </row>
    <row r="49" ht="14.25" customFormat="1" customHeight="1" s="316">
      <c r="A49" s="356" t="n">
        <v>21</v>
      </c>
      <c r="B49" s="356" t="inlineStr">
        <is>
          <t>20.1.01.07-0004</t>
        </is>
      </c>
      <c r="C49" s="355" t="inlineStr">
        <is>
          <t>Зажим опорный АА-4-3</t>
        </is>
      </c>
      <c r="D49" s="356" t="inlineStr">
        <is>
          <t>шт</t>
        </is>
      </c>
      <c r="E49" s="227" t="n">
        <v>13</v>
      </c>
      <c r="F49" s="358" t="n">
        <v>36.76</v>
      </c>
      <c r="G49" s="225">
        <f>ROUND(E49*F49,2)</f>
        <v/>
      </c>
      <c r="H49" s="302">
        <f>G49/$G$70</f>
        <v/>
      </c>
      <c r="I49" s="225">
        <f>ROUND(F49*'Прил. 10'!$D$13,2)</f>
        <v/>
      </c>
      <c r="J49" s="225">
        <f>ROUND(I49*E49,2)</f>
        <v/>
      </c>
    </row>
    <row r="50" ht="25.5" customFormat="1" customHeight="1" s="316">
      <c r="A50" s="356" t="n">
        <v>22</v>
      </c>
      <c r="B50" s="356" t="inlineStr">
        <is>
          <t>25.2.02.04-0011</t>
        </is>
      </c>
      <c r="C50" s="355" t="inlineStr">
        <is>
          <t>Кронштейн анкерный (СИП), марка CA 1500</t>
        </is>
      </c>
      <c r="D50" s="356" t="inlineStr">
        <is>
          <t>шт</t>
        </is>
      </c>
      <c r="E50" s="227" t="n">
        <v>10</v>
      </c>
      <c r="F50" s="358" t="n">
        <v>34.91</v>
      </c>
      <c r="G50" s="225">
        <f>ROUND(E50*F50,2)</f>
        <v/>
      </c>
      <c r="H50" s="302">
        <f>G50/$G$70</f>
        <v/>
      </c>
      <c r="I50" s="225">
        <f>ROUND(F50*'Прил. 10'!$D$13,2)</f>
        <v/>
      </c>
      <c r="J50" s="225">
        <f>ROUND(I50*E50,2)</f>
        <v/>
      </c>
    </row>
    <row r="51" ht="51" customFormat="1" customHeight="1" s="316">
      <c r="A51" s="356" t="n">
        <v>23</v>
      </c>
      <c r="B51" s="356" t="inlineStr">
        <is>
          <t>08.2.02.01-0008</t>
        </is>
      </c>
      <c r="C51" s="355" t="inlineStr">
        <is>
          <t>Канат двойной свивки ЛК-З, конструкции 6х25(1+6+6+12)+1 о.с., без покрытия, из проволок марки В, маркировочная группа 1570 н/мм2 и менее, диаметр 19,5 мм</t>
        </is>
      </c>
      <c r="D51" s="356" t="inlineStr">
        <is>
          <t>10 м</t>
        </is>
      </c>
      <c r="E51" s="227" t="n">
        <v>1</v>
      </c>
      <c r="F51" s="358" t="n">
        <v>310.58</v>
      </c>
      <c r="G51" s="225">
        <f>ROUND(E51*F51,2)</f>
        <v/>
      </c>
      <c r="H51" s="302">
        <f>G51/$G$70</f>
        <v/>
      </c>
      <c r="I51" s="225">
        <f>ROUND(F51*'Прил. 10'!$D$13,2)</f>
        <v/>
      </c>
      <c r="J51" s="225">
        <f>ROUND(I51*E51,2)</f>
        <v/>
      </c>
    </row>
    <row r="52" ht="14.25" customFormat="1" customHeight="1" s="316">
      <c r="A52" s="373" t="n"/>
      <c r="B52" s="235" t="n"/>
      <c r="C52" s="236" t="inlineStr">
        <is>
          <t>Итого основные материалы</t>
        </is>
      </c>
      <c r="D52" s="373" t="n"/>
      <c r="E52" s="227" t="n"/>
      <c r="F52" s="239" t="n"/>
      <c r="G52" s="239">
        <f>SUM(G42:G51)</f>
        <v/>
      </c>
      <c r="H52" s="302">
        <f>G52/$G$70</f>
        <v/>
      </c>
      <c r="I52" s="225" t="n"/>
      <c r="J52" s="239">
        <f>SUM(J42:J51)</f>
        <v/>
      </c>
    </row>
    <row r="53" hidden="1" outlineLevel="1" ht="14.25" customFormat="1" customHeight="1" s="316">
      <c r="A53" s="356" t="n">
        <v>24</v>
      </c>
      <c r="B53" s="356" t="inlineStr">
        <is>
          <t>20.2.02.04-0006</t>
        </is>
      </c>
      <c r="C53" s="355" t="inlineStr">
        <is>
          <t>Колпачки полиэтиленовые</t>
        </is>
      </c>
      <c r="D53" s="356" t="inlineStr">
        <is>
          <t>100 шт</t>
        </is>
      </c>
      <c r="E53" s="227" t="n">
        <v>0.48</v>
      </c>
      <c r="F53" s="358" t="n">
        <v>610</v>
      </c>
      <c r="G53" s="225">
        <f>ROUND(E53*F53,2)</f>
        <v/>
      </c>
      <c r="H53" s="302">
        <f>G53/$G$70</f>
        <v/>
      </c>
      <c r="I53" s="225">
        <f>ROUND(F53*'Прил. 10'!$D$13,2)</f>
        <v/>
      </c>
      <c r="J53" s="225">
        <f>ROUND(I53*E53,2)</f>
        <v/>
      </c>
    </row>
    <row r="54" hidden="1" outlineLevel="1" ht="25.5" customFormat="1" customHeight="1" s="316">
      <c r="A54" s="356" t="n">
        <v>25</v>
      </c>
      <c r="B54" s="356" t="inlineStr">
        <is>
          <t>08.4.03.02-0006</t>
        </is>
      </c>
      <c r="C54" s="355" t="inlineStr">
        <is>
          <t>Сталь арматурная, горячекатаная, гладкая, класс А-I, диаметр 16-18 мм</t>
        </is>
      </c>
      <c r="D54" s="356" t="inlineStr">
        <is>
          <t>т</t>
        </is>
      </c>
      <c r="E54" s="227" t="n">
        <v>0.0416</v>
      </c>
      <c r="F54" s="358" t="n">
        <v>5650</v>
      </c>
      <c r="G54" s="225">
        <f>ROUND(E54*F54,2)</f>
        <v/>
      </c>
      <c r="H54" s="302">
        <f>G54/$G$70</f>
        <v/>
      </c>
      <c r="I54" s="225">
        <f>ROUND(F54*'Прил. 10'!$D$13,2)</f>
        <v/>
      </c>
      <c r="J54" s="225">
        <f>ROUND(I54*E54,2)</f>
        <v/>
      </c>
    </row>
    <row r="55" hidden="1" outlineLevel="1" ht="38.25" customFormat="1" customHeight="1" s="316">
      <c r="A55" s="356" t="n">
        <v>26</v>
      </c>
      <c r="B55" s="356" t="inlineStr">
        <is>
          <t>25.2.02.04-0003</t>
        </is>
      </c>
      <c r="C55" s="355" t="inlineStr">
        <is>
          <t>Комплект промежуточной подвески в составе кронштейн предельная нагрузка 12-20 кН, зажим сечение 16-95 мм2</t>
        </is>
      </c>
      <c r="D55" s="356" t="inlineStr">
        <is>
          <t>компл</t>
        </is>
      </c>
      <c r="E55" s="227" t="n">
        <v>1</v>
      </c>
      <c r="F55" s="358" t="n">
        <v>168.71</v>
      </c>
      <c r="G55" s="225">
        <f>ROUND(E55*F55,2)</f>
        <v/>
      </c>
      <c r="H55" s="302">
        <f>G55/$G$70</f>
        <v/>
      </c>
      <c r="I55" s="225">
        <f>ROUND(F55*'Прил. 10'!$D$13,2)</f>
        <v/>
      </c>
      <c r="J55" s="225">
        <f>ROUND(I55*E55,2)</f>
        <v/>
      </c>
    </row>
    <row r="56" hidden="1" outlineLevel="1" ht="25.5" customFormat="1" customHeight="1" s="316">
      <c r="A56" s="356" t="n">
        <v>27</v>
      </c>
      <c r="B56" s="356" t="inlineStr">
        <is>
          <t>25.2.02.11-0051</t>
        </is>
      </c>
      <c r="C56" s="355" t="inlineStr">
        <is>
          <t>Скрепа для фиксации на промежуточных опорах, размер 20 мм</t>
        </is>
      </c>
      <c r="D56" s="356" t="inlineStr">
        <is>
          <t>100 шт</t>
        </is>
      </c>
      <c r="E56" s="227" t="n">
        <v>0.25</v>
      </c>
      <c r="F56" s="358" t="n">
        <v>582</v>
      </c>
      <c r="G56" s="225">
        <f>ROUND(E56*F56,2)</f>
        <v/>
      </c>
      <c r="H56" s="302">
        <f>G56/$G$70</f>
        <v/>
      </c>
      <c r="I56" s="225">
        <f>ROUND(F56*'Прил. 10'!$D$13,2)</f>
        <v/>
      </c>
      <c r="J56" s="225">
        <f>ROUND(I56*E56,2)</f>
        <v/>
      </c>
    </row>
    <row r="57" hidden="1" outlineLevel="1" ht="25.5" customFormat="1" customHeight="1" s="316">
      <c r="A57" s="356" t="n">
        <v>28</v>
      </c>
      <c r="B57" s="356" t="inlineStr">
        <is>
          <t>08.4.03.02-0004</t>
        </is>
      </c>
      <c r="C57" s="355" t="inlineStr">
        <is>
          <t>Сталь арматурная, горячекатаная, гладкая, класс А-I, диаметр 12 мм</t>
        </is>
      </c>
      <c r="D57" s="356" t="inlineStr">
        <is>
          <t>т</t>
        </is>
      </c>
      <c r="E57" s="227" t="n">
        <v>0.02</v>
      </c>
      <c r="F57" s="358" t="n">
        <v>6508.75</v>
      </c>
      <c r="G57" s="225">
        <f>ROUND(E57*F57,2)</f>
        <v/>
      </c>
      <c r="H57" s="302">
        <f>G57/$G$70</f>
        <v/>
      </c>
      <c r="I57" s="225">
        <f>ROUND(F57*'Прил. 10'!$D$13,2)</f>
        <v/>
      </c>
      <c r="J57" s="225">
        <f>ROUND(I57*E57,2)</f>
        <v/>
      </c>
    </row>
    <row r="58" hidden="1" outlineLevel="1" ht="25.5" customFormat="1" customHeight="1" s="316">
      <c r="A58" s="356" t="n">
        <v>29</v>
      </c>
      <c r="B58" s="356" t="inlineStr">
        <is>
          <t>20.1.01.11-0021</t>
        </is>
      </c>
      <c r="C58" s="355" t="inlineStr">
        <is>
          <t>Зажим соединительный: плашечный ПС-1-1</t>
        </is>
      </c>
      <c r="D58" s="356" t="inlineStr">
        <is>
          <t>шт</t>
        </is>
      </c>
      <c r="E58" s="227" t="n">
        <v>13</v>
      </c>
      <c r="F58" s="358" t="n">
        <v>8.6</v>
      </c>
      <c r="G58" s="225">
        <f>ROUND(E58*F58,2)</f>
        <v/>
      </c>
      <c r="H58" s="302">
        <f>G58/$G$70</f>
        <v/>
      </c>
      <c r="I58" s="225">
        <f>ROUND(F58*'Прил. 10'!$D$13,2)</f>
        <v/>
      </c>
      <c r="J58" s="225">
        <f>ROUND(I58*E58,2)</f>
        <v/>
      </c>
    </row>
    <row r="59" hidden="1" outlineLevel="1" ht="14.25" customFormat="1" customHeight="1" s="316">
      <c r="A59" s="356" t="n">
        <v>30</v>
      </c>
      <c r="B59" s="356" t="inlineStr">
        <is>
          <t>20.2.05.01-0001</t>
        </is>
      </c>
      <c r="C59" s="355" t="inlineStr">
        <is>
          <t>Бандаж дистанционный марки SO 79.5</t>
        </is>
      </c>
      <c r="D59" s="356" t="inlineStr">
        <is>
          <t>100 шт</t>
        </is>
      </c>
      <c r="E59" s="227" t="n">
        <v>0.01</v>
      </c>
      <c r="F59" s="358" t="n">
        <v>5201</v>
      </c>
      <c r="G59" s="225">
        <f>ROUND(E59*F59,2)</f>
        <v/>
      </c>
      <c r="H59" s="302">
        <f>G59/$G$70</f>
        <v/>
      </c>
      <c r="I59" s="225">
        <f>ROUND(F59*'Прил. 10'!$D$13,2)</f>
        <v/>
      </c>
      <c r="J59" s="225">
        <f>ROUND(I59*E59,2)</f>
        <v/>
      </c>
    </row>
    <row r="60" hidden="1" outlineLevel="1" ht="25.5" customFormat="1" customHeight="1" s="316">
      <c r="A60" s="356" t="n">
        <v>31</v>
      </c>
      <c r="B60" s="356" t="inlineStr">
        <is>
          <t>14.4.02.04-0015</t>
        </is>
      </c>
      <c r="C60" s="355" t="inlineStr">
        <is>
          <t>Краска масляная для внутренних работ МА-015, черная густотертая</t>
        </is>
      </c>
      <c r="D60" s="356" t="inlineStr">
        <is>
          <t>т</t>
        </is>
      </c>
      <c r="E60" s="227" t="n">
        <v>0.0032</v>
      </c>
      <c r="F60" s="358" t="n">
        <v>15707</v>
      </c>
      <c r="G60" s="225">
        <f>ROUND(E60*F60,2)</f>
        <v/>
      </c>
      <c r="H60" s="302">
        <f>G60/$G$70</f>
        <v/>
      </c>
      <c r="I60" s="225">
        <f>ROUND(F60*'Прил. 10'!$D$13,2)</f>
        <v/>
      </c>
      <c r="J60" s="225">
        <f>ROUND(I60*E60,2)</f>
        <v/>
      </c>
    </row>
    <row r="61" hidden="1" outlineLevel="1" ht="25.5" customFormat="1" customHeight="1" s="316">
      <c r="A61" s="356" t="n">
        <v>32</v>
      </c>
      <c r="B61" s="356" t="inlineStr">
        <is>
          <t>25.2.02.09-0011</t>
        </is>
      </c>
      <c r="C61" s="355" t="inlineStr">
        <is>
          <t>Хомут стяжной, диаметр 10-45 мм, длина 175 мм, разрушающая нагрузка 0,3 кН</t>
        </is>
      </c>
      <c r="D61" s="356" t="inlineStr">
        <is>
          <t>100 шт</t>
        </is>
      </c>
      <c r="E61" s="227" t="n">
        <v>0.17</v>
      </c>
      <c r="F61" s="358" t="n">
        <v>194</v>
      </c>
      <c r="G61" s="225">
        <f>ROUND(E61*F61,2)</f>
        <v/>
      </c>
      <c r="H61" s="302">
        <f>G61/$G$70</f>
        <v/>
      </c>
      <c r="I61" s="225">
        <f>ROUND(F61*'Прил. 10'!$D$13,2)</f>
        <v/>
      </c>
      <c r="J61" s="225">
        <f>ROUND(I61*E61,2)</f>
        <v/>
      </c>
    </row>
    <row r="62" hidden="1" outlineLevel="1" ht="14.25" customFormat="1" customHeight="1" s="316">
      <c r="A62" s="356" t="n">
        <v>33</v>
      </c>
      <c r="B62" s="356" t="inlineStr">
        <is>
          <t>20.2.02.04-0012</t>
        </is>
      </c>
      <c r="C62" s="355" t="inlineStr">
        <is>
          <t>Колпачок изолирующий СЕСТ 16-150</t>
        </is>
      </c>
      <c r="D62" s="356" t="inlineStr">
        <is>
          <t>100 шт</t>
        </is>
      </c>
      <c r="E62" s="227" t="n">
        <v>0.04</v>
      </c>
      <c r="F62" s="358" t="n">
        <v>763</v>
      </c>
      <c r="G62" s="225">
        <f>ROUND(E62*F62,2)</f>
        <v/>
      </c>
      <c r="H62" s="302">
        <f>G62/$G$70</f>
        <v/>
      </c>
      <c r="I62" s="225">
        <f>ROUND(F62*'Прил. 10'!$D$13,2)</f>
        <v/>
      </c>
      <c r="J62" s="225">
        <f>ROUND(I62*E62,2)</f>
        <v/>
      </c>
    </row>
    <row r="63" hidden="1" outlineLevel="1" ht="14.25" customFormat="1" customHeight="1" s="316">
      <c r="A63" s="356" t="n">
        <v>34</v>
      </c>
      <c r="B63" s="356" t="inlineStr">
        <is>
          <t>01.3.01.06-0038</t>
        </is>
      </c>
      <c r="C63" s="355" t="inlineStr">
        <is>
          <t>Смазка защитная электросетевая</t>
        </is>
      </c>
      <c r="D63" s="356" t="inlineStr">
        <is>
          <t>кг</t>
        </is>
      </c>
      <c r="E63" s="227" t="n">
        <v>0.8</v>
      </c>
      <c r="F63" s="358" t="n">
        <v>14.4</v>
      </c>
      <c r="G63" s="225">
        <f>ROUND(E63*F63,2)</f>
        <v/>
      </c>
      <c r="H63" s="302">
        <f>G63/$G$70</f>
        <v/>
      </c>
      <c r="I63" s="225">
        <f>ROUND(F63*'Прил. 10'!$D$13,2)</f>
        <v/>
      </c>
      <c r="J63" s="225">
        <f>ROUND(I63*E63,2)</f>
        <v/>
      </c>
    </row>
    <row r="64" hidden="1" outlineLevel="1" ht="25.5" customFormat="1" customHeight="1" s="316">
      <c r="A64" s="356" t="n">
        <v>35</v>
      </c>
      <c r="B64" s="356" t="inlineStr">
        <is>
          <t>20.1.01.11-0003</t>
        </is>
      </c>
      <c r="C64" s="355" t="inlineStr">
        <is>
          <t>Зажим: плашечный соединительный ПА 1-1</t>
        </is>
      </c>
      <c r="D64" s="356" t="inlineStr">
        <is>
          <t>шт</t>
        </is>
      </c>
      <c r="E64" s="227" t="n">
        <v>4</v>
      </c>
      <c r="F64" s="358" t="n">
        <v>2.4</v>
      </c>
      <c r="G64" s="225">
        <f>ROUND(E64*F64,2)</f>
        <v/>
      </c>
      <c r="H64" s="302">
        <f>G64/$G$70</f>
        <v/>
      </c>
      <c r="I64" s="225">
        <f>ROUND(F64*'Прил. 10'!$D$13,2)</f>
        <v/>
      </c>
      <c r="J64" s="225">
        <f>ROUND(I64*E64,2)</f>
        <v/>
      </c>
    </row>
    <row r="65" hidden="1" outlineLevel="1" ht="14.25" customFormat="1" customHeight="1" s="316">
      <c r="A65" s="356" t="n">
        <v>36</v>
      </c>
      <c r="B65" s="356" t="inlineStr">
        <is>
          <t>14.4.03.03-0102</t>
        </is>
      </c>
      <c r="C65" s="355" t="inlineStr">
        <is>
          <t>Лак битумный БТ-577</t>
        </is>
      </c>
      <c r="D65" s="356" t="inlineStr">
        <is>
          <t>т</t>
        </is>
      </c>
      <c r="E65" s="227" t="n">
        <v>0.0008</v>
      </c>
      <c r="F65" s="358" t="n">
        <v>9550.01</v>
      </c>
      <c r="G65" s="225">
        <f>ROUND(E65*F65,2)</f>
        <v/>
      </c>
      <c r="H65" s="302">
        <f>G65/$G$70</f>
        <v/>
      </c>
      <c r="I65" s="225">
        <f>ROUND(F65*'Прил. 10'!$D$13,2)</f>
        <v/>
      </c>
      <c r="J65" s="225">
        <f>ROUND(I65*E65,2)</f>
        <v/>
      </c>
    </row>
    <row r="66" hidden="1" outlineLevel="1" ht="14.25" customFormat="1" customHeight="1" s="316">
      <c r="A66" s="356" t="n">
        <v>37</v>
      </c>
      <c r="B66" s="356" t="inlineStr">
        <is>
          <t>01.3.01.06-0046</t>
        </is>
      </c>
      <c r="C66" s="355" t="inlineStr">
        <is>
          <t>Смазка солидол жировой марки «Ж»</t>
        </is>
      </c>
      <c r="D66" s="356" t="inlineStr">
        <is>
          <t>т</t>
        </is>
      </c>
      <c r="E66" s="227" t="n">
        <v>0.0002</v>
      </c>
      <c r="F66" s="358" t="n">
        <v>9661.5</v>
      </c>
      <c r="G66" s="225">
        <f>ROUND(E66*F66,2)</f>
        <v/>
      </c>
      <c r="H66" s="302">
        <f>G66/$G$70</f>
        <v/>
      </c>
      <c r="I66" s="225">
        <f>ROUND(F66*'Прил. 10'!$D$13,2)</f>
        <v/>
      </c>
      <c r="J66" s="225">
        <f>ROUND(I66*E66,2)</f>
        <v/>
      </c>
    </row>
    <row r="67" hidden="1" outlineLevel="1" ht="14.25" customFormat="1" customHeight="1" s="316">
      <c r="A67" s="356" t="n">
        <v>38</v>
      </c>
      <c r="B67" s="356" t="inlineStr">
        <is>
          <t>01.7.11.07-0032</t>
        </is>
      </c>
      <c r="C67" s="355" t="inlineStr">
        <is>
          <t>Электроды сварочные Э42, диаметр 4 мм</t>
        </is>
      </c>
      <c r="D67" s="356" t="inlineStr">
        <is>
          <t>т</t>
        </is>
      </c>
      <c r="E67" s="227" t="n">
        <v>0.0001</v>
      </c>
      <c r="F67" s="358" t="n">
        <v>10315.01</v>
      </c>
      <c r="G67" s="225">
        <f>ROUND(E67*F67,2)</f>
        <v/>
      </c>
      <c r="H67" s="302">
        <f>G67/$G$70</f>
        <v/>
      </c>
      <c r="I67" s="225">
        <f>ROUND(F67*'Прил. 10'!$D$13,2)</f>
        <v/>
      </c>
      <c r="J67" s="225">
        <f>ROUND(I67*E67,2)</f>
        <v/>
      </c>
    </row>
    <row r="68" hidden="1" outlineLevel="1" ht="14.25" customFormat="1" customHeight="1" s="316">
      <c r="A68" s="356" t="n">
        <v>39</v>
      </c>
      <c r="B68" s="356" t="inlineStr">
        <is>
          <t>01.7.20.08-0051</t>
        </is>
      </c>
      <c r="C68" s="355" t="inlineStr">
        <is>
          <t>Ветошь</t>
        </is>
      </c>
      <c r="D68" s="356" t="inlineStr">
        <is>
          <t>кг</t>
        </is>
      </c>
      <c r="E68" s="227" t="n">
        <v>0.16</v>
      </c>
      <c r="F68" s="358" t="n">
        <v>1.82</v>
      </c>
      <c r="G68" s="225">
        <f>ROUND(E68*F68,2)</f>
        <v/>
      </c>
      <c r="H68" s="302">
        <f>G68/$G$70</f>
        <v/>
      </c>
      <c r="I68" s="225">
        <f>ROUND(F68*'Прил. 10'!$D$13,2)</f>
        <v/>
      </c>
      <c r="J68" s="225">
        <f>ROUND(I68*E68,2)</f>
        <v/>
      </c>
    </row>
    <row r="69" collapsed="1" ht="14.25" customFormat="1" customHeight="1" s="316">
      <c r="A69" s="356" t="n"/>
      <c r="B69" s="356" t="n"/>
      <c r="C69" s="355" t="inlineStr">
        <is>
          <t>Итого прочие материалы</t>
        </is>
      </c>
      <c r="D69" s="356" t="n"/>
      <c r="E69" s="357" t="n"/>
      <c r="F69" s="358" t="n"/>
      <c r="G69" s="239">
        <f>SUM(G53:G68)</f>
        <v/>
      </c>
      <c r="H69" s="302">
        <f>G69/$G$70</f>
        <v/>
      </c>
      <c r="I69" s="225" t="n"/>
      <c r="J69" s="239">
        <f>SUM(J53:J68)</f>
        <v/>
      </c>
    </row>
    <row r="70" ht="14.25" customFormat="1" customHeight="1" s="316">
      <c r="A70" s="356" t="n"/>
      <c r="B70" s="356" t="n"/>
      <c r="C70" s="344" t="inlineStr">
        <is>
          <t>Итого по разделу «Материалы»</t>
        </is>
      </c>
      <c r="D70" s="356" t="n"/>
      <c r="E70" s="357" t="n"/>
      <c r="F70" s="358" t="n"/>
      <c r="G70" s="225">
        <f>G52+G69</f>
        <v/>
      </c>
      <c r="H70" s="302">
        <f>G70/$G$70</f>
        <v/>
      </c>
      <c r="I70" s="225" t="n"/>
      <c r="J70" s="225">
        <f>J52+J69</f>
        <v/>
      </c>
    </row>
    <row r="71" ht="14.25" customFormat="1" customHeight="1" s="316">
      <c r="A71" s="356" t="n"/>
      <c r="B71" s="356" t="n"/>
      <c r="C71" s="355" t="inlineStr">
        <is>
          <t>ИТОГО ПО РМ</t>
        </is>
      </c>
      <c r="D71" s="356" t="n"/>
      <c r="E71" s="357" t="n"/>
      <c r="F71" s="358" t="n"/>
      <c r="G71" s="225">
        <f>G15+G33+G70</f>
        <v/>
      </c>
      <c r="H71" s="359" t="n"/>
      <c r="I71" s="225" t="n"/>
      <c r="J71" s="225">
        <f>J15+J33+J70</f>
        <v/>
      </c>
    </row>
    <row r="72" ht="14.25" customFormat="1" customHeight="1" s="316">
      <c r="A72" s="356" t="n"/>
      <c r="B72" s="356" t="n"/>
      <c r="C72" s="355" t="inlineStr">
        <is>
          <t>Накладные расходы</t>
        </is>
      </c>
      <c r="D72" s="319" t="n">
        <v>1.21</v>
      </c>
      <c r="E72" s="357" t="n"/>
      <c r="F72" s="358" t="n"/>
      <c r="G72" s="225" t="n">
        <v>1317.46</v>
      </c>
      <c r="H72" s="359" t="n"/>
      <c r="I72" s="225" t="n"/>
      <c r="J72" s="225">
        <f>ROUND(D72*(J15+J17),2)</f>
        <v/>
      </c>
    </row>
    <row r="73" ht="14.25" customFormat="1" customHeight="1" s="316">
      <c r="A73" s="356" t="n"/>
      <c r="B73" s="356" t="n"/>
      <c r="C73" s="355" t="inlineStr">
        <is>
          <t>Сметная прибыль</t>
        </is>
      </c>
      <c r="D73" s="319" t="n">
        <v>0.6899999999999999</v>
      </c>
      <c r="E73" s="357" t="n"/>
      <c r="F73" s="358" t="n"/>
      <c r="G73" s="225" t="n">
        <v>752.83</v>
      </c>
      <c r="H73" s="359" t="n"/>
      <c r="I73" s="225" t="n"/>
      <c r="J73" s="225">
        <f>ROUND(D73*(J15+J17),2)</f>
        <v/>
      </c>
    </row>
    <row r="74" ht="14.25" customFormat="1" customHeight="1" s="316">
      <c r="A74" s="356" t="n"/>
      <c r="B74" s="356" t="n"/>
      <c r="C74" s="355" t="inlineStr">
        <is>
          <t>Итого СМР (с НР и СП)</t>
        </is>
      </c>
      <c r="D74" s="356" t="n"/>
      <c r="E74" s="357" t="n"/>
      <c r="F74" s="358" t="n"/>
      <c r="G74" s="225">
        <f>G15+G33+G70+G72+G73</f>
        <v/>
      </c>
      <c r="H74" s="359" t="n"/>
      <c r="I74" s="225" t="n"/>
      <c r="J74" s="225">
        <f>J15+J33+J70+J72+J73</f>
        <v/>
      </c>
    </row>
    <row r="75" ht="14.25" customFormat="1" customHeight="1" s="316">
      <c r="A75" s="356" t="n"/>
      <c r="B75" s="356" t="n"/>
      <c r="C75" s="355" t="inlineStr">
        <is>
          <t>ВСЕГО СМР + ОБОРУДОВАНИЕ</t>
        </is>
      </c>
      <c r="D75" s="356" t="n"/>
      <c r="E75" s="357" t="n"/>
      <c r="F75" s="358" t="n"/>
      <c r="G75" s="225">
        <f>G74+G38</f>
        <v/>
      </c>
      <c r="H75" s="359" t="n"/>
      <c r="I75" s="225" t="n"/>
      <c r="J75" s="225">
        <f>J74+J38</f>
        <v/>
      </c>
    </row>
    <row r="76" ht="34.5" customFormat="1" customHeight="1" s="316">
      <c r="A76" s="356" t="n"/>
      <c r="B76" s="356" t="n"/>
      <c r="C76" s="355" t="inlineStr">
        <is>
          <t>ИТОГО ПОКАЗАТЕЛЬ НА ЕД. ИЗМ.</t>
        </is>
      </c>
      <c r="D76" s="356" t="inlineStr">
        <is>
          <t>1 тн опор</t>
        </is>
      </c>
      <c r="E76" s="303" t="n">
        <v>12.83</v>
      </c>
      <c r="F76" s="358" t="n"/>
      <c r="G76" s="225">
        <f>G75/E76</f>
        <v/>
      </c>
      <c r="H76" s="359" t="n"/>
      <c r="I76" s="225" t="n"/>
      <c r="J76" s="225">
        <f>J75/E76</f>
        <v/>
      </c>
    </row>
    <row r="78" ht="14.25" customFormat="1" customHeight="1" s="316">
      <c r="A78" s="315" t="inlineStr">
        <is>
          <t>Составил ______________________     Е. М. Добровольская</t>
        </is>
      </c>
    </row>
    <row r="79" ht="14.25" customFormat="1" customHeight="1" s="316">
      <c r="A79" s="318" t="inlineStr">
        <is>
          <t xml:space="preserve">                         (подпись, инициалы, фамилия)</t>
        </is>
      </c>
    </row>
    <row r="80" ht="14.25" customFormat="1" customHeight="1" s="316">
      <c r="A80" s="315" t="n"/>
    </row>
    <row r="81" ht="14.25" customFormat="1" customHeight="1" s="316">
      <c r="A81" s="315" t="inlineStr">
        <is>
          <t>Проверил ______________________        А.В. Костянецкая</t>
        </is>
      </c>
    </row>
    <row r="82" ht="14.25" customFormat="1" customHeight="1" s="316">
      <c r="A82" s="318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C10:C11"/>
    <mergeCell ref="H2:J2"/>
    <mergeCell ref="E10:E11"/>
    <mergeCell ref="B41:H4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4.4"/>
  <cols>
    <col width="5.6640625" customWidth="1" style="309" min="1" max="1"/>
    <col width="17.5546875" customWidth="1" style="309" min="2" max="2"/>
    <col width="39.109375" customWidth="1" style="309" min="3" max="3"/>
    <col width="10.6640625" customWidth="1" style="309" min="4" max="4"/>
    <col width="13.88671875" customWidth="1" style="309" min="5" max="5"/>
    <col width="13.33203125" customWidth="1" style="309" min="6" max="6"/>
    <col width="14.109375" customWidth="1" style="309" min="7" max="7"/>
  </cols>
  <sheetData>
    <row r="1">
      <c r="A1" s="375" t="inlineStr">
        <is>
          <t>Приложение №6</t>
        </is>
      </c>
    </row>
    <row r="2" ht="21.75" customHeight="1" s="309">
      <c r="A2" s="375" t="n"/>
      <c r="B2" s="375" t="n"/>
      <c r="C2" s="375" t="n"/>
      <c r="D2" s="375" t="n"/>
      <c r="E2" s="375" t="n"/>
      <c r="F2" s="375" t="n"/>
      <c r="G2" s="375" t="n"/>
    </row>
    <row r="3">
      <c r="A3" s="322" t="inlineStr">
        <is>
          <t>Расчет стоимости оборудования</t>
        </is>
      </c>
    </row>
    <row r="4" ht="25.5" customHeight="1" s="309">
      <c r="A4" s="325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0,4 кВ.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" customHeight="1" s="309">
      <c r="A6" s="380" t="inlineStr">
        <is>
          <t>№ пп.</t>
        </is>
      </c>
      <c r="B6" s="380" t="inlineStr">
        <is>
          <t>Код ресурса</t>
        </is>
      </c>
      <c r="C6" s="380" t="inlineStr">
        <is>
          <t>Наименование</t>
        </is>
      </c>
      <c r="D6" s="380" t="inlineStr">
        <is>
          <t>Ед. изм.</t>
        </is>
      </c>
      <c r="E6" s="356" t="inlineStr">
        <is>
          <t>Кол-во единиц по проектным данным</t>
        </is>
      </c>
      <c r="F6" s="380" t="inlineStr">
        <is>
          <t>Сметная стоимость в ценах на 01.01.2000 (руб.)</t>
        </is>
      </c>
      <c r="G6" s="427" t="n"/>
    </row>
    <row r="7">
      <c r="A7" s="429" t="n"/>
      <c r="B7" s="429" t="n"/>
      <c r="C7" s="429" t="n"/>
      <c r="D7" s="429" t="n"/>
      <c r="E7" s="429" t="n"/>
      <c r="F7" s="356" t="inlineStr">
        <is>
          <t>на ед. изм.</t>
        </is>
      </c>
      <c r="G7" s="356" t="inlineStr">
        <is>
          <t>общая</t>
        </is>
      </c>
    </row>
    <row r="8">
      <c r="A8" s="356" t="n">
        <v>1</v>
      </c>
      <c r="B8" s="356" t="n">
        <v>2</v>
      </c>
      <c r="C8" s="356" t="n">
        <v>3</v>
      </c>
      <c r="D8" s="356" t="n">
        <v>4</v>
      </c>
      <c r="E8" s="356" t="n">
        <v>5</v>
      </c>
      <c r="F8" s="356" t="n">
        <v>6</v>
      </c>
      <c r="G8" s="356" t="n">
        <v>7</v>
      </c>
    </row>
    <row r="9" ht="15" customHeight="1" s="309">
      <c r="A9" s="265" t="n"/>
      <c r="B9" s="355" t="inlineStr">
        <is>
          <t>ИНЖЕНЕРНОЕ ОБОРУДОВАНИЕ</t>
        </is>
      </c>
      <c r="C9" s="426" t="n"/>
      <c r="D9" s="426" t="n"/>
      <c r="E9" s="426" t="n"/>
      <c r="F9" s="426" t="n"/>
      <c r="G9" s="427" t="n"/>
    </row>
    <row r="10" ht="27" customHeight="1" s="309">
      <c r="A10" s="356" t="n"/>
      <c r="B10" s="344" t="n"/>
      <c r="C10" s="355" t="inlineStr">
        <is>
          <t>ИТОГО ИНЖЕНЕРНОЕ ОБОРУДОВАНИЕ</t>
        </is>
      </c>
      <c r="D10" s="344" t="n"/>
      <c r="E10" s="148" t="n"/>
      <c r="F10" s="358" t="n"/>
      <c r="G10" s="358" t="n">
        <v>0</v>
      </c>
    </row>
    <row r="11">
      <c r="A11" s="356" t="n"/>
      <c r="B11" s="355" t="inlineStr">
        <is>
          <t>ТЕХНОЛОГИЧЕСКОЕ ОБОРУДОВАНИЕ</t>
        </is>
      </c>
      <c r="C11" s="426" t="n"/>
      <c r="D11" s="426" t="n"/>
      <c r="E11" s="426" t="n"/>
      <c r="F11" s="426" t="n"/>
      <c r="G11" s="427" t="n"/>
    </row>
    <row r="12" ht="41.25" customHeight="1" s="309">
      <c r="A12" s="356" t="n">
        <v>1</v>
      </c>
      <c r="B12" s="355" t="n"/>
      <c r="C12" s="355" t="n"/>
      <c r="D12" s="356" t="n"/>
      <c r="E12" s="227" t="n"/>
      <c r="F12" s="379" t="n"/>
      <c r="G12" s="225" t="n"/>
    </row>
    <row r="13" ht="25.5" customHeight="1" s="309">
      <c r="A13" s="356" t="n"/>
      <c r="B13" s="355" t="n"/>
      <c r="C13" s="355" t="inlineStr">
        <is>
          <t>ИТОГО ТЕХНОЛОГИЧЕСКОЕ ОБОРУДОВАНИЕ</t>
        </is>
      </c>
      <c r="D13" s="355" t="n"/>
      <c r="E13" s="379" t="n"/>
      <c r="F13" s="358" t="n"/>
      <c r="G13" s="225">
        <f>SUM(G12:G12)</f>
        <v/>
      </c>
    </row>
    <row r="14" ht="19.5" customHeight="1" s="309">
      <c r="A14" s="356" t="n"/>
      <c r="B14" s="355" t="n"/>
      <c r="C14" s="355" t="inlineStr">
        <is>
          <t>Всего по разделу «Оборудование»</t>
        </is>
      </c>
      <c r="D14" s="355" t="n"/>
      <c r="E14" s="379" t="n"/>
      <c r="F14" s="358" t="n"/>
      <c r="G14" s="225">
        <f>G10+G13</f>
        <v/>
      </c>
    </row>
    <row r="15">
      <c r="A15" s="317" t="n"/>
      <c r="B15" s="151" t="n"/>
      <c r="C15" s="317" t="n"/>
      <c r="D15" s="317" t="n"/>
      <c r="E15" s="317" t="n"/>
      <c r="F15" s="317" t="n"/>
      <c r="G15" s="317" t="n"/>
    </row>
    <row r="16">
      <c r="A16" s="315" t="inlineStr">
        <is>
          <t>Составил ______________________    Е. М. Добровольская</t>
        </is>
      </c>
      <c r="B16" s="316" t="n"/>
      <c r="C16" s="316" t="n"/>
      <c r="D16" s="317" t="n"/>
      <c r="E16" s="317" t="n"/>
      <c r="F16" s="317" t="n"/>
      <c r="G16" s="317" t="n"/>
    </row>
    <row r="17">
      <c r="A17" s="318" t="inlineStr">
        <is>
          <t xml:space="preserve">                         (подпись, инициалы, фамилия)</t>
        </is>
      </c>
      <c r="B17" s="316" t="n"/>
      <c r="C17" s="316" t="n"/>
      <c r="D17" s="317" t="n"/>
      <c r="E17" s="317" t="n"/>
      <c r="F17" s="317" t="n"/>
      <c r="G17" s="317" t="n"/>
    </row>
    <row r="18">
      <c r="A18" s="315" t="n"/>
      <c r="B18" s="316" t="n"/>
      <c r="C18" s="316" t="n"/>
      <c r="D18" s="317" t="n"/>
      <c r="E18" s="317" t="n"/>
      <c r="F18" s="317" t="n"/>
      <c r="G18" s="317" t="n"/>
    </row>
    <row r="19">
      <c r="A19" s="315" t="inlineStr">
        <is>
          <t>Проверил ______________________        А.В. Костянецкая</t>
        </is>
      </c>
      <c r="B19" s="316" t="n"/>
      <c r="C19" s="316" t="n"/>
      <c r="D19" s="317" t="n"/>
      <c r="E19" s="317" t="n"/>
      <c r="F19" s="317" t="n"/>
      <c r="G19" s="317" t="n"/>
    </row>
    <row r="20">
      <c r="A20" s="318" t="inlineStr">
        <is>
          <t xml:space="preserve">                        (подпись, инициалы, фамилия)</t>
        </is>
      </c>
      <c r="B20" s="316" t="n"/>
      <c r="C20" s="316" t="n"/>
      <c r="D20" s="317" t="n"/>
      <c r="E20" s="317" t="n"/>
      <c r="F20" s="317" t="n"/>
      <c r="G20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09" min="1" max="1"/>
    <col width="22.44140625" customWidth="1" style="309" min="2" max="2"/>
    <col width="37.109375" customWidth="1" style="309" min="3" max="3"/>
    <col width="49" customWidth="1" style="309" min="4" max="4"/>
    <col width="9.109375" customWidth="1" style="309" min="5" max="5"/>
  </cols>
  <sheetData>
    <row r="1" ht="15.75" customHeight="1" s="309">
      <c r="A1" s="308" t="n"/>
      <c r="B1" s="308" t="n"/>
      <c r="C1" s="308" t="n"/>
      <c r="D1" s="308" t="inlineStr">
        <is>
          <t>Приложение №7</t>
        </is>
      </c>
    </row>
    <row r="2" ht="15.75" customHeight="1" s="309">
      <c r="A2" s="308" t="n"/>
      <c r="B2" s="308" t="n"/>
      <c r="C2" s="308" t="n"/>
      <c r="D2" s="308" t="n"/>
    </row>
    <row r="3" ht="15.75" customHeight="1" s="309">
      <c r="A3" s="308" t="n"/>
      <c r="B3" s="310" t="inlineStr">
        <is>
          <t>Расчет показателя УНЦ</t>
        </is>
      </c>
      <c r="C3" s="308" t="n"/>
      <c r="D3" s="308" t="n"/>
    </row>
    <row r="4" ht="15.75" customHeight="1" s="309">
      <c r="A4" s="308" t="n"/>
      <c r="B4" s="308" t="n"/>
      <c r="C4" s="308" t="n"/>
      <c r="D4" s="308" t="n"/>
    </row>
    <row r="5" ht="47.25" customHeight="1" s="309">
      <c r="A5" s="381" t="inlineStr">
        <is>
          <t xml:space="preserve">Наименование разрабатываемого показателя УНЦ - </t>
        </is>
      </c>
      <c r="D5" s="381">
        <f>'Прил.5 Расчет СМР и ОБ'!D6:J6</f>
        <v/>
      </c>
    </row>
    <row r="6" ht="15.75" customHeight="1" s="309">
      <c r="A6" s="308" t="inlineStr">
        <is>
          <t>Единица измерения  — 1 тн опор</t>
        </is>
      </c>
      <c r="B6" s="308" t="n"/>
      <c r="C6" s="308" t="n"/>
      <c r="D6" s="308" t="n"/>
    </row>
    <row r="7" ht="15.75" customHeight="1" s="309">
      <c r="A7" s="308" t="n"/>
      <c r="B7" s="308" t="n"/>
      <c r="C7" s="308" t="n"/>
      <c r="D7" s="308" t="n"/>
    </row>
    <row r="8">
      <c r="A8" s="337" t="inlineStr">
        <is>
          <t>Код показателя</t>
        </is>
      </c>
      <c r="B8" s="337" t="inlineStr">
        <is>
          <t>Наименование показателя</t>
        </is>
      </c>
      <c r="C8" s="337" t="inlineStr">
        <is>
          <t>Наименование РМ, входящих в состав показателя</t>
        </is>
      </c>
      <c r="D8" s="337" t="inlineStr">
        <is>
          <t>Норматив цены на 01.01.2023, тыс.руб.</t>
        </is>
      </c>
    </row>
    <row r="9">
      <c r="A9" s="429" t="n"/>
      <c r="B9" s="429" t="n"/>
      <c r="C9" s="429" t="n"/>
      <c r="D9" s="429" t="n"/>
    </row>
    <row r="10" ht="15.75" customHeight="1" s="309">
      <c r="A10" s="337" t="n">
        <v>1</v>
      </c>
      <c r="B10" s="337" t="n">
        <v>2</v>
      </c>
      <c r="C10" s="337" t="n">
        <v>3</v>
      </c>
      <c r="D10" s="337" t="n">
        <v>4</v>
      </c>
    </row>
    <row r="11" ht="63" customHeight="1" s="309">
      <c r="A11" s="337" t="inlineStr">
        <is>
          <t>Л2-01-1</t>
        </is>
      </c>
      <c r="B11" s="337" t="inlineStr">
        <is>
          <t>УНЦ ВЛ 0,4 - 750 кВ на строительно-монтажные работы без опор и провода</t>
        </is>
      </c>
      <c r="C11" s="313">
        <f>D5</f>
        <v/>
      </c>
      <c r="D11" s="314">
        <f>'Прил.4 РМ'!C41/1000</f>
        <v/>
      </c>
    </row>
    <row r="13">
      <c r="A13" s="315" t="inlineStr">
        <is>
          <t>Составил ______________________     Е. М. Добровольская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09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RowHeight="14.4"/>
  <cols>
    <col width="9.109375" customWidth="1" style="309" min="1" max="1"/>
    <col width="40.6640625" customWidth="1" style="309" min="2" max="2"/>
    <col width="37" customWidth="1" style="309" min="3" max="3"/>
    <col width="32" customWidth="1" style="309" min="4" max="4"/>
    <col width="9.109375" customWidth="1" style="309" min="5" max="5"/>
  </cols>
  <sheetData>
    <row r="4" ht="15.75" customHeight="1" s="309">
      <c r="B4" s="329" t="inlineStr">
        <is>
          <t>Приложение № 10</t>
        </is>
      </c>
    </row>
    <row r="5" ht="18.75" customHeight="1" s="309">
      <c r="B5" s="190" t="n"/>
    </row>
    <row r="6" ht="15.75" customHeight="1" s="309">
      <c r="B6" s="330" t="inlineStr">
        <is>
          <t>Используемые индексы изменений сметной стоимости и нормы сопутствующих затрат</t>
        </is>
      </c>
    </row>
    <row r="7">
      <c r="B7" s="382" t="n"/>
    </row>
    <row r="8">
      <c r="B8" s="382" t="n"/>
      <c r="C8" s="382" t="n"/>
      <c r="D8" s="382" t="n"/>
      <c r="E8" s="382" t="n"/>
    </row>
    <row r="9" ht="47.25" customHeight="1" s="309">
      <c r="B9" s="337" t="inlineStr">
        <is>
          <t>Наименование индекса / норм сопутствующих затрат</t>
        </is>
      </c>
      <c r="C9" s="337" t="inlineStr">
        <is>
          <t>Дата применения и обоснование индекса / норм сопутствующих затрат</t>
        </is>
      </c>
      <c r="D9" s="337" t="inlineStr">
        <is>
          <t>Размер индекса / норма сопутствующих затрат</t>
        </is>
      </c>
    </row>
    <row r="10" ht="15.75" customHeight="1" s="309">
      <c r="B10" s="337" t="n">
        <v>1</v>
      </c>
      <c r="C10" s="337" t="n">
        <v>2</v>
      </c>
      <c r="D10" s="337" t="n">
        <v>3</v>
      </c>
    </row>
    <row r="11" ht="45" customHeight="1" s="309">
      <c r="B11" s="337" t="inlineStr">
        <is>
          <t xml:space="preserve">Индекс изменения сметной стоимости на 1 квартал 2023 года. ОЗП </t>
        </is>
      </c>
      <c r="C11" s="337" t="inlineStr">
        <is>
          <t>Письмо Минстроя России от 30.03.2023г. №17106-ИФ/09  прил.1</t>
        </is>
      </c>
      <c r="D11" s="337" t="n">
        <v>44.29</v>
      </c>
    </row>
    <row r="12" ht="29.25" customHeight="1" s="309">
      <c r="B12" s="337" t="inlineStr">
        <is>
          <t>Индекс изменения сметной стоимости на 1 квартал 2023 года. ЭМ</t>
        </is>
      </c>
      <c r="C12" s="337" t="inlineStr">
        <is>
          <t>Письмо Минстроя России от 30.03.2023г. №17106-ИФ/09  прил.1</t>
        </is>
      </c>
      <c r="D12" s="337" t="n">
        <v>11.72</v>
      </c>
    </row>
    <row r="13" ht="29.25" customHeight="1" s="309">
      <c r="B13" s="337" t="inlineStr">
        <is>
          <t>Индекс изменения сметной стоимости на 1 квартал 2023 года. МАТ</t>
        </is>
      </c>
      <c r="C13" s="337" t="inlineStr">
        <is>
          <t>Письмо Минстроя России от 30.03.2023г. №17106-ИФ/09  прил.1</t>
        </is>
      </c>
      <c r="D13" s="337" t="n">
        <v>7.74</v>
      </c>
    </row>
    <row r="14" ht="30.75" customHeight="1" s="309">
      <c r="B14" s="33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37" t="n">
        <v>6.26</v>
      </c>
    </row>
    <row r="15" ht="89.25" customHeight="1" s="309">
      <c r="B15" s="337" t="inlineStr">
        <is>
          <t>Временные здания и сооружения</t>
        </is>
      </c>
      <c r="C15" s="33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0.025</v>
      </c>
    </row>
    <row r="16" ht="78.75" customHeight="1" s="309">
      <c r="B16" s="337" t="inlineStr">
        <is>
          <t>Дополнительные затраты при производстве строительно-монтажных работ в зимнее время</t>
        </is>
      </c>
      <c r="C16" s="3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0.019</v>
      </c>
    </row>
    <row r="17" ht="31.5" customHeight="1" s="309">
      <c r="B17" s="337" t="inlineStr">
        <is>
          <t>Строительный контроль</t>
        </is>
      </c>
      <c r="C17" s="337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09">
      <c r="B18" s="337" t="inlineStr">
        <is>
          <t>Авторский надзор - 0,2%</t>
        </is>
      </c>
      <c r="C18" s="337" t="inlineStr">
        <is>
          <t>Приказ от 4.08.2020 № 421/пр п.173</t>
        </is>
      </c>
      <c r="D18" s="193" t="n">
        <v>0.002</v>
      </c>
    </row>
    <row r="19" ht="24" customHeight="1" s="309">
      <c r="B19" s="337" t="inlineStr">
        <is>
          <t>Непредвиденные расходы</t>
        </is>
      </c>
      <c r="C19" s="337" t="inlineStr">
        <is>
          <t>Приказ от 4.08.2020 № 421/пр п.179</t>
        </is>
      </c>
      <c r="D19" s="193" t="n">
        <v>0.03</v>
      </c>
    </row>
    <row r="20" ht="18.75" customHeight="1" s="309">
      <c r="B20" s="277" t="n"/>
    </row>
    <row r="21" ht="18.75" customHeight="1" s="309">
      <c r="B21" s="277" t="n"/>
    </row>
    <row r="22" ht="18.75" customHeight="1" s="309">
      <c r="B22" s="277" t="n"/>
    </row>
    <row r="23" ht="18.75" customHeight="1" s="309">
      <c r="B23" s="277" t="n"/>
    </row>
    <row r="26">
      <c r="B26" s="315" t="inlineStr">
        <is>
          <t>Составил ______________________     Е. М. Добровольская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C17" sqref="C17"/>
    </sheetView>
  </sheetViews>
  <sheetFormatPr baseColWidth="8" defaultRowHeight="14.4"/>
  <cols>
    <col width="9.109375" customWidth="1" style="309" min="1" max="1"/>
    <col width="44.88671875" customWidth="1" style="309" min="2" max="2"/>
    <col width="13" customWidth="1" style="309" min="3" max="3"/>
    <col width="22.88671875" customWidth="1" style="309" min="4" max="4"/>
    <col width="21.5546875" customWidth="1" style="309" min="5" max="5"/>
    <col width="43.88671875" customWidth="1" style="309" min="6" max="6"/>
    <col width="9.109375" customWidth="1" style="309" min="7" max="7"/>
  </cols>
  <sheetData>
    <row r="2" ht="17.25" customHeight="1" s="309">
      <c r="A2" s="33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9">
      <c r="A4" s="173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75" customHeight="1" s="309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08" t="n"/>
    </row>
    <row r="6" ht="15.75" customHeight="1" s="309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08" t="n"/>
    </row>
    <row r="7" ht="110.25" customHeight="1" s="309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7" t="inlineStr">
        <is>
          <t>С1ср</t>
        </is>
      </c>
      <c r="D7" s="337" t="inlineStr">
        <is>
          <t>-</t>
        </is>
      </c>
      <c r="E7" s="314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5" customHeight="1" s="309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37" t="inlineStr">
        <is>
          <t>tср</t>
        </is>
      </c>
      <c r="D8" s="337" t="inlineStr">
        <is>
          <t>1973ч/12мес.</t>
        </is>
      </c>
      <c r="E8" s="314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09">
      <c r="A9" s="176" t="inlineStr">
        <is>
          <t>1.3</t>
        </is>
      </c>
      <c r="B9" s="180" t="inlineStr">
        <is>
          <t>Коэффициент увеличения</t>
        </is>
      </c>
      <c r="C9" s="337" t="inlineStr">
        <is>
          <t>Кув</t>
        </is>
      </c>
      <c r="D9" s="337" t="inlineStr">
        <is>
          <t>-</t>
        </is>
      </c>
      <c r="E9" s="314" t="n">
        <v>1</v>
      </c>
      <c r="F9" s="180" t="n"/>
      <c r="G9" s="182" t="n"/>
    </row>
    <row r="10" ht="15.75" customHeight="1" s="309">
      <c r="A10" s="176" t="inlineStr">
        <is>
          <t>1.4</t>
        </is>
      </c>
      <c r="B10" s="180" t="inlineStr">
        <is>
          <t>Средний разряд работ</t>
        </is>
      </c>
      <c r="C10" s="337" t="n"/>
      <c r="D10" s="337" t="n"/>
      <c r="E10" s="183" t="n">
        <v>3.3</v>
      </c>
      <c r="F10" s="180" t="inlineStr">
        <is>
          <t>РТМ</t>
        </is>
      </c>
      <c r="G10" s="182" t="n"/>
    </row>
    <row r="11" ht="78.75" customHeight="1" s="309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37" t="inlineStr">
        <is>
          <t>КТ</t>
        </is>
      </c>
      <c r="D11" s="337" t="inlineStr">
        <is>
          <t>-</t>
        </is>
      </c>
      <c r="E11" s="184" t="n">
        <v>1.232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.75" customHeight="1" s="309">
      <c r="A12" s="176" t="inlineStr">
        <is>
          <t>1.6</t>
        </is>
      </c>
      <c r="B12" s="247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9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37" t="inlineStr">
        <is>
          <t>ФОТр.тек.</t>
        </is>
      </c>
      <c r="D13" s="337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2025-01-24T12:09:50Z</dcterms:modified>
  <cp:lastModifiedBy>user1</cp:lastModifiedBy>
</cp:coreProperties>
</file>