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3'!$7:$9</definedName>
    <definedName name="_xlnm.Print_Area" localSheetId="2">'Прил. 3'!$A$1:$H$217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ОБ'!$A$1:$J$667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4" localSheetId="6">#REF!</definedName>
    <definedName name="Excel_BuiltIn_Print_Area_5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олрмб" localSheetId="8">#REF!</definedName>
    <definedName name="Богат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ж" localSheetId="8">#REF!</definedName>
    <definedName name="дж1" localSheetId="8">#REF!</definedName>
    <definedName name="дир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оны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Мак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Договора" localSheetId="8">#REF!</definedName>
    <definedName name="нр" localSheetId="8">#REF!</definedName>
    <definedName name="Нсапк" localSheetId="8">#REF!</definedName>
    <definedName name="Нсстр" localSheetId="8">#REF!</definedName>
    <definedName name="Область_печати_ИМ" localSheetId="8">#REF!</definedName>
    <definedName name="ОБЪЕКТ" localSheetId="8">#REF!</definedName>
    <definedName name="ОбъектАдрес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пет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ширение_ПС" localSheetId="8">#REF!</definedName>
    <definedName name="Реакторы" localSheetId="8">#REF!</definedName>
    <definedName name="Регионы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мета3" localSheetId="8">#REF!</definedName>
    <definedName name="Ст" localSheetId="8">#REF!</definedName>
    <definedName name="СТАД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000"/>
    <numFmt numFmtId="166" formatCode="#,##0.00000"/>
    <numFmt numFmtId="167" formatCode="0.0000"/>
    <numFmt numFmtId="168" formatCode="#,##0.000"/>
    <numFmt numFmtId="169" formatCode="0.000"/>
    <numFmt numFmtId="170" formatCode="0.0"/>
    <numFmt numFmtId="171" formatCode="#,##0.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70C0"/>
      <sz val="11"/>
    </font>
    <font>
      <name val="Arial"/>
      <color rgb="FF0070C0"/>
      <sz val="10"/>
    </font>
    <font>
      <name val="Arial"/>
      <color rgb="FF4F81BD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5">
    <fill>
      <patternFill/>
    </fill>
    <fill>
      <patternFill patternType="gray125"/>
    </fill>
    <fill>
      <patternFill patternType="solid">
        <fgColor rgb="FFE2EED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7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right" vertical="center" wrapText="1"/>
    </xf>
    <xf numFmtId="168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7" fontId="12" fillId="0" borderId="0" pivotButton="0" quotePrefix="0" xfId="0"/>
    <xf numFmtId="4" fontId="6" fillId="0" borderId="0" applyAlignment="1" pivotButton="0" quotePrefix="0" xfId="0">
      <alignment horizontal="left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2" borderId="0" pivotButton="0" quotePrefix="0" xfId="0"/>
    <xf numFmtId="0" fontId="6" fillId="0" borderId="1" applyAlignment="1" pivotButton="0" quotePrefix="1" xfId="0">
      <alignment horizontal="center" vertical="center"/>
    </xf>
    <xf numFmtId="168" fontId="6" fillId="0" borderId="1" applyAlignment="1" pivotButton="0" quotePrefix="0" xfId="0">
      <alignment horizontal="right" vertical="center"/>
    </xf>
    <xf numFmtId="168" fontId="6" fillId="0" borderId="0" pivotButton="0" quotePrefix="0" xfId="0"/>
    <xf numFmtId="169" fontId="6" fillId="0" borderId="0" pivotButton="0" quotePrefix="0" xfId="0"/>
    <xf numFmtId="17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vertical="center" wrapText="1"/>
    </xf>
    <xf numFmtId="168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168" fontId="13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168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top" wrapText="1"/>
    </xf>
    <xf numFmtId="0" fontId="1" fillId="3" borderId="0" pivotButton="0" quotePrefix="0" xfId="0"/>
    <xf numFmtId="0" fontId="15" fillId="0" borderId="0" pivotButton="0" quotePrefix="0" xfId="0"/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165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horizontal="right" vertical="center" wrapText="1"/>
    </xf>
    <xf numFmtId="10" fontId="17" fillId="0" borderId="1" applyAlignment="1" pivotButton="0" quotePrefix="0" xfId="0">
      <alignment horizontal="right" vertical="center" wrapText="1"/>
    </xf>
    <xf numFmtId="49" fontId="2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165" fontId="2" fillId="4" borderId="1" applyAlignment="1" pivotButton="0" quotePrefix="0" xfId="0">
      <alignment horizontal="center" vertical="center" wrapText="1"/>
    </xf>
    <xf numFmtId="4" fontId="2" fillId="4" borderId="1" applyAlignment="1" pivotButton="0" quotePrefix="0" xfId="0">
      <alignment horizontal="right" vertical="center" wrapText="1"/>
    </xf>
    <xf numFmtId="4" fontId="2" fillId="4" borderId="1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3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right" vertical="center" wrapText="1"/>
    </xf>
    <xf numFmtId="4" fontId="2" fillId="4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5" applyAlignment="1" pivotButton="0" quotePrefix="0" xfId="0">
      <alignment horizontal="right" vertical="center" wrapText="1"/>
    </xf>
    <xf numFmtId="0" fontId="10" fillId="0" borderId="6" applyAlignment="1" pivotButton="0" quotePrefix="0" xfId="0">
      <alignment horizontal="right" vertical="center" wrapText="1"/>
    </xf>
    <xf numFmtId="0" fontId="10" fillId="0" borderId="7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5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6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2" pivotButton="0" quotePrefix="0" xfId="0"/>
    <xf numFmtId="0" fontId="10" fillId="0" borderId="1" applyAlignment="1" pivotButton="0" quotePrefix="0" xfId="0">
      <alignment horizontal="right" vertical="center" wrapText="1"/>
    </xf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topLeftCell="A7" zoomScale="60" zoomScaleNormal="70" workbookViewId="0">
      <selection activeCell="C28" sqref="C28"/>
    </sheetView>
  </sheetViews>
  <sheetFormatPr baseColWidth="8" defaultRowHeight="15.6"/>
  <cols>
    <col width="9.109375" customWidth="1" style="152" min="1" max="2"/>
    <col width="36.88671875" customWidth="1" style="152" min="3" max="3"/>
    <col width="57.5546875" customWidth="1" style="152" min="4" max="4"/>
    <col width="14.33203125" customWidth="1" style="153" min="5" max="5"/>
    <col width="16" customWidth="1" style="153" min="6" max="6"/>
    <col width="12.33203125" customWidth="1" style="153" min="7" max="7"/>
    <col width="15" customWidth="1" style="153" min="8" max="8"/>
  </cols>
  <sheetData>
    <row r="1">
      <c r="E1" s="152" t="n"/>
      <c r="F1" s="152" t="n"/>
      <c r="G1" s="152" t="n"/>
      <c r="H1" s="152" t="n"/>
      <c r="I1" s="152" t="n"/>
    </row>
    <row r="2">
      <c r="E2" s="152" t="n"/>
      <c r="F2" s="152" t="n"/>
      <c r="G2" s="152" t="n"/>
      <c r="H2" s="152" t="n"/>
      <c r="I2" s="152" t="n"/>
    </row>
    <row r="3">
      <c r="B3" s="167" t="inlineStr">
        <is>
          <t>Приложение № 1</t>
        </is>
      </c>
      <c r="E3" s="152" t="n"/>
      <c r="F3" s="152" t="n"/>
      <c r="G3" s="152" t="n"/>
      <c r="H3" s="152" t="n"/>
      <c r="I3" s="152" t="n"/>
    </row>
    <row r="4">
      <c r="B4" s="168" t="inlineStr">
        <is>
          <t>Сравнительная таблица отбора объекта-представителя</t>
        </is>
      </c>
      <c r="E4" s="152" t="n"/>
      <c r="F4" s="152" t="n"/>
      <c r="G4" s="152" t="n"/>
      <c r="H4" s="152" t="n"/>
      <c r="I4" s="152" t="n"/>
    </row>
    <row r="5">
      <c r="B5" s="57" t="n"/>
      <c r="C5" s="57" t="n"/>
      <c r="D5" s="57" t="n"/>
      <c r="E5" s="152" t="n"/>
      <c r="F5" s="152" t="n"/>
      <c r="G5" s="152" t="n"/>
      <c r="H5" s="152" t="n"/>
      <c r="I5" s="152" t="n"/>
    </row>
    <row r="6">
      <c r="B6" s="57" t="n"/>
      <c r="C6" s="57" t="n"/>
      <c r="D6" s="57" t="n"/>
      <c r="E6" s="152" t="n"/>
      <c r="F6" s="152" t="n"/>
      <c r="G6" s="152" t="n"/>
      <c r="H6" s="152" t="n"/>
      <c r="I6" s="152" t="n"/>
    </row>
    <row r="7" ht="54.75" customHeight="1" s="153">
      <c r="B7" s="166">
        <f>_xlfn.CONCAT(TEXT('Прил.5 Расчет СМР и ОБ'!A6,0)," - ",TEXT('Прил.5 Расчет СМР и ОБ'!D6,0))</f>
        <v/>
      </c>
      <c r="E7" s="58" t="n"/>
      <c r="F7" s="152" t="n"/>
      <c r="G7" s="152" t="n"/>
      <c r="H7" s="152" t="n"/>
      <c r="I7" s="152" t="n"/>
    </row>
    <row r="8" ht="15.75" customHeight="1" s="153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152" t="n"/>
      <c r="F8" s="152" t="n"/>
      <c r="G8" s="152" t="n"/>
      <c r="H8" s="152" t="n"/>
      <c r="I8" s="152" t="n"/>
    </row>
    <row r="9" ht="15.75" customHeight="1" s="153">
      <c r="B9" s="166" t="inlineStr">
        <is>
          <t>Единица измерения  — 1 тн опор</t>
        </is>
      </c>
      <c r="E9" s="58" t="n"/>
      <c r="F9" s="152" t="n"/>
      <c r="G9" s="152" t="n"/>
      <c r="H9" s="152" t="n"/>
      <c r="I9" s="152" t="n"/>
    </row>
    <row r="10">
      <c r="B10" s="166" t="n"/>
      <c r="E10" s="152" t="n"/>
      <c r="F10" s="152" t="n"/>
      <c r="G10" s="152" t="n"/>
      <c r="H10" s="152" t="n"/>
      <c r="I10" s="152" t="n"/>
    </row>
    <row r="11">
      <c r="B11" s="173" t="inlineStr">
        <is>
          <t>№ п/п</t>
        </is>
      </c>
      <c r="C11" s="173" t="inlineStr">
        <is>
          <t>Параметр</t>
        </is>
      </c>
      <c r="D11" s="173" t="inlineStr">
        <is>
          <t xml:space="preserve">Объект-представитель </t>
        </is>
      </c>
      <c r="E11" s="58" t="n"/>
      <c r="F11" s="152" t="n"/>
      <c r="G11" s="152" t="n"/>
      <c r="H11" s="152" t="n"/>
      <c r="I11" s="152" t="n"/>
    </row>
    <row r="12" ht="127.5" customHeight="1" s="153">
      <c r="B12" s="173" t="n">
        <v>1</v>
      </c>
      <c r="C12" s="115" t="inlineStr">
        <is>
          <t>Наименование объекта-представителя</t>
        </is>
      </c>
      <c r="D12" s="97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E12" s="152" t="n"/>
      <c r="F12" s="152" t="n"/>
      <c r="G12" s="152" t="n"/>
      <c r="H12" s="152" t="n"/>
      <c r="I12" s="152" t="n"/>
    </row>
    <row r="13" ht="31.5" customHeight="1" s="153">
      <c r="B13" s="173" t="n">
        <v>2</v>
      </c>
      <c r="C13" s="115" t="inlineStr">
        <is>
          <t>Наименование субъекта Российской Федерации</t>
        </is>
      </c>
      <c r="D13" s="97" t="inlineStr">
        <is>
          <t>Иркутская область</t>
        </is>
      </c>
      <c r="E13" s="152" t="n"/>
      <c r="F13" s="152" t="n"/>
      <c r="G13" s="152" t="n"/>
      <c r="H13" s="152" t="n"/>
      <c r="I13" s="152" t="n"/>
    </row>
    <row r="14">
      <c r="B14" s="173" t="n">
        <v>3</v>
      </c>
      <c r="C14" s="115" t="inlineStr">
        <is>
          <t>Климатический район и подрайон</t>
        </is>
      </c>
      <c r="D14" s="97" t="inlineStr">
        <is>
          <t>IА</t>
        </is>
      </c>
      <c r="E14" s="152" t="n"/>
      <c r="F14" s="152" t="n"/>
      <c r="G14" s="152" t="n"/>
      <c r="H14" s="152" t="n"/>
      <c r="I14" s="152" t="n"/>
    </row>
    <row r="15">
      <c r="B15" s="173" t="n">
        <v>4</v>
      </c>
      <c r="C15" s="115" t="inlineStr">
        <is>
          <t>Мощность объекта</t>
        </is>
      </c>
      <c r="D15" s="97" t="n">
        <v>21476.4</v>
      </c>
      <c r="E15" s="152" t="n"/>
      <c r="F15" s="152" t="n"/>
      <c r="G15" s="152" t="n"/>
      <c r="H15" s="152" t="n"/>
      <c r="I15" s="152" t="n"/>
    </row>
    <row r="16" ht="164.25" customHeight="1" s="153">
      <c r="B16" s="173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ригели Р1-А - 2348 шт
Ф3-2 - 16 шт
Ф6-4 - 1616 шт
ФП6-4 - 64 шт
Ф3-А5м- 576 шт
Ф5-А5м - 144 шт
ФП5-А5м - 72 шт
Ф6-А5м - 36 шт
Плиты ПН1-А - 72 шт
Линейная арматура</t>
        </is>
      </c>
      <c r="E16" s="152" t="n"/>
      <c r="F16" s="152" t="n"/>
      <c r="G16" s="152" t="n"/>
      <c r="H16" s="152" t="n"/>
      <c r="I16" s="152" t="n"/>
    </row>
    <row r="17" ht="82.5" customHeight="1" s="153">
      <c r="B17" s="173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9">
        <f>'Прил.2 Расч стоим'!J22</f>
        <v/>
      </c>
      <c r="E17" s="60" t="n"/>
      <c r="F17" s="91" t="n"/>
      <c r="G17" s="152" t="n"/>
      <c r="H17" s="152" t="n"/>
      <c r="I17" s="152" t="n"/>
    </row>
    <row r="18">
      <c r="B18" s="61" t="inlineStr">
        <is>
          <t>6.1</t>
        </is>
      </c>
      <c r="C18" s="115" t="inlineStr">
        <is>
          <t>строительно-монтажные работы</t>
        </is>
      </c>
      <c r="D18" s="99">
        <f>'Прил.2 Расч стоим'!F22+'Прил.2 Расч стоим'!G22</f>
        <v/>
      </c>
      <c r="E18" s="152" t="n"/>
      <c r="F18" s="91" t="n"/>
      <c r="G18" s="152" t="n"/>
      <c r="H18" s="152" t="n"/>
      <c r="I18" s="152" t="n"/>
    </row>
    <row r="19">
      <c r="B19" s="61" t="inlineStr">
        <is>
          <t>6.2</t>
        </is>
      </c>
      <c r="C19" s="115" t="inlineStr">
        <is>
          <t>оборудование и инвентарь</t>
        </is>
      </c>
      <c r="D19" s="99" t="inlineStr">
        <is>
          <t>-</t>
        </is>
      </c>
      <c r="E19" s="152" t="n"/>
      <c r="F19" s="152" t="n"/>
      <c r="G19" s="152" t="n"/>
      <c r="H19" s="152" t="n"/>
      <c r="I19" s="152" t="n"/>
    </row>
    <row r="20">
      <c r="B20" s="61" t="inlineStr">
        <is>
          <t>6.3</t>
        </is>
      </c>
      <c r="C20" s="115" t="inlineStr">
        <is>
          <t>пусконаладочные работы</t>
        </is>
      </c>
      <c r="D20" s="99" t="inlineStr">
        <is>
          <t>-</t>
        </is>
      </c>
      <c r="E20" s="152" t="n"/>
      <c r="F20" s="152" t="n"/>
      <c r="G20" s="152" t="n"/>
      <c r="H20" s="152" t="n"/>
      <c r="I20" s="152" t="n"/>
    </row>
    <row r="21" ht="31.5" customHeight="1" s="153">
      <c r="B21" s="61" t="inlineStr">
        <is>
          <t>6.4</t>
        </is>
      </c>
      <c r="C21" s="62" t="inlineStr">
        <is>
          <t>прочие и лимитированные затраты</t>
        </is>
      </c>
      <c r="D21" s="99">
        <f>'Прил.2 Расч стоим'!I23</f>
        <v/>
      </c>
      <c r="E21" s="152" t="n"/>
      <c r="F21" s="152" t="n"/>
      <c r="G21" s="152" t="n"/>
      <c r="H21" s="152" t="n"/>
      <c r="I21" s="152" t="n"/>
    </row>
    <row r="22">
      <c r="B22" s="173" t="n">
        <v>7</v>
      </c>
      <c r="C22" s="62" t="inlineStr">
        <is>
          <t>Сопоставимый уровень цен</t>
        </is>
      </c>
      <c r="D22" s="97" t="inlineStr">
        <is>
          <t>2 квартал 2022 года</t>
        </is>
      </c>
      <c r="E22" s="60" t="n"/>
      <c r="F22" s="152" t="n"/>
      <c r="G22" s="152" t="n"/>
      <c r="H22" s="152" t="n"/>
      <c r="I22" s="152" t="n"/>
    </row>
    <row r="23" ht="119.25" customHeight="1" s="153">
      <c r="B23" s="173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9">
        <f>D17</f>
        <v/>
      </c>
      <c r="E23" s="152" t="n"/>
      <c r="F23" s="152" t="n"/>
      <c r="G23" s="152" t="n"/>
      <c r="H23" s="152" t="n"/>
      <c r="I23" s="152" t="n"/>
    </row>
    <row r="24" ht="47.25" customHeight="1" s="153">
      <c r="B24" s="173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99">
        <f>D23/D15</f>
        <v/>
      </c>
      <c r="E24" s="60" t="n"/>
      <c r="F24" s="152" t="n"/>
      <c r="G24" s="152" t="n"/>
      <c r="H24" s="152" t="n"/>
      <c r="I24" s="152" t="n"/>
    </row>
    <row r="25" ht="31.5" customHeight="1" s="153">
      <c r="B25" s="173" t="n">
        <v>10</v>
      </c>
      <c r="C25" s="115" t="inlineStr">
        <is>
          <t>Примечание</t>
        </is>
      </c>
      <c r="D25" s="115" t="n"/>
      <c r="E25" s="152" t="n"/>
      <c r="F25" s="152" t="n"/>
      <c r="G25" s="152" t="n"/>
      <c r="H25" s="152" t="n"/>
      <c r="I25" s="152" t="n"/>
    </row>
    <row r="26">
      <c r="B26" s="209" t="n"/>
      <c r="C26" s="65" t="n"/>
      <c r="D26" s="65" t="n"/>
      <c r="E26" s="152" t="n"/>
      <c r="F26" s="152" t="n"/>
      <c r="G26" s="152" t="n"/>
      <c r="H26" s="152" t="n"/>
      <c r="I26" s="152" t="n"/>
    </row>
    <row r="27">
      <c r="B27" s="56" t="n"/>
      <c r="E27" s="152" t="n"/>
      <c r="F27" s="152" t="n"/>
      <c r="G27" s="152" t="n"/>
      <c r="H27" s="152" t="n"/>
      <c r="I27" s="152" t="n"/>
    </row>
    <row r="28">
      <c r="B28" s="152" t="inlineStr">
        <is>
          <t>Составил ______________________        Е. М. Добровольская</t>
        </is>
      </c>
      <c r="E28" s="152" t="n"/>
      <c r="F28" s="152" t="n"/>
      <c r="G28" s="152" t="n"/>
      <c r="H28" s="152" t="n"/>
      <c r="I28" s="152" t="n"/>
    </row>
    <row r="29" ht="22.5" customHeight="1" s="153">
      <c r="B29" s="74" t="inlineStr">
        <is>
          <t xml:space="preserve">                         (подпись, инициалы, фамилия)</t>
        </is>
      </c>
      <c r="E29" s="152" t="n"/>
      <c r="F29" s="152" t="n"/>
      <c r="G29" s="152" t="n"/>
      <c r="H29" s="152" t="n"/>
      <c r="I29" s="152" t="n"/>
    </row>
    <row r="30">
      <c r="E30" s="152" t="n"/>
      <c r="F30" s="152" t="n"/>
      <c r="G30" s="152" t="n"/>
      <c r="H30" s="152" t="n"/>
      <c r="I30" s="152" t="n"/>
    </row>
    <row r="31">
      <c r="B31" s="152" t="inlineStr">
        <is>
          <t>Проверил ______________________        А.В. Костянецкая</t>
        </is>
      </c>
      <c r="E31" s="152" t="n"/>
      <c r="F31" s="152" t="n"/>
      <c r="G31" s="152" t="n"/>
      <c r="H31" s="152" t="n"/>
      <c r="I31" s="152" t="n"/>
    </row>
    <row r="32" ht="22.5" customHeight="1" s="153">
      <c r="B32" s="74" t="inlineStr">
        <is>
          <t xml:space="preserve">                        (подпись, инициалы, фамилия)</t>
        </is>
      </c>
      <c r="E32" s="152" t="n"/>
      <c r="F32" s="152" t="n"/>
      <c r="G32" s="152" t="n"/>
      <c r="H32" s="152" t="n"/>
      <c r="I32" s="152" t="n"/>
    </row>
    <row r="33">
      <c r="E33" s="152" t="n"/>
      <c r="F33" s="152" t="n"/>
      <c r="G33" s="152" t="n"/>
      <c r="H33" s="152" t="n"/>
      <c r="I33" s="152" t="n"/>
    </row>
    <row r="34">
      <c r="E34" s="152" t="n"/>
      <c r="F34" s="152" t="n"/>
      <c r="G34" s="152" t="n"/>
      <c r="H34" s="152" t="n"/>
      <c r="I34" s="152" t="n"/>
    </row>
    <row r="35">
      <c r="E35" s="152" t="n"/>
      <c r="F35" s="152" t="n"/>
      <c r="G35" s="152" t="n"/>
      <c r="H35" s="152" t="n"/>
      <c r="I35" s="152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P33"/>
  <sheetViews>
    <sheetView view="pageBreakPreview" topLeftCell="A16" zoomScale="60" zoomScaleNormal="55" workbookViewId="0">
      <selection activeCell="U23" sqref="U23"/>
    </sheetView>
  </sheetViews>
  <sheetFormatPr baseColWidth="8" defaultRowHeight="14.4"/>
  <cols>
    <col width="5.5546875" customWidth="1" style="153" min="1" max="1"/>
    <col width="35.33203125" customWidth="1" style="153" min="3" max="3"/>
    <col width="23" customWidth="1" style="153" min="4" max="4"/>
    <col width="34.109375" customWidth="1" style="153" min="5" max="5"/>
    <col width="17.44140625" customWidth="1" style="153" min="6" max="6"/>
    <col width="18.33203125" customWidth="1" style="153" min="7" max="7"/>
    <col width="16.6640625" customWidth="1" style="153" min="8" max="8"/>
    <col width="16.5546875" customWidth="1" style="153" min="9" max="9"/>
    <col width="18.109375" customWidth="1" style="153" min="10" max="10"/>
    <col hidden="1" outlineLevel="1" width="12.33203125" customWidth="1" style="153" min="12" max="15"/>
    <col hidden="1" outlineLevel="1" width="14.6640625" customWidth="1" style="153" min="16" max="16"/>
    <col collapsed="1" width="9.109375" customWidth="1" style="153" min="17" max="17"/>
  </cols>
  <sheetData>
    <row r="1" ht="15.75" customHeight="1" s="153">
      <c r="A1" s="152" t="n"/>
      <c r="B1" s="152" t="n"/>
      <c r="C1" s="152" t="n"/>
      <c r="D1" s="152" t="n"/>
      <c r="E1" s="152" t="n"/>
      <c r="F1" s="152" t="n"/>
      <c r="G1" s="152" t="n"/>
      <c r="H1" s="152" t="n"/>
      <c r="I1" s="152" t="n"/>
      <c r="J1" s="152" t="n"/>
    </row>
    <row r="2" ht="15.75" customHeight="1" s="153">
      <c r="A2" s="152" t="n"/>
      <c r="B2" s="152" t="n"/>
      <c r="C2" s="152" t="n"/>
      <c r="D2" s="152" t="n"/>
      <c r="E2" s="152" t="n"/>
      <c r="F2" s="152" t="n"/>
      <c r="G2" s="152" t="n"/>
      <c r="H2" s="152" t="n"/>
      <c r="I2" s="152" t="n"/>
      <c r="J2" s="152" t="n"/>
    </row>
    <row r="3" ht="15.75" customHeight="1" s="153">
      <c r="A3" s="152" t="n"/>
      <c r="B3" s="167" t="inlineStr">
        <is>
          <t>Приложение № 2</t>
        </is>
      </c>
    </row>
    <row r="4" ht="15.75" customHeight="1" s="153">
      <c r="A4" s="152" t="n"/>
      <c r="B4" s="168" t="inlineStr">
        <is>
          <t>Расчет стоимости основных видов работ для выбора объекта-представителя</t>
        </is>
      </c>
    </row>
    <row r="5" ht="15.75" customHeight="1" s="153">
      <c r="A5" s="15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5.75" customHeight="1" s="153">
      <c r="A6" s="152" t="n"/>
      <c r="B6" s="172">
        <f>'Прил.1 Сравнит табл'!B7</f>
        <v/>
      </c>
    </row>
    <row r="7" ht="15.75" customHeight="1" s="153">
      <c r="A7" s="152" t="n"/>
      <c r="B7" s="166">
        <f>'Прил.1 Сравнит табл'!B9</f>
        <v/>
      </c>
    </row>
    <row r="8" ht="15.6" customHeight="1" s="153">
      <c r="A8" s="152" t="n"/>
      <c r="B8" s="166" t="n"/>
      <c r="C8" s="152" t="n"/>
      <c r="D8" s="152" t="n"/>
      <c r="E8" s="152" t="n"/>
      <c r="F8" s="152" t="n"/>
      <c r="G8" s="152" t="n"/>
      <c r="H8" s="152" t="n"/>
      <c r="I8" s="152" t="n"/>
      <c r="J8" s="152" t="n"/>
    </row>
    <row r="9" ht="15.6" customHeight="1" s="153">
      <c r="A9" s="152" t="n"/>
      <c r="B9" s="173" t="inlineStr">
        <is>
          <t>№ п/п</t>
        </is>
      </c>
      <c r="C9" s="1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3" t="inlineStr">
        <is>
          <t>Объект-представитель 1</t>
        </is>
      </c>
      <c r="E9" s="214" t="n"/>
      <c r="F9" s="214" t="n"/>
      <c r="G9" s="214" t="n"/>
      <c r="H9" s="214" t="n"/>
      <c r="I9" s="214" t="n"/>
      <c r="J9" s="215" t="n"/>
    </row>
    <row r="10" ht="15.6" customHeight="1" s="153">
      <c r="A10" s="152" t="n"/>
      <c r="B10" s="216" t="n"/>
      <c r="C10" s="216" t="n"/>
      <c r="D10" s="173" t="inlineStr">
        <is>
          <t>Номер сметы</t>
        </is>
      </c>
      <c r="E10" s="173" t="inlineStr">
        <is>
          <t>Наименование сметы</t>
        </is>
      </c>
      <c r="F10" s="173" t="inlineStr">
        <is>
          <t>Сметная стоимость в уровне цен 2 квартал 2022 г, тыс. руб.</t>
        </is>
      </c>
      <c r="G10" s="214" t="n"/>
      <c r="H10" s="214" t="n"/>
      <c r="I10" s="214" t="n"/>
      <c r="J10" s="215" t="n"/>
    </row>
    <row r="11" ht="31.2" customHeight="1" s="153">
      <c r="A11" s="152" t="n"/>
      <c r="B11" s="217" t="n"/>
      <c r="C11" s="217" t="n"/>
      <c r="D11" s="217" t="n"/>
      <c r="E11" s="217" t="n"/>
      <c r="F11" s="173" t="inlineStr">
        <is>
          <t>Строительные работы</t>
        </is>
      </c>
      <c r="G11" s="173" t="inlineStr">
        <is>
          <t>Монтажные работы</t>
        </is>
      </c>
      <c r="H11" s="173" t="inlineStr">
        <is>
          <t>Оборудование</t>
        </is>
      </c>
      <c r="I11" s="173" t="inlineStr">
        <is>
          <t>Прочее</t>
        </is>
      </c>
      <c r="J11" s="173" t="inlineStr">
        <is>
          <t>Всего</t>
        </is>
      </c>
    </row>
    <row r="12" ht="46.8" customHeight="1" s="153">
      <c r="A12" s="152" t="n"/>
      <c r="B12" s="104" t="n">
        <v>1</v>
      </c>
      <c r="C12" s="115" t="inlineStr">
        <is>
          <t xml:space="preserve">Ригели Р1-А, фундаменты, Плиты ПН1-А </t>
        </is>
      </c>
      <c r="D12" s="98" t="inlineStr">
        <is>
          <t>02.02-01-01</t>
        </is>
      </c>
      <c r="E12" s="115" t="inlineStr">
        <is>
          <t>Фундаменты. ВЛ 500 кВ Усть-Илимская ГЭС – Усть-Кут №3 (3 зона)</t>
        </is>
      </c>
      <c r="F12" s="89">
        <f>1222115516.11/1000</f>
        <v/>
      </c>
      <c r="G12" s="89" t="n"/>
      <c r="H12" s="89" t="n"/>
      <c r="I12" s="95">
        <f>(F12+G12)*3.3%+((F12+G12)*3.3%+F12+G12)*1.7%</f>
        <v/>
      </c>
      <c r="J12" s="78">
        <f>SUM(F12:I12)</f>
        <v/>
      </c>
    </row>
    <row r="13" ht="46.8" customHeight="1" s="153">
      <c r="A13" s="152" t="n"/>
      <c r="B13" s="104" t="n">
        <v>2</v>
      </c>
      <c r="C13" s="115" t="inlineStr">
        <is>
          <t xml:space="preserve">Ригели Р1-А, фундаменты, Плиты ПН1-А </t>
        </is>
      </c>
      <c r="D13" s="88" t="inlineStr">
        <is>
          <t>02.02-01-02</t>
        </is>
      </c>
      <c r="E13" s="115" t="inlineStr">
        <is>
          <t>Опоры. ВЛ 500 кВ Усть-Илимская ГЭС – Усть-Кут №3 (3 зона)</t>
        </is>
      </c>
      <c r="F13" s="89">
        <f>15774650.28/1000</f>
        <v/>
      </c>
      <c r="G13" s="89" t="n"/>
      <c r="H13" s="89" t="n"/>
      <c r="I13" s="95">
        <f>(F13+G13)*3.3%+((F13+G13)*3.3%+F13+G13)*1.7%</f>
        <v/>
      </c>
      <c r="J13" s="78">
        <f>SUM(F13:I13)</f>
        <v/>
      </c>
    </row>
    <row r="14" ht="62.4" customHeight="1" s="153">
      <c r="A14" s="152" t="n"/>
      <c r="B14" s="104" t="n">
        <v>3</v>
      </c>
      <c r="C14" s="115" t="inlineStr">
        <is>
          <t xml:space="preserve">Ригели Р1-А, фундаменты, Плиты ПН1-А </t>
        </is>
      </c>
      <c r="D14" s="88" t="inlineStr">
        <is>
          <t xml:space="preserve">02.02-01-03 </t>
        </is>
      </c>
      <c r="E14" s="115" t="inlineStr">
        <is>
          <t>Фундаменты и опоры.Заход проектируемой ВЛ 500 кВ на ОРУ 500 кВ Усть-Илимская ГЭС(3 зона)</t>
        </is>
      </c>
      <c r="F14" s="89">
        <f>(112175641.06+5064533.04)/1000</f>
        <v/>
      </c>
      <c r="G14" s="89">
        <f>18296.7/1000</f>
        <v/>
      </c>
      <c r="H14" s="89" t="n"/>
      <c r="I14" s="95">
        <f>(F14+G14)*3.3%+((F14+G14)*3.3%+F14+G14)*1.7%</f>
        <v/>
      </c>
      <c r="J14" s="78">
        <f>SUM(F14:I14)</f>
        <v/>
      </c>
    </row>
    <row r="15" ht="46.8" customHeight="1" s="153">
      <c r="A15" s="152" t="n"/>
      <c r="B15" s="104" t="n">
        <v>4</v>
      </c>
      <c r="C15" s="115" t="inlineStr">
        <is>
          <t>Линейная арматура</t>
        </is>
      </c>
      <c r="D15" s="88" t="inlineStr">
        <is>
          <t xml:space="preserve">02.02-01-04 </t>
        </is>
      </c>
      <c r="E15" s="115" t="inlineStr">
        <is>
          <t>Подвеска провода. ВЛ 500 кВ Усть-Илимская ГЭС – Усть-Кут №3 (3 зона)</t>
        </is>
      </c>
      <c r="F15" s="89">
        <f>(2598663081.21+982649.97)/1000</f>
        <v/>
      </c>
      <c r="G15" s="89">
        <f>327306.73/1000</f>
        <v/>
      </c>
      <c r="H15" s="89" t="n"/>
      <c r="I15" s="95">
        <f>(F15+G15)*3.3%+((F15+G15)*3.3%+F15+G15)*1.7%</f>
        <v/>
      </c>
      <c r="J15" s="78">
        <f>SUM(F15:I15)</f>
        <v/>
      </c>
    </row>
    <row r="16" ht="62.4" customHeight="1" s="153">
      <c r="A16" s="152" t="n"/>
      <c r="B16" s="104" t="n">
        <v>5</v>
      </c>
      <c r="C16" s="115" t="inlineStr">
        <is>
          <t>Линейная арматура</t>
        </is>
      </c>
      <c r="D16" s="88" t="inlineStr">
        <is>
          <t xml:space="preserve">02.02-01-05 </t>
        </is>
      </c>
      <c r="E16" s="115" t="inlineStr">
        <is>
          <t>Подвеска провода. Заход проектируемой ВЛ 500кВ на ОРУ 500кВ Усть-Илимская ГЭС (3 зона)</t>
        </is>
      </c>
      <c r="F16" s="89">
        <f>(369204187.85)/1000</f>
        <v/>
      </c>
      <c r="G16" s="89">
        <f>4084.16/1000</f>
        <v/>
      </c>
      <c r="H16" s="89" t="n"/>
      <c r="I16" s="95">
        <f>(F16+G16)*3.3%+((F16+G16)*3.3%+F16+G16)*1.7%</f>
        <v/>
      </c>
      <c r="J16" s="78">
        <f>SUM(F16:I16)</f>
        <v/>
      </c>
    </row>
    <row r="17" ht="46.8" customHeight="1" s="153">
      <c r="A17" s="152" t="n"/>
      <c r="B17" s="104" t="n">
        <v>6</v>
      </c>
      <c r="C17" s="115" t="inlineStr">
        <is>
          <t xml:space="preserve">Ригели Р1-А, фундаменты, Плиты ПН1-А </t>
        </is>
      </c>
      <c r="D17" s="88" t="inlineStr">
        <is>
          <t xml:space="preserve">02.02-02-01 </t>
        </is>
      </c>
      <c r="E17" s="115" t="inlineStr">
        <is>
          <t>Фундаменты. ВЛ 500 кВ Усть-Илимская ГЭС – Усть-Кут №3 (4 зона)</t>
        </is>
      </c>
      <c r="F17" s="89">
        <f>700364800.26/1000</f>
        <v/>
      </c>
      <c r="G17" s="89">
        <f>1858910.48/1000</f>
        <v/>
      </c>
      <c r="H17" s="89" t="n"/>
      <c r="I17" s="95">
        <f>(F17+G17)*3.3%+((F17+G17)*3.3%+F17+G17)*1.7%</f>
        <v/>
      </c>
      <c r="J17" s="78">
        <f>SUM(F17:I17)</f>
        <v/>
      </c>
    </row>
    <row r="18" ht="46.8" customHeight="1" s="153">
      <c r="A18" s="152" t="n"/>
      <c r="B18" s="104" t="n">
        <v>7</v>
      </c>
      <c r="C18" s="115" t="inlineStr">
        <is>
          <t xml:space="preserve">Ригели Р1-А, фундаменты, Плиты ПН1-А </t>
        </is>
      </c>
      <c r="D18" s="88" t="inlineStr">
        <is>
          <t>02.02-02-02</t>
        </is>
      </c>
      <c r="E18" s="115" t="inlineStr">
        <is>
          <t>Опоры. ВЛ 500 кВ Усть-Илимская ГЭС – Усть-Кут №3 (4 зона)</t>
        </is>
      </c>
      <c r="F18" s="89">
        <f>10200513.13/1000</f>
        <v/>
      </c>
      <c r="G18" s="89">
        <f>346416.98/1000</f>
        <v/>
      </c>
      <c r="H18" s="89" t="n"/>
      <c r="I18" s="95">
        <f>(F18+G18)*3.3%+((F18+G18)*3.3%+F18+G18)*1.7%</f>
        <v/>
      </c>
      <c r="J18" s="78">
        <f>SUM(F18:I18)</f>
        <v/>
      </c>
    </row>
    <row r="19" ht="46.8" customHeight="1" s="153">
      <c r="A19" s="152" t="n"/>
      <c r="B19" s="104" t="n">
        <v>8</v>
      </c>
      <c r="C19" s="115" t="inlineStr">
        <is>
          <t>Линейная арматура</t>
        </is>
      </c>
      <c r="D19" s="88" t="inlineStr">
        <is>
          <t>02.02-02-03</t>
        </is>
      </c>
      <c r="E19" s="115" t="inlineStr">
        <is>
          <t>Подвеска провода. ВЛ 500 кВ Усть-Илимская ГЭС – Усть-Кут №3 (4 зона)</t>
        </is>
      </c>
      <c r="F19" s="89">
        <f>1279783518.92/1000</f>
        <v/>
      </c>
      <c r="G19" s="89">
        <f>184876.72/1000</f>
        <v/>
      </c>
      <c r="H19" s="89" t="n"/>
      <c r="I19" s="95">
        <f>(F19+G19)*3.3%+((F19+G19)*3.3%+F19+G19)*1.7%</f>
        <v/>
      </c>
      <c r="J19" s="78">
        <f>SUM(F19:I19)</f>
        <v/>
      </c>
    </row>
    <row r="20" ht="62.4" customHeight="1" s="153">
      <c r="A20" s="152" t="n"/>
      <c r="B20" s="104" t="n">
        <v>9</v>
      </c>
      <c r="C20" s="115" t="inlineStr">
        <is>
          <t>Линейная арматура</t>
        </is>
      </c>
      <c r="D20" s="88" t="inlineStr">
        <is>
          <t>02.05-01-01</t>
        </is>
      </c>
      <c r="E20" s="115" t="inlineStr">
        <is>
          <t>Подвеска ВОЛС встроенного в ОКГТ под тяжением от портала ПС500 кВ Усть-Илимская ГЭС до ПК2099+08,44 (3 зона)</t>
        </is>
      </c>
      <c r="F20" s="89">
        <f>54004796.01/1000</f>
        <v/>
      </c>
      <c r="G20" s="89">
        <f>27438583.61/1000</f>
        <v/>
      </c>
      <c r="H20" s="89" t="n"/>
      <c r="I20" s="95">
        <f>(F20+G20)*3.3%+((F20+G20)*3.3%+F20+G20)*1.7%</f>
        <v/>
      </c>
      <c r="J20" s="78">
        <f>SUM(F20:I20)</f>
        <v/>
      </c>
    </row>
    <row r="21" ht="62.4" customHeight="1" s="153">
      <c r="A21" s="152" t="n"/>
      <c r="B21" s="104" t="n">
        <v>10</v>
      </c>
      <c r="C21" s="115" t="inlineStr">
        <is>
          <t>Линейная арматура</t>
        </is>
      </c>
      <c r="D21" s="88" t="inlineStr">
        <is>
          <t>02.05-02-01</t>
        </is>
      </c>
      <c r="E21" s="115" t="inlineStr">
        <is>
          <t>Подвеска ВОЛС встроенного в ОКГТ под тяжением от ПК 2099+09,14 до портала ПС 500 кВ Усть-Кут(4 зона)</t>
        </is>
      </c>
      <c r="F21" s="89">
        <f>26467419.11/1000</f>
        <v/>
      </c>
      <c r="G21" s="89">
        <f>13846431.82/1000</f>
        <v/>
      </c>
      <c r="H21" s="89" t="n"/>
      <c r="I21" s="95">
        <f>(F21+G21)*3.3%+((F21+G21)*3.3%+F21+G21)*1.7%</f>
        <v/>
      </c>
      <c r="J21" s="78">
        <f>SUM(F21:I21)</f>
        <v/>
      </c>
    </row>
    <row r="22" ht="15" customHeight="1" s="153">
      <c r="A22" s="152" t="n"/>
      <c r="B22" s="218" t="inlineStr">
        <is>
          <t>Всего по объекту:</t>
        </is>
      </c>
      <c r="C22" s="214" t="n"/>
      <c r="D22" s="214" t="n"/>
      <c r="E22" s="215" t="n"/>
      <c r="F22" s="79">
        <f>SUM(F12:F21)</f>
        <v/>
      </c>
      <c r="G22" s="79">
        <f>SUM(G12:G21)</f>
        <v/>
      </c>
      <c r="H22" s="79">
        <f>SUM(H12:H21)</f>
        <v/>
      </c>
      <c r="I22" s="79">
        <f>SUM(I12:I21)</f>
        <v/>
      </c>
      <c r="J22" s="79">
        <f>SUM(J12:J21)</f>
        <v/>
      </c>
    </row>
    <row r="23" ht="15.75" customHeight="1" s="153">
      <c r="A23" s="152" t="n"/>
      <c r="B23" s="218" t="inlineStr">
        <is>
          <t>Всего по объекту в сопоставимом уровне цен 2 квартал 2022 г:</t>
        </is>
      </c>
      <c r="C23" s="214" t="n"/>
      <c r="D23" s="214" t="n"/>
      <c r="E23" s="215" t="n"/>
      <c r="F23" s="79">
        <f>F22</f>
        <v/>
      </c>
      <c r="G23" s="79">
        <f>G22</f>
        <v/>
      </c>
      <c r="H23" s="79">
        <f>H22</f>
        <v/>
      </c>
      <c r="I23" s="79">
        <f>I22</f>
        <v/>
      </c>
      <c r="J23" s="79">
        <f>J22</f>
        <v/>
      </c>
    </row>
    <row r="24" ht="15.75" customHeight="1" s="153">
      <c r="A24" s="152" t="n"/>
      <c r="B24" s="166" t="n"/>
      <c r="C24" s="152" t="n"/>
      <c r="D24" s="152" t="n"/>
      <c r="E24" s="152" t="n"/>
      <c r="F24" s="152" t="n"/>
      <c r="G24" s="152" t="n"/>
      <c r="H24" s="152" t="n"/>
      <c r="I24" s="152" t="n"/>
      <c r="J24" s="152" t="n"/>
    </row>
    <row r="25" ht="15.75" customHeight="1" s="153">
      <c r="A25" s="152" t="n"/>
      <c r="B25" s="152" t="n"/>
      <c r="C25" s="152" t="n"/>
      <c r="D25" s="152" t="n"/>
      <c r="E25" s="152" t="n"/>
      <c r="F25" s="152" t="n"/>
      <c r="G25" s="152" t="n"/>
      <c r="H25" s="152" t="n"/>
      <c r="I25" s="152" t="n"/>
      <c r="J25" s="152" t="n"/>
      <c r="L25" s="87" t="inlineStr">
        <is>
          <t>Письмо Минстроя от 14.09.2021г. №39177-ИФ/09 (3 квартал 2021 г)</t>
        </is>
      </c>
      <c r="M25" s="87" t="n"/>
      <c r="N25" s="87" t="n"/>
      <c r="O25" s="87" t="n"/>
      <c r="P25" s="87" t="n"/>
    </row>
    <row r="26" ht="15.75" customHeight="1" s="153">
      <c r="A26" s="152" t="n"/>
      <c r="B26" s="152" t="n"/>
      <c r="C26" s="152" t="n"/>
      <c r="D26" s="152" t="n"/>
      <c r="E26" s="152" t="n"/>
      <c r="F26" s="152" t="n"/>
      <c r="G26" s="90" t="n"/>
      <c r="H26" s="152" t="n"/>
      <c r="I26" s="152" t="n"/>
      <c r="J26" s="152" t="n"/>
      <c r="L26" s="87" t="n">
        <v>33.95</v>
      </c>
      <c r="M26" s="87" t="n">
        <v>7.17</v>
      </c>
      <c r="N26" s="87" t="n">
        <v>4.98</v>
      </c>
      <c r="O26" s="87" t="n"/>
      <c r="P26" s="87" t="n"/>
    </row>
    <row r="27" ht="15.75" customHeight="1" s="153">
      <c r="A27" s="152" t="n"/>
      <c r="B27" s="152" t="n"/>
      <c r="C27" s="152" t="n"/>
      <c r="D27" s="152" t="n"/>
      <c r="E27" s="152" t="n"/>
      <c r="F27" s="152" t="n"/>
      <c r="G27" s="152" t="n"/>
      <c r="H27" s="152" t="n"/>
      <c r="I27" s="152" t="n"/>
      <c r="J27" s="152" t="n"/>
    </row>
    <row r="28" ht="15.75" customHeight="1" s="153">
      <c r="A28" s="152" t="n"/>
      <c r="B28" s="152" t="n"/>
      <c r="C28" s="152" t="n"/>
      <c r="D28" s="152" t="n"/>
      <c r="E28" s="152" t="n"/>
      <c r="F28" s="152" t="n"/>
      <c r="G28" s="152" t="n"/>
      <c r="H28" s="152" t="n"/>
      <c r="I28" s="152" t="n"/>
      <c r="J28" s="152" t="n"/>
    </row>
    <row r="29" ht="15.75" customHeight="1" s="153">
      <c r="A29" s="152" t="n"/>
      <c r="B29" s="152" t="inlineStr">
        <is>
          <t>Составил ______________________      Е. М. Добровольская</t>
        </is>
      </c>
      <c r="C29" s="152" t="n"/>
      <c r="D29" s="152" t="n"/>
      <c r="E29" s="152" t="n"/>
      <c r="F29" s="152" t="n"/>
      <c r="G29" s="152" t="n"/>
      <c r="H29" s="152" t="n"/>
      <c r="I29" s="152" t="n"/>
      <c r="J29" s="152" t="n"/>
    </row>
    <row r="30" ht="22.5" customHeight="1" s="153">
      <c r="A30" s="152" t="n"/>
      <c r="B30" s="74" t="inlineStr">
        <is>
          <t xml:space="preserve">                         (подпись, инициалы, фамилия)</t>
        </is>
      </c>
      <c r="C30" s="152" t="n"/>
      <c r="D30" s="152" t="n"/>
      <c r="E30" s="152" t="n"/>
      <c r="F30" s="152" t="n"/>
      <c r="G30" s="152" t="n"/>
      <c r="H30" s="152" t="n"/>
      <c r="I30" s="152" t="n"/>
      <c r="J30" s="152" t="n"/>
    </row>
    <row r="31" ht="15.75" customHeight="1" s="153">
      <c r="A31" s="152" t="n"/>
      <c r="B31" s="152" t="n"/>
      <c r="C31" s="152" t="n"/>
      <c r="D31" s="152" t="n"/>
      <c r="E31" s="152" t="n"/>
      <c r="F31" s="152" t="n"/>
      <c r="G31" s="152" t="n"/>
      <c r="H31" s="152" t="n"/>
      <c r="I31" s="152" t="n"/>
      <c r="J31" s="152" t="n"/>
    </row>
    <row r="32" ht="15.75" customHeight="1" s="153">
      <c r="A32" s="152" t="n"/>
      <c r="B32" s="152" t="inlineStr">
        <is>
          <t>Проверил ______________________        А.В. Костянецкая</t>
        </is>
      </c>
      <c r="C32" s="152" t="n"/>
      <c r="D32" s="152" t="n"/>
      <c r="E32" s="152" t="n"/>
      <c r="F32" s="152" t="n"/>
      <c r="G32" s="152" t="n"/>
      <c r="H32" s="152" t="n"/>
      <c r="I32" s="152" t="n"/>
      <c r="J32" s="152" t="n"/>
    </row>
    <row r="33" ht="22.5" customHeight="1" s="153">
      <c r="A33" s="152" t="n"/>
      <c r="B33" s="74" t="inlineStr">
        <is>
          <t xml:space="preserve">                        (подпись, инициалы, фамилия)</t>
        </is>
      </c>
      <c r="C33" s="152" t="n"/>
      <c r="D33" s="152" t="n"/>
      <c r="E33" s="152" t="n"/>
      <c r="F33" s="152" t="n"/>
      <c r="G33" s="152" t="n"/>
      <c r="H33" s="152" t="n"/>
      <c r="I33" s="152" t="n"/>
      <c r="J33" s="152" t="n"/>
    </row>
  </sheetData>
  <mergeCells count="12">
    <mergeCell ref="B7:J7"/>
    <mergeCell ref="B23:E23"/>
    <mergeCell ref="B3:J3"/>
    <mergeCell ref="D10:D11"/>
    <mergeCell ref="D9:J9"/>
    <mergeCell ref="F10:J10"/>
    <mergeCell ref="B6:J6"/>
    <mergeCell ref="B9:B11"/>
    <mergeCell ref="B4:J4"/>
    <mergeCell ref="E10:E11"/>
    <mergeCell ref="C9:C11"/>
    <mergeCell ref="B22:E22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L217"/>
  <sheetViews>
    <sheetView view="pageBreakPreview" topLeftCell="A202" zoomScale="85" workbookViewId="0">
      <selection activeCell="C213" sqref="C213"/>
    </sheetView>
  </sheetViews>
  <sheetFormatPr baseColWidth="8" defaultRowHeight="15.6"/>
  <cols>
    <col width="9.109375" customWidth="1" style="152" min="1" max="1"/>
    <col width="12.5546875" customWidth="1" style="152" min="2" max="2"/>
    <col width="22.44140625" customWidth="1" style="152" min="3" max="3"/>
    <col width="56.6640625" customWidth="1" style="152" min="4" max="4"/>
    <col width="10.109375" customWidth="1" style="152" min="5" max="5"/>
    <col width="20.6640625" customWidth="1" style="152" min="6" max="6"/>
    <col width="18" customWidth="1" style="152" min="7" max="7"/>
    <col width="21.33203125" customWidth="1" style="152" min="8" max="8"/>
    <col width="10.88671875" customWidth="1" style="152" min="9" max="9"/>
    <col width="12.6640625" customWidth="1" style="152" min="10" max="10"/>
    <col width="13" customWidth="1" style="153" min="11" max="11"/>
    <col width="9.109375" customWidth="1" style="153" min="12" max="12"/>
  </cols>
  <sheetData>
    <row r="1">
      <c r="K1" s="152" t="n"/>
    </row>
    <row r="2">
      <c r="A2" s="167" t="inlineStr">
        <is>
          <t xml:space="preserve">Приложение № 3 </t>
        </is>
      </c>
      <c r="K2" s="152" t="n"/>
    </row>
    <row r="3">
      <c r="A3" s="168" t="inlineStr">
        <is>
          <t>Объектная ресурсная ведомость</t>
        </is>
      </c>
      <c r="K3" s="152" t="n"/>
    </row>
    <row r="4">
      <c r="A4" s="166" t="n"/>
      <c r="K4" s="152" t="n"/>
    </row>
    <row r="5" ht="48" customHeight="1" s="153">
      <c r="A5" s="172">
        <f>'Прил.1 Сравнит табл'!B7</f>
        <v/>
      </c>
      <c r="K5" s="152" t="n"/>
    </row>
    <row r="6">
      <c r="A6" s="66" t="n"/>
      <c r="B6" s="66" t="n"/>
      <c r="C6" s="66" t="n"/>
      <c r="D6" s="66" t="n"/>
      <c r="E6" s="66" t="n"/>
      <c r="F6" s="66" t="n"/>
      <c r="G6" s="66" t="n"/>
      <c r="H6" s="66" t="n"/>
      <c r="K6" s="152" t="n"/>
    </row>
    <row r="7">
      <c r="A7" s="173" t="inlineStr">
        <is>
          <t>п/п</t>
        </is>
      </c>
      <c r="B7" s="173" t="inlineStr">
        <is>
          <t>№ЛСР</t>
        </is>
      </c>
      <c r="C7" s="173" t="inlineStr">
        <is>
          <t>Код ресурса</t>
        </is>
      </c>
      <c r="D7" s="173" t="inlineStr">
        <is>
          <t>Наименование ресурса</t>
        </is>
      </c>
      <c r="E7" s="173" t="inlineStr">
        <is>
          <t>Ед. изм.</t>
        </is>
      </c>
      <c r="F7" s="173" t="inlineStr">
        <is>
          <t>Кол-во единиц по данным объекта-представителя</t>
        </is>
      </c>
      <c r="G7" s="173" t="inlineStr">
        <is>
          <t>Сметная стоимость в ценах на 01.01.2000 (руб.)</t>
        </is>
      </c>
      <c r="H7" s="215" t="n"/>
      <c r="K7" s="152" t="n"/>
    </row>
    <row r="8">
      <c r="A8" s="217" t="n"/>
      <c r="B8" s="217" t="n"/>
      <c r="C8" s="217" t="n"/>
      <c r="D8" s="217" t="n"/>
      <c r="E8" s="217" t="n"/>
      <c r="F8" s="217" t="n"/>
      <c r="G8" s="173" t="inlineStr">
        <is>
          <t>на ед.изм.</t>
        </is>
      </c>
      <c r="H8" s="173" t="inlineStr">
        <is>
          <t>общая</t>
        </is>
      </c>
      <c r="K8" s="152" t="n"/>
    </row>
    <row r="9">
      <c r="A9" s="120" t="n">
        <v>1</v>
      </c>
      <c r="B9" s="120" t="n"/>
      <c r="C9" s="120" t="n">
        <v>2</v>
      </c>
      <c r="D9" s="120" t="inlineStr">
        <is>
          <t>З</t>
        </is>
      </c>
      <c r="E9" s="120" t="n">
        <v>4</v>
      </c>
      <c r="F9" s="120" t="n">
        <v>5</v>
      </c>
      <c r="G9" s="120" t="n">
        <v>6</v>
      </c>
      <c r="H9" s="120" t="n">
        <v>7</v>
      </c>
      <c r="I9" s="92" t="n"/>
      <c r="K9" s="152" t="n"/>
    </row>
    <row r="10">
      <c r="A10" s="174" t="inlineStr">
        <is>
          <t>Затраты труда рабочих</t>
        </is>
      </c>
      <c r="B10" s="214" t="n"/>
      <c r="C10" s="214" t="n"/>
      <c r="D10" s="214" t="n"/>
      <c r="E10" s="215" t="n"/>
      <c r="F10" s="68">
        <f>SUM(F11:F33)</f>
        <v/>
      </c>
      <c r="G10" s="68" t="n"/>
      <c r="H10" s="68">
        <f>SUM(H11:H33)</f>
        <v/>
      </c>
      <c r="I10" s="154" t="n"/>
      <c r="J10" s="154" t="n"/>
      <c r="K10" s="154" t="n"/>
    </row>
    <row r="11">
      <c r="A11" s="175" t="n">
        <v>1</v>
      </c>
      <c r="B11" s="84" t="n"/>
      <c r="C11" s="127" t="inlineStr">
        <is>
          <t>1-3-0</t>
        </is>
      </c>
      <c r="D11" s="176" t="inlineStr">
        <is>
          <t>Рабочий среднего разряда 3,0</t>
        </is>
      </c>
      <c r="E11" s="175" t="inlineStr">
        <is>
          <t>чел.-ч</t>
        </is>
      </c>
      <c r="F11" s="175" t="n">
        <v>248634.18704</v>
      </c>
      <c r="G11" s="72" t="n">
        <v>8.529999999999999</v>
      </c>
      <c r="H11" s="72">
        <f>ROUND(F11*G11,2)</f>
        <v/>
      </c>
      <c r="K11" s="152" t="n"/>
    </row>
    <row r="12">
      <c r="A12" s="175" t="n">
        <v>2</v>
      </c>
      <c r="B12" s="84" t="n"/>
      <c r="C12" s="127" t="inlineStr">
        <is>
          <t>1-2-6</t>
        </is>
      </c>
      <c r="D12" s="176" t="inlineStr">
        <is>
          <t>Рабочий среднего разряда 2,6</t>
        </is>
      </c>
      <c r="E12" s="175" t="inlineStr">
        <is>
          <t>чел.-ч</t>
        </is>
      </c>
      <c r="F12" s="175" t="n">
        <v>242996.88</v>
      </c>
      <c r="G12" s="72" t="n">
        <v>8.24</v>
      </c>
      <c r="H12" s="72">
        <f>ROUND(F12*G12,2)</f>
        <v/>
      </c>
      <c r="K12" s="152" t="n"/>
    </row>
    <row r="13">
      <c r="A13" s="175" t="n">
        <v>3</v>
      </c>
      <c r="B13" s="84" t="n"/>
      <c r="C13" s="127" t="inlineStr">
        <is>
          <t>1-4-2</t>
        </is>
      </c>
      <c r="D13" s="176" t="inlineStr">
        <is>
          <t>Рабочий среднего разряда 4,2</t>
        </is>
      </c>
      <c r="E13" s="175" t="inlineStr">
        <is>
          <t>чел.-ч</t>
        </is>
      </c>
      <c r="F13" s="175" t="n">
        <v>138996.379618</v>
      </c>
      <c r="G13" s="72" t="n">
        <v>9.92</v>
      </c>
      <c r="H13" s="72">
        <f>ROUND(F13*G13,2)</f>
        <v/>
      </c>
      <c r="K13" s="152" t="n"/>
    </row>
    <row r="14">
      <c r="A14" s="175" t="n">
        <v>4</v>
      </c>
      <c r="B14" s="84" t="n"/>
      <c r="C14" s="127" t="inlineStr">
        <is>
          <t>1-2-5</t>
        </is>
      </c>
      <c r="D14" s="176" t="inlineStr">
        <is>
          <t>Рабочий среднего разряда 2,5</t>
        </is>
      </c>
      <c r="E14" s="175" t="inlineStr">
        <is>
          <t>чел.-ч</t>
        </is>
      </c>
      <c r="F14" s="175" t="n">
        <v>164223.692921</v>
      </c>
      <c r="G14" s="72" t="n">
        <v>8.17</v>
      </c>
      <c r="H14" s="72">
        <f>ROUND(F14*G14,2)</f>
        <v/>
      </c>
      <c r="K14" s="152" t="n"/>
    </row>
    <row r="15">
      <c r="A15" s="175" t="n">
        <v>5</v>
      </c>
      <c r="B15" s="84" t="n"/>
      <c r="C15" s="127" t="inlineStr">
        <is>
          <t>1-3-5</t>
        </is>
      </c>
      <c r="D15" s="176" t="inlineStr">
        <is>
          <t>Рабочий среднего разряда 3,5</t>
        </is>
      </c>
      <c r="E15" s="175" t="inlineStr">
        <is>
          <t>чел.-ч</t>
        </is>
      </c>
      <c r="F15" s="175" t="n">
        <v>66616.918053</v>
      </c>
      <c r="G15" s="72" t="n">
        <v>9.07</v>
      </c>
      <c r="H15" s="72">
        <f>ROUND(F15*G15,2)</f>
        <v/>
      </c>
      <c r="K15" s="152" t="n"/>
    </row>
    <row r="16">
      <c r="A16" s="175" t="n">
        <v>6</v>
      </c>
      <c r="B16" s="84" t="n"/>
      <c r="C16" s="127" t="inlineStr">
        <is>
          <t>1-2-7</t>
        </is>
      </c>
      <c r="D16" s="176" t="inlineStr">
        <is>
          <t>Рабочий среднего разряда 2,7</t>
        </is>
      </c>
      <c r="E16" s="175" t="inlineStr">
        <is>
          <t>чел.-ч</t>
        </is>
      </c>
      <c r="F16" s="175" t="n">
        <v>39844.728</v>
      </c>
      <c r="G16" s="72" t="n">
        <v>8.31</v>
      </c>
      <c r="H16" s="72">
        <f>ROUND(F16*G16,2)</f>
        <v/>
      </c>
      <c r="K16" s="152" t="n"/>
    </row>
    <row r="17">
      <c r="A17" s="175" t="n">
        <v>7</v>
      </c>
      <c r="B17" s="84" t="n"/>
      <c r="C17" s="127" t="inlineStr">
        <is>
          <t>1-2-0</t>
        </is>
      </c>
      <c r="D17" s="176" t="inlineStr">
        <is>
          <t>Рабочий среднего разряда 2,0</t>
        </is>
      </c>
      <c r="E17" s="175" t="inlineStr">
        <is>
          <t>чел.-ч</t>
        </is>
      </c>
      <c r="F17" s="175" t="n">
        <v>37386.497856</v>
      </c>
      <c r="G17" s="72" t="n">
        <v>7.8</v>
      </c>
      <c r="H17" s="72">
        <f>ROUND(F17*G17,2)</f>
        <v/>
      </c>
      <c r="K17" s="152" t="n"/>
    </row>
    <row r="18">
      <c r="A18" s="175" t="n">
        <v>8</v>
      </c>
      <c r="B18" s="84" t="n"/>
      <c r="C18" s="127" t="inlineStr">
        <is>
          <t>1-2-8</t>
        </is>
      </c>
      <c r="D18" s="176" t="inlineStr">
        <is>
          <t>Рабочий среднего разряда 2,8</t>
        </is>
      </c>
      <c r="E18" s="175" t="inlineStr">
        <is>
          <t>чел.-ч</t>
        </is>
      </c>
      <c r="F18" s="175" t="n">
        <v>24641.278</v>
      </c>
      <c r="G18" s="72" t="n">
        <v>8.380000000000001</v>
      </c>
      <c r="H18" s="72">
        <f>ROUND(F18*G18,2)</f>
        <v/>
      </c>
      <c r="K18" s="152" t="n"/>
    </row>
    <row r="19">
      <c r="A19" s="175" t="n">
        <v>9</v>
      </c>
      <c r="B19" s="84" t="n"/>
      <c r="C19" s="127" t="inlineStr">
        <is>
          <t>1-3-6</t>
        </is>
      </c>
      <c r="D19" s="176" t="inlineStr">
        <is>
          <t>Рабочий среднего разряда 3,6</t>
        </is>
      </c>
      <c r="E19" s="175" t="inlineStr">
        <is>
          <t>чел.-ч</t>
        </is>
      </c>
      <c r="F19" s="175" t="n">
        <v>19293.837301</v>
      </c>
      <c r="G19" s="72" t="n">
        <v>9.18</v>
      </c>
      <c r="H19" s="72">
        <f>ROUND(F19*G19,2)</f>
        <v/>
      </c>
      <c r="K19" s="152" t="n"/>
      <c r="L19" s="25" t="n"/>
    </row>
    <row r="20">
      <c r="A20" s="175" t="n">
        <v>10</v>
      </c>
      <c r="B20" s="84" t="n"/>
      <c r="C20" s="127" t="inlineStr">
        <is>
          <t>1-3-8</t>
        </is>
      </c>
      <c r="D20" s="176" t="inlineStr">
        <is>
          <t>Рабочий среднего разряда 3,8</t>
        </is>
      </c>
      <c r="E20" s="175" t="inlineStr">
        <is>
          <t>чел.-ч</t>
        </is>
      </c>
      <c r="F20" s="175" t="n">
        <v>15668.621948</v>
      </c>
      <c r="G20" s="72" t="n">
        <v>9.4</v>
      </c>
      <c r="H20" s="72">
        <f>ROUND(F20*G20,2)</f>
        <v/>
      </c>
      <c r="K20" s="152" t="n"/>
    </row>
    <row r="21">
      <c r="A21" s="175" t="n">
        <v>11</v>
      </c>
      <c r="B21" s="84" t="n"/>
      <c r="C21" s="127" t="inlineStr">
        <is>
          <t>1-4-1</t>
        </is>
      </c>
      <c r="D21" s="176" t="inlineStr">
        <is>
          <t>Рабочий среднего разряда 4,1</t>
        </is>
      </c>
      <c r="E21" s="175" t="inlineStr">
        <is>
          <t>чел.-ч</t>
        </is>
      </c>
      <c r="F21" s="175" t="n">
        <v>9997.693465</v>
      </c>
      <c r="G21" s="72" t="n">
        <v>9.76</v>
      </c>
      <c r="H21" s="72">
        <f>ROUND(F21*G21,2)</f>
        <v/>
      </c>
      <c r="K21" s="152" t="n"/>
    </row>
    <row r="22">
      <c r="A22" s="175" t="n">
        <v>12</v>
      </c>
      <c r="B22" s="84" t="n"/>
      <c r="C22" s="127" t="inlineStr">
        <is>
          <t>1-3-9</t>
        </is>
      </c>
      <c r="D22" s="176" t="inlineStr">
        <is>
          <t>Рабочий среднего разряда 3,9</t>
        </is>
      </c>
      <c r="E22" s="175" t="inlineStr">
        <is>
          <t>чел.-ч</t>
        </is>
      </c>
      <c r="F22" s="175" t="n">
        <v>10134.74592</v>
      </c>
      <c r="G22" s="72" t="n">
        <v>9.51</v>
      </c>
      <c r="H22" s="72">
        <f>ROUND(F22*G22,2)</f>
        <v/>
      </c>
      <c r="K22" s="152" t="n"/>
    </row>
    <row r="23">
      <c r="A23" s="175" t="n">
        <v>13</v>
      </c>
      <c r="B23" s="84" t="n"/>
      <c r="C23" s="127" t="inlineStr">
        <is>
          <t>1-4-0</t>
        </is>
      </c>
      <c r="D23" s="176" t="inlineStr">
        <is>
          <t>Рабочий среднего разряда 4,0</t>
        </is>
      </c>
      <c r="E23" s="175" t="inlineStr">
        <is>
          <t>чел.-ч</t>
        </is>
      </c>
      <c r="F23" s="175" t="n">
        <v>9140.414983000001</v>
      </c>
      <c r="G23" s="72" t="n">
        <v>9.619999999999999</v>
      </c>
      <c r="H23" s="72">
        <f>ROUND(F23*G23,2)</f>
        <v/>
      </c>
      <c r="K23" s="152" t="n"/>
    </row>
    <row r="24">
      <c r="A24" s="175" t="n">
        <v>14</v>
      </c>
      <c r="B24" s="84" t="n"/>
      <c r="C24" s="127" t="inlineStr">
        <is>
          <t>1-2-9</t>
        </is>
      </c>
      <c r="D24" s="176" t="inlineStr">
        <is>
          <t>Рабочий среднего разряда 2,9</t>
        </is>
      </c>
      <c r="E24" s="175" t="inlineStr">
        <is>
          <t>чел.-ч</t>
        </is>
      </c>
      <c r="F24" s="175" t="n">
        <v>9769.397999999999</v>
      </c>
      <c r="G24" s="72" t="n">
        <v>8.48</v>
      </c>
      <c r="H24" s="72">
        <f>ROUND(F24*G24,2)</f>
        <v/>
      </c>
      <c r="K24" s="152" t="n"/>
    </row>
    <row r="25">
      <c r="A25" s="175" t="n">
        <v>15</v>
      </c>
      <c r="B25" s="84" t="n"/>
      <c r="C25" s="127" t="inlineStr">
        <is>
          <t>1-2-2</t>
        </is>
      </c>
      <c r="D25" s="176" t="inlineStr">
        <is>
          <t>Рабочий среднего разряда 2,2</t>
        </is>
      </c>
      <c r="E25" s="175" t="inlineStr">
        <is>
          <t>чел.-ч</t>
        </is>
      </c>
      <c r="F25" s="175" t="n">
        <v>7324.54128</v>
      </c>
      <c r="G25" s="72" t="n">
        <v>7.94</v>
      </c>
      <c r="H25" s="72">
        <f>ROUND(F25*G25,2)</f>
        <v/>
      </c>
      <c r="K25" s="152" t="n"/>
    </row>
    <row r="26">
      <c r="A26" s="175" t="n">
        <v>16</v>
      </c>
      <c r="B26" s="84" t="n"/>
      <c r="C26" s="127" t="inlineStr">
        <is>
          <t>1-4-4</t>
        </is>
      </c>
      <c r="D26" s="176" t="inlineStr">
        <is>
          <t>Рабочий среднего разряда 4,4</t>
        </is>
      </c>
      <c r="E26" s="175" t="inlineStr">
        <is>
          <t>чел.-ч</t>
        </is>
      </c>
      <c r="F26" s="175" t="n">
        <v>4222.9936</v>
      </c>
      <c r="G26" s="72" t="n">
        <v>10.21</v>
      </c>
      <c r="H26" s="72">
        <f>ROUND(F26*G26,2)</f>
        <v/>
      </c>
      <c r="K26" s="152" t="n"/>
      <c r="L26" s="25" t="n"/>
    </row>
    <row r="27">
      <c r="A27" s="175" t="n">
        <v>17</v>
      </c>
      <c r="B27" s="84" t="n"/>
      <c r="C27" s="127" t="inlineStr">
        <is>
          <t>1-7-3</t>
        </is>
      </c>
      <c r="D27" s="176" t="inlineStr">
        <is>
          <t>Рабочий среднего разряда 7,3</t>
        </is>
      </c>
      <c r="E27" s="175" t="inlineStr">
        <is>
          <t>чел.-ч</t>
        </is>
      </c>
      <c r="F27" s="175" t="n">
        <v>735.072</v>
      </c>
      <c r="G27" s="72" t="n">
        <v>14.05</v>
      </c>
      <c r="H27" s="72">
        <f>ROUND(F27*G27,2)</f>
        <v/>
      </c>
      <c r="K27" s="152" t="n"/>
    </row>
    <row r="28">
      <c r="A28" s="175" t="n">
        <v>18</v>
      </c>
      <c r="B28" s="84" t="n"/>
      <c r="C28" s="127" t="inlineStr">
        <is>
          <t>1-3-7</t>
        </is>
      </c>
      <c r="D28" s="176" t="inlineStr">
        <is>
          <t>Рабочий среднего разряда 3,7</t>
        </is>
      </c>
      <c r="E28" s="175" t="inlineStr">
        <is>
          <t>чел.-ч</t>
        </is>
      </c>
      <c r="F28" s="175" t="n">
        <v>997.6319999999999</v>
      </c>
      <c r="G28" s="72" t="n">
        <v>9.289999999999999</v>
      </c>
      <c r="H28" s="72">
        <f>ROUND(F28*G28,2)</f>
        <v/>
      </c>
      <c r="K28" s="152" t="n"/>
    </row>
    <row r="29">
      <c r="A29" s="175" t="n">
        <v>19</v>
      </c>
      <c r="B29" s="84" t="n"/>
      <c r="C29" s="127" t="inlineStr">
        <is>
          <t>1-3-3</t>
        </is>
      </c>
      <c r="D29" s="176" t="inlineStr">
        <is>
          <t>Рабочий среднего разряда 3,3</t>
        </is>
      </c>
      <c r="E29" s="175" t="inlineStr">
        <is>
          <t>чел.-ч</t>
        </is>
      </c>
      <c r="F29" s="175" t="n">
        <v>1039.063472</v>
      </c>
      <c r="G29" s="72" t="n">
        <v>8.859999999999999</v>
      </c>
      <c r="H29" s="72">
        <f>ROUND(F29*G29,2)</f>
        <v/>
      </c>
      <c r="K29" s="152" t="n"/>
    </row>
    <row r="30">
      <c r="A30" s="175" t="n">
        <v>20</v>
      </c>
      <c r="B30" s="84" t="n"/>
      <c r="C30" s="127" t="inlineStr">
        <is>
          <t>1-6-0</t>
        </is>
      </c>
      <c r="D30" s="176" t="inlineStr">
        <is>
          <t>Рабочий среднего разряда 6,0</t>
        </is>
      </c>
      <c r="E30" s="175" t="inlineStr">
        <is>
          <t>чел.-ч</t>
        </is>
      </c>
      <c r="F30" s="175" t="n">
        <v>368.112</v>
      </c>
      <c r="G30" s="72" t="n">
        <v>12.92</v>
      </c>
      <c r="H30" s="72">
        <f>ROUND(F30*G30,2)</f>
        <v/>
      </c>
      <c r="K30" s="152" t="n"/>
    </row>
    <row r="31">
      <c r="A31" s="175" t="n">
        <v>21</v>
      </c>
      <c r="B31" s="84" t="n"/>
      <c r="C31" s="127" t="inlineStr">
        <is>
          <t>10-3-1</t>
        </is>
      </c>
      <c r="D31" s="176" t="inlineStr">
        <is>
          <t>Инженер I категории</t>
        </is>
      </c>
      <c r="E31" s="175" t="inlineStr">
        <is>
          <t>чел.-ч</t>
        </is>
      </c>
      <c r="F31" s="175" t="n">
        <v>142.008</v>
      </c>
      <c r="G31" s="72" t="n">
        <v>15.49</v>
      </c>
      <c r="H31" s="72">
        <f>ROUND(F31*G31,2)</f>
        <v/>
      </c>
      <c r="K31" s="152" t="n"/>
    </row>
    <row r="32">
      <c r="A32" s="175" t="n">
        <v>23</v>
      </c>
      <c r="B32" s="84" t="n"/>
      <c r="C32" s="127" t="inlineStr">
        <is>
          <t>1-4-9</t>
        </is>
      </c>
      <c r="D32" s="176" t="inlineStr">
        <is>
          <t>Рабочий среднего разряда 4,9</t>
        </is>
      </c>
      <c r="E32" s="175" t="inlineStr">
        <is>
          <t>чел.-ч</t>
        </is>
      </c>
      <c r="F32" s="175" t="n">
        <v>158.021696</v>
      </c>
      <c r="G32" s="72" t="n">
        <v>10.94</v>
      </c>
      <c r="H32" s="72">
        <f>ROUND(F32*G32,2)</f>
        <v/>
      </c>
      <c r="K32" s="152" t="n"/>
    </row>
    <row r="33">
      <c r="A33" s="175" t="n">
        <v>24</v>
      </c>
      <c r="B33" s="84" t="n"/>
      <c r="C33" s="127" t="inlineStr">
        <is>
          <t>1-5-5</t>
        </is>
      </c>
      <c r="D33" s="176" t="inlineStr">
        <is>
          <t>Рабочий среднего разряда 5,5</t>
        </is>
      </c>
      <c r="E33" s="175" t="inlineStr">
        <is>
          <t>чел.-ч</t>
        </is>
      </c>
      <c r="F33" s="175" t="n">
        <v>105.165984</v>
      </c>
      <c r="G33" s="72" t="n">
        <v>12.01</v>
      </c>
      <c r="H33" s="72">
        <f>ROUND(F33*G33,2)</f>
        <v/>
      </c>
      <c r="K33" s="152" t="n"/>
      <c r="L33" s="25" t="n"/>
    </row>
    <row r="34">
      <c r="A34" s="174" t="inlineStr">
        <is>
          <t>Затраты труда машинистов</t>
        </is>
      </c>
      <c r="B34" s="214" t="n"/>
      <c r="C34" s="214" t="n"/>
      <c r="D34" s="214" t="n"/>
      <c r="E34" s="215" t="n"/>
      <c r="F34" s="174">
        <f>F35</f>
        <v/>
      </c>
      <c r="G34" s="68" t="n"/>
      <c r="H34" s="68">
        <f>H35</f>
        <v/>
      </c>
      <c r="K34" s="152" t="n"/>
    </row>
    <row r="35">
      <c r="A35" s="175" t="n">
        <v>25</v>
      </c>
      <c r="B35" s="104" t="n"/>
      <c r="C35" s="80" t="n">
        <v>2</v>
      </c>
      <c r="D35" s="176" t="inlineStr">
        <is>
          <t>Затраты труда машинистов</t>
        </is>
      </c>
      <c r="E35" s="175" t="inlineStr">
        <is>
          <t>чел.-ч</t>
        </is>
      </c>
      <c r="F35" s="145" t="n">
        <v>477239.68831298</v>
      </c>
      <c r="G35" s="72" t="n"/>
      <c r="H35" s="72" t="n">
        <v>3435297.59</v>
      </c>
      <c r="K35" s="152" t="n"/>
    </row>
    <row r="36">
      <c r="A36" s="174" t="inlineStr">
        <is>
          <t>Машины и механизмы</t>
        </is>
      </c>
      <c r="B36" s="214" t="n"/>
      <c r="C36" s="214" t="n"/>
      <c r="D36" s="214" t="n"/>
      <c r="E36" s="215" t="n"/>
      <c r="F36" s="174" t="n"/>
      <c r="G36" s="68" t="n"/>
      <c r="H36" s="68">
        <f>SUM(H37:H82)</f>
        <v/>
      </c>
      <c r="I36" s="154" t="n"/>
      <c r="J36" s="154" t="n"/>
      <c r="K36" s="154" t="n"/>
    </row>
    <row r="37">
      <c r="A37" s="175" t="n">
        <v>26</v>
      </c>
      <c r="B37" s="104" t="n"/>
      <c r="C37" s="173" t="inlineStr">
        <is>
          <t>91.06.06-014</t>
        </is>
      </c>
      <c r="D37" s="176" t="inlineStr">
        <is>
          <t>Автогидроподъемники, высота подъема 28 м</t>
        </is>
      </c>
      <c r="E37" s="175" t="inlineStr">
        <is>
          <t>маш.-ч.</t>
        </is>
      </c>
      <c r="F37" s="175" t="n">
        <v>76200.5946485</v>
      </c>
      <c r="G37" s="72" t="n">
        <v>243.49</v>
      </c>
      <c r="H37" s="72">
        <f>ROUND(F37*G37,2)</f>
        <v/>
      </c>
      <c r="J37" s="100" t="n"/>
      <c r="K37" s="152" t="n"/>
    </row>
    <row r="38" ht="47.25" customHeight="1" s="153">
      <c r="A38" s="175" t="n">
        <v>27</v>
      </c>
      <c r="B38" s="104" t="n"/>
      <c r="C38" s="173" t="inlineStr">
        <is>
          <t>91.18.01-007</t>
        </is>
      </c>
      <c r="D38" s="1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175" t="inlineStr">
        <is>
          <t>маш.-ч.</t>
        </is>
      </c>
      <c r="F38" s="175" t="n">
        <v>191468.4908816</v>
      </c>
      <c r="G38" s="72" t="n">
        <v>90</v>
      </c>
      <c r="H38" s="72">
        <f>ROUND(F38*G38,2)</f>
        <v/>
      </c>
      <c r="I38" s="154" t="n"/>
      <c r="J38" s="100" t="n"/>
      <c r="K38" s="154" t="n"/>
    </row>
    <row r="39">
      <c r="A39" s="175" t="n">
        <v>28</v>
      </c>
      <c r="B39" s="104" t="n"/>
      <c r="C39" s="173" t="inlineStr">
        <is>
          <t>91.05.05-016</t>
        </is>
      </c>
      <c r="D39" s="176" t="inlineStr">
        <is>
          <t>Краны на автомобильном ходу, грузоподъемность 25 т</t>
        </is>
      </c>
      <c r="E39" s="175" t="inlineStr">
        <is>
          <t>маш.-ч.</t>
        </is>
      </c>
      <c r="F39" s="175" t="n">
        <v>15750.0894568</v>
      </c>
      <c r="G39" s="72" t="n">
        <v>476.43</v>
      </c>
      <c r="H39" s="72">
        <f>ROUND(F39*G39,2)</f>
        <v/>
      </c>
      <c r="J39" s="100" t="n"/>
      <c r="K39" s="152" t="n"/>
    </row>
    <row r="40">
      <c r="A40" s="175" t="n">
        <v>29</v>
      </c>
      <c r="B40" s="104" t="n"/>
      <c r="C40" s="173" t="inlineStr">
        <is>
          <t>91.06.06-015</t>
        </is>
      </c>
      <c r="D40" s="176" t="inlineStr">
        <is>
          <t>Автогидроподъемники, высота подъема свыше 35 м</t>
        </is>
      </c>
      <c r="E40" s="175" t="inlineStr">
        <is>
          <t>маш.-ч.</t>
        </is>
      </c>
      <c r="F40" s="175" t="n">
        <v>15245.0798</v>
      </c>
      <c r="G40" s="72" t="n">
        <v>477.52</v>
      </c>
      <c r="H40" s="72">
        <f>ROUND(F40*G40,2)</f>
        <v/>
      </c>
      <c r="J40" s="100" t="n"/>
      <c r="K40" s="152" t="n"/>
    </row>
    <row r="41">
      <c r="A41" s="175" t="n">
        <v>30</v>
      </c>
      <c r="B41" s="104" t="n"/>
      <c r="C41" s="173" t="inlineStr">
        <is>
          <t>91.02.03-001</t>
        </is>
      </c>
      <c r="D41" s="176" t="inlineStr">
        <is>
          <t>Гидромолоты на базе экскаватора</t>
        </is>
      </c>
      <c r="E41" s="175" t="inlineStr">
        <is>
          <t>маш.-ч.</t>
        </is>
      </c>
      <c r="F41" s="175" t="n">
        <v>8464.3511088</v>
      </c>
      <c r="G41" s="72" t="n">
        <v>793.53</v>
      </c>
      <c r="H41" s="72">
        <f>ROUND(F41*G41,2)</f>
        <v/>
      </c>
      <c r="J41" s="100" t="n"/>
      <c r="K41" s="152" t="n"/>
    </row>
    <row r="42" ht="31.5" customHeight="1" s="153">
      <c r="A42" s="175" t="n">
        <v>31</v>
      </c>
      <c r="B42" s="104" t="n"/>
      <c r="C42" s="173" t="inlineStr">
        <is>
          <t>91.11.02-021</t>
        </is>
      </c>
      <c r="D42" s="176" t="inlineStr">
        <is>
          <t>Комплексы для монтажа проводов методом "под тяжением"</t>
        </is>
      </c>
      <c r="E42" s="175" t="inlineStr">
        <is>
          <t>маш.-ч.</t>
        </is>
      </c>
      <c r="F42" s="175" t="n">
        <v>10471.9466625</v>
      </c>
      <c r="G42" s="72" t="n">
        <v>637.76</v>
      </c>
      <c r="H42" s="72">
        <f>ROUND(F42*G42,2)</f>
        <v/>
      </c>
      <c r="J42" s="100" t="n"/>
      <c r="K42" s="152" t="n"/>
    </row>
    <row r="43" ht="31.5" customHeight="1" s="153">
      <c r="A43" s="175" t="n">
        <v>32</v>
      </c>
      <c r="B43" s="104" t="n"/>
      <c r="C43" s="173" t="inlineStr">
        <is>
          <t>91.01.05-085</t>
        </is>
      </c>
      <c r="D43" s="176" t="inlineStr">
        <is>
          <t>Экскаваторы одноковшовые дизельные на гусеничном ходу, емкость ковша 0,5 м3</t>
        </is>
      </c>
      <c r="E43" s="175" t="inlineStr">
        <is>
          <t>маш.-ч.</t>
        </is>
      </c>
      <c r="F43" s="175" t="n">
        <v>56936.0509594</v>
      </c>
      <c r="G43" s="72" t="n">
        <v>100</v>
      </c>
      <c r="H43" s="72">
        <f>ROUND(F43*G43,2)</f>
        <v/>
      </c>
      <c r="J43" s="100" t="n"/>
      <c r="K43" s="152" t="n"/>
    </row>
    <row r="44" ht="31.5" customHeight="1" s="153">
      <c r="A44" s="175" t="n">
        <v>33</v>
      </c>
      <c r="B44" s="104" t="n"/>
      <c r="C44" s="173" t="inlineStr">
        <is>
          <t>91.15.02-029</t>
        </is>
      </c>
      <c r="D44" s="176" t="inlineStr">
        <is>
          <t>Тракторы на гусеничном ходу с лебедкой 132 кВт (180 л.с.)</t>
        </is>
      </c>
      <c r="E44" s="175" t="inlineStr">
        <is>
          <t>маш.-ч.</t>
        </is>
      </c>
      <c r="F44" s="175" t="n">
        <v>24301.1662764</v>
      </c>
      <c r="G44" s="72" t="n">
        <v>147.43</v>
      </c>
      <c r="H44" s="72">
        <f>ROUND(F44*G44,2)</f>
        <v/>
      </c>
      <c r="J44" s="100" t="n"/>
      <c r="K44" s="152" t="n"/>
    </row>
    <row r="45">
      <c r="A45" s="175" t="n">
        <v>34</v>
      </c>
      <c r="B45" s="104" t="n"/>
      <c r="C45" s="173" t="inlineStr">
        <is>
          <t>91.05.05-015</t>
        </is>
      </c>
      <c r="D45" s="176" t="inlineStr">
        <is>
          <t>Краны на автомобильном ходу, грузоподъемность 16 т</t>
        </is>
      </c>
      <c r="E45" s="175" t="inlineStr">
        <is>
          <t>маш.-ч.</t>
        </is>
      </c>
      <c r="F45" s="175" t="n">
        <v>14218.4069056</v>
      </c>
      <c r="G45" s="72" t="n">
        <v>115.4</v>
      </c>
      <c r="H45" s="72">
        <f>ROUND(F45*G45,2)</f>
        <v/>
      </c>
      <c r="K45" s="152" t="n"/>
    </row>
    <row r="46">
      <c r="A46" s="175" t="n">
        <v>35</v>
      </c>
      <c r="B46" s="104" t="n"/>
      <c r="C46" s="173" t="inlineStr">
        <is>
          <t>91.13.03-111</t>
        </is>
      </c>
      <c r="D46" s="176" t="inlineStr">
        <is>
          <t>Спецавтомобили-вездеходы, грузоподъемность до 8 т</t>
        </is>
      </c>
      <c r="E46" s="175" t="inlineStr">
        <is>
          <t>маш.-ч.</t>
        </is>
      </c>
      <c r="F46" s="175" t="n">
        <v>8151.7378912</v>
      </c>
      <c r="G46" s="72" t="n">
        <v>189.96</v>
      </c>
      <c r="H46" s="72">
        <f>ROUND(F46*G46,2)</f>
        <v/>
      </c>
      <c r="K46" s="152" t="n"/>
    </row>
    <row r="47">
      <c r="A47" s="175" t="n">
        <v>36</v>
      </c>
      <c r="B47" s="104" t="n"/>
      <c r="C47" s="173" t="inlineStr">
        <is>
          <t>91.01.01-035</t>
        </is>
      </c>
      <c r="D47" s="176" t="inlineStr">
        <is>
          <t>Бульдозеры, мощность 79 кВт (108 л.с.)</t>
        </is>
      </c>
      <c r="E47" s="175" t="inlineStr">
        <is>
          <t>маш.-ч.</t>
        </is>
      </c>
      <c r="F47" s="175" t="n">
        <v>15999.1960498</v>
      </c>
      <c r="G47" s="72" t="n">
        <v>79.06999999999999</v>
      </c>
      <c r="H47" s="72">
        <f>ROUND(F47*G47,2)</f>
        <v/>
      </c>
      <c r="K47" s="152" t="n"/>
    </row>
    <row r="48" ht="31.5" customHeight="1" s="153">
      <c r="A48" s="175" t="n">
        <v>37</v>
      </c>
      <c r="B48" s="104" t="n"/>
      <c r="C48" s="173" t="inlineStr">
        <is>
          <t>91.05.14-023</t>
        </is>
      </c>
      <c r="D48" s="176" t="inlineStr">
        <is>
          <t>Краны на тракторе, мощность 121 кВт (165 л.с.), грузоподъемность 5 т</t>
        </is>
      </c>
      <c r="E48" s="175" t="inlineStr">
        <is>
          <t>маш.-ч.</t>
        </is>
      </c>
      <c r="F48" s="175" t="n">
        <v>6209.68656</v>
      </c>
      <c r="G48" s="72" t="n">
        <v>182.8</v>
      </c>
      <c r="H48" s="72">
        <f>ROUND(F48*G48,2)</f>
        <v/>
      </c>
      <c r="K48" s="152" t="n"/>
    </row>
    <row r="49" ht="31.5" customHeight="1" s="153">
      <c r="A49" s="175" t="n">
        <v>38</v>
      </c>
      <c r="B49" s="104" t="n"/>
      <c r="C49" s="173" t="inlineStr">
        <is>
          <t>91.05.08-007</t>
        </is>
      </c>
      <c r="D49" s="176" t="inlineStr">
        <is>
          <t>Краны на пневмоколесном ходу, грузоподъемность 25 т</t>
        </is>
      </c>
      <c r="E49" s="175" t="inlineStr">
        <is>
          <t>маш.-ч.</t>
        </is>
      </c>
      <c r="F49" s="175" t="n">
        <v>9374.7299</v>
      </c>
      <c r="G49" s="72" t="n">
        <v>102.51</v>
      </c>
      <c r="H49" s="72">
        <f>ROUND(F49*G49,2)</f>
        <v/>
      </c>
      <c r="K49" s="152" t="n"/>
    </row>
    <row r="50" ht="31.5" customHeight="1" s="153">
      <c r="A50" s="175" t="n">
        <v>39</v>
      </c>
      <c r="B50" s="104" t="n"/>
      <c r="C50" s="173" t="inlineStr">
        <is>
          <t>91.21.10-003</t>
        </is>
      </c>
      <c r="D50" s="176" t="inlineStr">
        <is>
          <t>Молотки при работе от передвижных компрессорных станций отбойные пневматические</t>
        </is>
      </c>
      <c r="E50" s="175" t="inlineStr">
        <is>
          <t>маш.-ч.</t>
        </is>
      </c>
      <c r="F50" s="175" t="n">
        <v>529971.7632</v>
      </c>
      <c r="G50" s="72" t="n">
        <v>1.53</v>
      </c>
      <c r="H50" s="72">
        <f>ROUND(F50*G50,2)</f>
        <v/>
      </c>
      <c r="K50" s="152" t="n"/>
    </row>
    <row r="51">
      <c r="A51" s="175" t="n">
        <v>40</v>
      </c>
      <c r="B51" s="104" t="n"/>
      <c r="C51" s="173" t="inlineStr">
        <is>
          <t>91.14.04-002</t>
        </is>
      </c>
      <c r="D51" s="176" t="inlineStr">
        <is>
          <t>Тягачи седельные, грузоподъемность 15 т</t>
        </is>
      </c>
      <c r="E51" s="175" t="inlineStr">
        <is>
          <t>маш.-ч.</t>
        </is>
      </c>
      <c r="F51" s="175" t="n">
        <v>8384.551109599999</v>
      </c>
      <c r="G51" s="72" t="n">
        <v>94.38</v>
      </c>
      <c r="H51" s="72">
        <f>ROUND(F51*G51,2)</f>
        <v/>
      </c>
      <c r="K51" s="152" t="n"/>
    </row>
    <row r="52" ht="31.5" customHeight="1" s="153">
      <c r="A52" s="175" t="n">
        <v>41</v>
      </c>
      <c r="B52" s="104" t="n"/>
      <c r="C52" s="173" t="inlineStr">
        <is>
          <t>91.01.04-003</t>
        </is>
      </c>
      <c r="D52" s="176" t="inlineStr">
        <is>
          <t>Установки однобаровые на тракторе, мощность 79 кВт (108 л.с.), ширина щели 14 см</t>
        </is>
      </c>
      <c r="E52" s="175" t="inlineStr">
        <is>
          <t>маш.-ч.</t>
        </is>
      </c>
      <c r="F52" s="175" t="n">
        <v>2898.1416825</v>
      </c>
      <c r="G52" s="72" t="n">
        <v>127.95</v>
      </c>
      <c r="H52" s="72">
        <f>ROUND(F52*G52,2)</f>
        <v/>
      </c>
      <c r="K52" s="152" t="n"/>
    </row>
    <row r="53" ht="31.5" customHeight="1" s="153">
      <c r="A53" s="175" t="n">
        <v>42</v>
      </c>
      <c r="B53" s="104" t="n"/>
      <c r="C53" s="173" t="inlineStr">
        <is>
          <t>91.14.05-012</t>
        </is>
      </c>
      <c r="D53" s="176" t="inlineStr">
        <is>
          <t>Полуприцепы общего назначения, грузоподъемность 15 т</t>
        </is>
      </c>
      <c r="E53" s="175" t="inlineStr">
        <is>
          <t>маш.-ч.</t>
        </is>
      </c>
      <c r="F53" s="175" t="n">
        <v>8384.551109599999</v>
      </c>
      <c r="G53" s="72" t="n">
        <v>19.76</v>
      </c>
      <c r="H53" s="72">
        <f>ROUND(F53*G53,2)</f>
        <v/>
      </c>
      <c r="K53" s="152" t="n"/>
    </row>
    <row r="54">
      <c r="A54" s="175" t="n">
        <v>43</v>
      </c>
      <c r="B54" s="104" t="n"/>
      <c r="C54" s="173" t="inlineStr">
        <is>
          <t>91.08.04-021</t>
        </is>
      </c>
      <c r="D54" s="176" t="inlineStr">
        <is>
          <t>Котлы битумные передвижные 400 л</t>
        </is>
      </c>
      <c r="E54" s="175" t="inlineStr">
        <is>
          <t>маш.-ч.</t>
        </is>
      </c>
      <c r="F54" s="175" t="n">
        <v>3607.7575984</v>
      </c>
      <c r="G54" s="72" t="n">
        <v>30</v>
      </c>
      <c r="H54" s="72">
        <f>ROUND(F54*G54,2)</f>
        <v/>
      </c>
      <c r="K54" s="152" t="n"/>
    </row>
    <row r="55" ht="31.5" customHeight="1" s="153">
      <c r="A55" s="175" t="n">
        <v>44</v>
      </c>
      <c r="B55" s="104" t="n"/>
      <c r="C55" s="173" t="inlineStr">
        <is>
          <t>91.21.10-002</t>
        </is>
      </c>
      <c r="D55" s="176" t="inlineStr">
        <is>
          <t>Молотки отбойные пневматические при работе от передвижных компрессоров</t>
        </is>
      </c>
      <c r="E55" s="175" t="inlineStr">
        <is>
          <t>маш.-ч.</t>
        </is>
      </c>
      <c r="F55" s="175" t="n">
        <v>88517.62776</v>
      </c>
      <c r="G55" s="72" t="n">
        <v>1.2</v>
      </c>
      <c r="H55" s="72">
        <f>ROUND(F55*G55,2)</f>
        <v/>
      </c>
      <c r="K55" s="152" t="n"/>
    </row>
    <row r="56" ht="31.5" customHeight="1" s="153">
      <c r="A56" s="175" t="n">
        <v>45</v>
      </c>
      <c r="B56" s="104" t="n"/>
      <c r="C56" s="173" t="inlineStr">
        <is>
          <t>91.08.09-023</t>
        </is>
      </c>
      <c r="D56" s="176" t="inlineStr">
        <is>
          <t>Трамбовки пневматические при работе от передвижных компрессорных станций</t>
        </is>
      </c>
      <c r="E56" s="175" t="inlineStr">
        <is>
          <t>маш.-ч.</t>
        </is>
      </c>
      <c r="F56" s="175" t="n">
        <v>130268.51358</v>
      </c>
      <c r="G56" s="72" t="n">
        <v>0.55</v>
      </c>
      <c r="H56" s="72">
        <f>ROUND(F56*G56,2)</f>
        <v/>
      </c>
      <c r="K56" s="152" t="n"/>
    </row>
    <row r="57" ht="63" customHeight="1" s="153">
      <c r="A57" s="175" t="n">
        <v>46</v>
      </c>
      <c r="B57" s="104" t="n"/>
      <c r="C57" s="173" t="inlineStr">
        <is>
          <t>91.21.22-195</t>
        </is>
      </c>
      <c r="D57" s="17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57" s="175" t="inlineStr">
        <is>
          <t>маш.-ч.</t>
        </is>
      </c>
      <c r="F57" s="175" t="n">
        <v>702.6304</v>
      </c>
      <c r="G57" s="72" t="n">
        <v>91.13</v>
      </c>
      <c r="H57" s="72">
        <f>ROUND(F57*G57,2)</f>
        <v/>
      </c>
      <c r="K57" s="152" t="n"/>
    </row>
    <row r="58" ht="31.5" customHeight="1" s="153">
      <c r="A58" s="175" t="n">
        <v>47</v>
      </c>
      <c r="B58" s="104" t="n"/>
      <c r="C58" s="173" t="inlineStr">
        <is>
          <t>91.11.02-031</t>
        </is>
      </c>
      <c r="D58" s="176" t="inlineStr">
        <is>
          <t>Лаборатории передвижные измерительно-настроечные</t>
        </is>
      </c>
      <c r="E58" s="175" t="inlineStr">
        <is>
          <t>маш.-ч.</t>
        </is>
      </c>
      <c r="F58" s="175" t="n">
        <v>388.2936</v>
      </c>
      <c r="G58" s="72" t="n">
        <v>160.42</v>
      </c>
      <c r="H58" s="72">
        <f>ROUND(F58*G58,2)</f>
        <v/>
      </c>
      <c r="K58" s="152" t="n"/>
    </row>
    <row r="59" ht="31.5" customHeight="1" s="153">
      <c r="A59" s="175" t="n">
        <v>48</v>
      </c>
      <c r="B59" s="104" t="n"/>
      <c r="C59" s="173" t="inlineStr">
        <is>
          <t>91.04.01-032</t>
        </is>
      </c>
      <c r="D59" s="176" t="inlineStr">
        <is>
          <t>Машины бурильно-крановые глубина бурения 1,5-3 м, мощность 66 кВт (90 л.с.)</t>
        </is>
      </c>
      <c r="E59" s="175" t="inlineStr">
        <is>
          <t>маш.-ч.</t>
        </is>
      </c>
      <c r="F59" s="175" t="n">
        <v>411.4129251</v>
      </c>
      <c r="G59" s="72" t="n">
        <v>140.95</v>
      </c>
      <c r="H59" s="72">
        <f>ROUND(F59*G59,2)</f>
        <v/>
      </c>
      <c r="K59" s="152" t="n"/>
    </row>
    <row r="60" ht="31.5" customHeight="1" s="153">
      <c r="A60" s="175" t="n">
        <v>49</v>
      </c>
      <c r="B60" s="104" t="n"/>
      <c r="C60" s="173" t="inlineStr">
        <is>
          <t>91.17.04-036</t>
        </is>
      </c>
      <c r="D60" s="176" t="inlineStr">
        <is>
          <t>Агрегаты сварочные передвижные с дизельным двигателем, номинальный сварочный ток 250-400 А</t>
        </is>
      </c>
      <c r="E60" s="175" t="inlineStr">
        <is>
          <t>маш.-ч.</t>
        </is>
      </c>
      <c r="F60" s="175" t="n">
        <v>3877.989051</v>
      </c>
      <c r="G60" s="72" t="n">
        <v>14</v>
      </c>
      <c r="H60" s="72">
        <f>ROUND(F60*G60,2)</f>
        <v/>
      </c>
      <c r="K60" s="152" t="n"/>
    </row>
    <row r="61" ht="31.5" customHeight="1" s="153">
      <c r="A61" s="175" t="n">
        <v>50</v>
      </c>
      <c r="B61" s="104" t="n"/>
      <c r="C61" s="173" t="inlineStr">
        <is>
          <t>91.06.05-057</t>
        </is>
      </c>
      <c r="D61" s="176" t="inlineStr">
        <is>
          <t>Погрузчики одноковшовые универсальные фронтальные пневмоколесные, грузоподъемность 3 т</t>
        </is>
      </c>
      <c r="E61" s="175" t="inlineStr">
        <is>
          <t>маш.-ч.</t>
        </is>
      </c>
      <c r="F61" s="175" t="n">
        <v>457.9596</v>
      </c>
      <c r="G61" s="72" t="n">
        <v>90.43000000000001</v>
      </c>
      <c r="H61" s="72">
        <f>ROUND(F61*G61,2)</f>
        <v/>
      </c>
      <c r="K61" s="152" t="n"/>
    </row>
    <row r="62">
      <c r="A62" s="175" t="n">
        <v>51</v>
      </c>
      <c r="B62" s="104" t="n"/>
      <c r="C62" s="173" t="inlineStr">
        <is>
          <t>91.14.02-002</t>
        </is>
      </c>
      <c r="D62" s="176" t="inlineStr">
        <is>
          <t>Автомобили бортовые, грузоподъемность до 8 т</t>
        </is>
      </c>
      <c r="E62" s="175" t="inlineStr">
        <is>
          <t>маш.-ч.</t>
        </is>
      </c>
      <c r="F62" s="175" t="n">
        <v>440.3476</v>
      </c>
      <c r="G62" s="72" t="n">
        <v>85.8</v>
      </c>
      <c r="H62" s="72">
        <f>ROUND(F62*G62,2)</f>
        <v/>
      </c>
      <c r="K62" s="152" t="n"/>
    </row>
    <row r="63">
      <c r="A63" s="175" t="n">
        <v>52</v>
      </c>
      <c r="B63" s="104" t="n"/>
      <c r="C63" s="173" t="inlineStr">
        <is>
          <t>91.06.09-001</t>
        </is>
      </c>
      <c r="D63" s="176" t="inlineStr">
        <is>
          <t>Вышки телескопические 25 м</t>
        </is>
      </c>
      <c r="E63" s="175" t="inlineStr">
        <is>
          <t>маш.-ч.</t>
        </is>
      </c>
      <c r="F63" s="175" t="n">
        <v>255.6625104</v>
      </c>
      <c r="G63" s="72" t="n">
        <v>142.7</v>
      </c>
      <c r="H63" s="72">
        <f>ROUND(F63*G63,2)</f>
        <v/>
      </c>
      <c r="K63" s="152" t="n"/>
    </row>
    <row r="64" ht="47.25" customHeight="1" s="153">
      <c r="A64" s="175" t="n">
        <v>53</v>
      </c>
      <c r="B64" s="104" t="n"/>
      <c r="C64" s="173" t="inlineStr">
        <is>
          <t>91.05.14-516</t>
        </is>
      </c>
      <c r="D64" s="17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64" s="175" t="inlineStr">
        <is>
          <t>маш.-ч.</t>
        </is>
      </c>
      <c r="F64" s="175" t="n">
        <v>323.889644</v>
      </c>
      <c r="G64" s="72" t="n">
        <v>77.65000000000001</v>
      </c>
      <c r="H64" s="72">
        <f>ROUND(F64*G64,2)</f>
        <v/>
      </c>
      <c r="K64" s="152" t="n"/>
    </row>
    <row r="65">
      <c r="A65" s="175" t="n">
        <v>54</v>
      </c>
      <c r="B65" s="104" t="n"/>
      <c r="C65" s="173" t="inlineStr">
        <is>
          <t>91.14.02-001</t>
        </is>
      </c>
      <c r="D65" s="176" t="inlineStr">
        <is>
          <t>Автомобили бортовые, грузоподъемность до 5 т</t>
        </is>
      </c>
      <c r="E65" s="175" t="inlineStr">
        <is>
          <t>маш.-ч.</t>
        </is>
      </c>
      <c r="F65" s="175" t="n">
        <v>306.8167225</v>
      </c>
      <c r="G65" s="72" t="n">
        <v>65.76000000000001</v>
      </c>
      <c r="H65" s="72">
        <f>ROUND(F65*G65,2)</f>
        <v/>
      </c>
      <c r="K65" s="152" t="n"/>
    </row>
    <row r="66">
      <c r="A66" s="175" t="n">
        <v>55</v>
      </c>
      <c r="B66" s="104" t="n"/>
      <c r="C66" s="173" t="inlineStr">
        <is>
          <t>91.21.16-012</t>
        </is>
      </c>
      <c r="D66" s="176" t="inlineStr">
        <is>
          <t>Прессы гидравлические с электроприводом</t>
        </is>
      </c>
      <c r="E66" s="175" t="inlineStr">
        <is>
          <t>маш.-ч.</t>
        </is>
      </c>
      <c r="F66" s="175" t="n">
        <v>17665.1039268</v>
      </c>
      <c r="G66" s="72" t="n">
        <v>1.11</v>
      </c>
      <c r="H66" s="72">
        <f>ROUND(F66*G66,2)</f>
        <v/>
      </c>
      <c r="K66" s="152" t="n"/>
    </row>
    <row r="67">
      <c r="A67" s="175" t="n">
        <v>56</v>
      </c>
      <c r="B67" s="104" t="n"/>
      <c r="C67" s="173" t="inlineStr">
        <is>
          <t>91.14.02-003</t>
        </is>
      </c>
      <c r="D67" s="176" t="inlineStr">
        <is>
          <t>Автомобили бортовые, грузоподъемность до 10 т</t>
        </is>
      </c>
      <c r="E67" s="175" t="inlineStr">
        <is>
          <t>маш.-ч.</t>
        </is>
      </c>
      <c r="F67" s="175" t="n">
        <v>209.62666</v>
      </c>
      <c r="G67" s="72" t="n">
        <v>80</v>
      </c>
      <c r="H67" s="72">
        <f>ROUND(F67*G67,2)</f>
        <v/>
      </c>
      <c r="K67" s="152" t="n"/>
    </row>
    <row r="68" ht="31.5" customHeight="1" s="153">
      <c r="A68" s="175" t="n">
        <v>57</v>
      </c>
      <c r="B68" s="104" t="n"/>
      <c r="C68" s="173" t="inlineStr">
        <is>
          <t>91.08.09-024</t>
        </is>
      </c>
      <c r="D68" s="176" t="inlineStr">
        <is>
          <t>Трамбовки пневматические при работе от стационарного компрессора</t>
        </is>
      </c>
      <c r="E68" s="175" t="inlineStr">
        <is>
          <t>маш.-ч.</t>
        </is>
      </c>
      <c r="F68" s="175" t="n">
        <v>2616.912</v>
      </c>
      <c r="G68" s="72" t="n">
        <v>4.9</v>
      </c>
      <c r="H68" s="72">
        <f>ROUND(F68*G68,2)</f>
        <v/>
      </c>
      <c r="K68" s="152" t="n"/>
    </row>
    <row r="69">
      <c r="A69" s="175" t="n">
        <v>58</v>
      </c>
      <c r="B69" s="104" t="n"/>
      <c r="C69" s="173" t="inlineStr">
        <is>
          <t>91.10.01-002</t>
        </is>
      </c>
      <c r="D69" s="176" t="inlineStr">
        <is>
          <t>Агрегаты наполнительно-опрессовочные до 300 м3/ч</t>
        </is>
      </c>
      <c r="E69" s="175" t="inlineStr">
        <is>
          <t>маш.-ч.</t>
        </is>
      </c>
      <c r="F69" s="175" t="n">
        <v>24.327</v>
      </c>
      <c r="G69" s="72" t="n">
        <v>287.99</v>
      </c>
      <c r="H69" s="72">
        <f>ROUND(F69*G69,2)</f>
        <v/>
      </c>
      <c r="K69" s="152" t="n"/>
    </row>
    <row r="70">
      <c r="A70" s="175" t="n">
        <v>59</v>
      </c>
      <c r="B70" s="104" t="n"/>
      <c r="C70" s="173" t="inlineStr">
        <is>
          <t>91.21.22-341</t>
        </is>
      </c>
      <c r="D70" s="176" t="inlineStr">
        <is>
          <t>Рефлектометры</t>
        </is>
      </c>
      <c r="E70" s="175" t="inlineStr">
        <is>
          <t>маш.-ч.</t>
        </is>
      </c>
      <c r="F70" s="175" t="n">
        <v>608.8992</v>
      </c>
      <c r="G70" s="72" t="n">
        <v>10.63</v>
      </c>
      <c r="H70" s="72">
        <f>ROUND(F70*G70,2)</f>
        <v/>
      </c>
      <c r="K70" s="152" t="n"/>
    </row>
    <row r="71">
      <c r="A71" s="175" t="n">
        <v>60</v>
      </c>
      <c r="B71" s="104" t="n"/>
      <c r="C71" s="173" t="inlineStr">
        <is>
          <t>91.06.05-011</t>
        </is>
      </c>
      <c r="D71" s="176" t="inlineStr">
        <is>
          <t>Погрузчики, грузоподъемность 5 т</t>
        </is>
      </c>
      <c r="E71" s="175" t="inlineStr">
        <is>
          <t>маш.-ч.</t>
        </is>
      </c>
      <c r="F71" s="175" t="n">
        <v>58.7132417</v>
      </c>
      <c r="G71" s="72" t="n">
        <v>90</v>
      </c>
      <c r="H71" s="72">
        <f>ROUND(F71*G71,2)</f>
        <v/>
      </c>
      <c r="K71" s="152" t="n"/>
    </row>
    <row r="72" ht="31.5" customHeight="1" s="153">
      <c r="A72" s="175" t="n">
        <v>61</v>
      </c>
      <c r="B72" s="104" t="n"/>
      <c r="C72" s="173" t="inlineStr">
        <is>
          <t>91.17.04-233</t>
        </is>
      </c>
      <c r="D72" s="176" t="inlineStr">
        <is>
          <t>Установки для сварки ручной дуговой (постоянного тока)</t>
        </is>
      </c>
      <c r="E72" s="175" t="inlineStr">
        <is>
          <t>маш.-ч.</t>
        </is>
      </c>
      <c r="F72" s="175" t="n">
        <v>405.944768</v>
      </c>
      <c r="G72" s="72" t="n">
        <v>8.1</v>
      </c>
      <c r="H72" s="72">
        <f>ROUND(F72*G72,2)</f>
        <v/>
      </c>
      <c r="K72" s="152" t="n"/>
    </row>
    <row r="73" ht="31.5" customHeight="1" s="153">
      <c r="A73" s="175" t="n">
        <v>62</v>
      </c>
      <c r="B73" s="104" t="n"/>
      <c r="C73" s="173" t="inlineStr">
        <is>
          <t>91.17.04-194</t>
        </is>
      </c>
      <c r="D73" s="176" t="inlineStr">
        <is>
          <t>Аппараты сварочные для сварки оптических кабелей со скалывателем</t>
        </is>
      </c>
      <c r="E73" s="175" t="inlineStr">
        <is>
          <t>маш.-ч.</t>
        </is>
      </c>
      <c r="F73" s="175" t="n">
        <v>228.9288</v>
      </c>
      <c r="G73" s="72" t="n">
        <v>12.08</v>
      </c>
      <c r="H73" s="72">
        <f>ROUND(F73*G73,2)</f>
        <v/>
      </c>
      <c r="K73" s="152" t="n"/>
    </row>
    <row r="74">
      <c r="A74" s="175" t="n">
        <v>63</v>
      </c>
      <c r="B74" s="104" t="n"/>
      <c r="C74" s="173" t="inlineStr">
        <is>
          <t>91.14.01-003</t>
        </is>
      </c>
      <c r="D74" s="176" t="inlineStr">
        <is>
          <t>Автобетоносмесители, объем барабана 6 м3</t>
        </is>
      </c>
      <c r="E74" s="175" t="inlineStr">
        <is>
          <t>маш.-ч.</t>
        </is>
      </c>
      <c r="F74" s="175" t="n">
        <v>12.69135</v>
      </c>
      <c r="G74" s="72" t="n">
        <v>177.6</v>
      </c>
      <c r="H74" s="72">
        <f>ROUND(F74*G74,2)</f>
        <v/>
      </c>
      <c r="K74" s="152" t="n"/>
    </row>
    <row r="75">
      <c r="A75" s="175" t="n">
        <v>64</v>
      </c>
      <c r="B75" s="104" t="n"/>
      <c r="C75" s="173" t="inlineStr">
        <is>
          <t>91.06.06-042</t>
        </is>
      </c>
      <c r="D75" s="176" t="inlineStr">
        <is>
          <t>Подъемники гидравлические, высота подъема 10 м</t>
        </is>
      </c>
      <c r="E75" s="175" t="inlineStr">
        <is>
          <t>маш.-ч.</t>
        </is>
      </c>
      <c r="F75" s="175" t="n">
        <v>57.63</v>
      </c>
      <c r="G75" s="72" t="n">
        <v>29.6</v>
      </c>
      <c r="H75" s="72">
        <f>ROUND(F75*G75,2)</f>
        <v/>
      </c>
      <c r="K75" s="152" t="n"/>
    </row>
    <row r="76" ht="31.5" customHeight="1" s="153">
      <c r="A76" s="175" t="n">
        <v>65</v>
      </c>
      <c r="B76" s="104" t="n"/>
      <c r="C76" s="173" t="inlineStr">
        <is>
          <t>91.21.01-012</t>
        </is>
      </c>
      <c r="D76" s="176" t="inlineStr">
        <is>
          <t>Агрегаты окрасочные высокого давления для окраски поверхностей конструкций, мощность 1 кВт</t>
        </is>
      </c>
      <c r="E76" s="175" t="inlineStr">
        <is>
          <t>маш.-ч.</t>
        </is>
      </c>
      <c r="F76" s="175" t="n">
        <v>105.7951684</v>
      </c>
      <c r="G76" s="72" t="n">
        <v>6.82</v>
      </c>
      <c r="H76" s="72">
        <f>ROUND(F76*G76,2)</f>
        <v/>
      </c>
      <c r="K76" s="152" t="n"/>
    </row>
    <row r="77">
      <c r="A77" s="175" t="n">
        <v>66</v>
      </c>
      <c r="B77" s="104" t="n"/>
      <c r="C77" s="173" t="inlineStr">
        <is>
          <t>91.07.08-024</t>
        </is>
      </c>
      <c r="D77" s="176" t="inlineStr">
        <is>
          <t>Растворосмесители передвижные, объем барабана 65 л</t>
        </is>
      </c>
      <c r="E77" s="175" t="inlineStr">
        <is>
          <t>маш.-ч.</t>
        </is>
      </c>
      <c r="F77" s="175" t="n">
        <v>57.89588</v>
      </c>
      <c r="G77" s="72" t="n">
        <v>12</v>
      </c>
      <c r="H77" s="72">
        <f>ROUND(F77*G77,2)</f>
        <v/>
      </c>
      <c r="K77" s="152" t="n"/>
    </row>
    <row r="78" ht="31.5" customHeight="1" s="153">
      <c r="A78" s="175" t="n">
        <v>67</v>
      </c>
      <c r="B78" s="104" t="n"/>
      <c r="C78" s="173" t="inlineStr">
        <is>
          <t>91.06.03-061</t>
        </is>
      </c>
      <c r="D78" s="176" t="inlineStr">
        <is>
          <t>Лебедки электрические тяговым усилием до 12,26 кН (1,25 т)</t>
        </is>
      </c>
      <c r="E78" s="175" t="inlineStr">
        <is>
          <t>маш.-ч.</t>
        </is>
      </c>
      <c r="F78" s="175" t="n">
        <v>191.4410664</v>
      </c>
      <c r="G78" s="72" t="n">
        <v>3.28</v>
      </c>
      <c r="H78" s="72">
        <f>ROUND(F78*G78,2)</f>
        <v/>
      </c>
      <c r="K78" s="152" t="n"/>
    </row>
    <row r="79">
      <c r="A79" s="175" t="n">
        <v>68</v>
      </c>
      <c r="B79" s="104" t="n"/>
      <c r="C79" s="173" t="inlineStr">
        <is>
          <t>91.09.02-002</t>
        </is>
      </c>
      <c r="D79" s="176" t="inlineStr">
        <is>
          <t>Вагонетки неопрокидные, вместимость до 1,5 м3</t>
        </is>
      </c>
      <c r="E79" s="175" t="inlineStr">
        <is>
          <t>маш.-ч.</t>
        </is>
      </c>
      <c r="F79" s="175" t="n">
        <v>757.570932</v>
      </c>
      <c r="G79" s="72" t="n">
        <v>0.5</v>
      </c>
      <c r="H79" s="72">
        <f>ROUND(F79*G79,2)</f>
        <v/>
      </c>
      <c r="K79" s="152" t="n"/>
    </row>
    <row r="80">
      <c r="A80" s="175" t="n">
        <v>69</v>
      </c>
      <c r="B80" s="104" t="n"/>
      <c r="C80" s="173" t="inlineStr">
        <is>
          <t>91.06.01-003</t>
        </is>
      </c>
      <c r="D80" s="176" t="inlineStr">
        <is>
          <t>Домкраты гидравлические, грузоподъемность 63-100 т</t>
        </is>
      </c>
      <c r="E80" s="175" t="inlineStr">
        <is>
          <t>маш.-ч.</t>
        </is>
      </c>
      <c r="F80" s="175" t="n">
        <v>236.5760664</v>
      </c>
      <c r="G80" s="72" t="n">
        <v>0.9</v>
      </c>
      <c r="H80" s="72">
        <f>ROUND(F80*G80,2)</f>
        <v/>
      </c>
      <c r="K80" s="152" t="n"/>
    </row>
    <row r="81" ht="31.5" customHeight="1" s="153">
      <c r="A81" s="175" t="n">
        <v>70</v>
      </c>
      <c r="B81" s="104" t="n"/>
      <c r="C81" s="173" t="inlineStr">
        <is>
          <t>91.06.03-060</t>
        </is>
      </c>
      <c r="D81" s="176" t="inlineStr">
        <is>
          <t>Лебедки электрические тяговым усилием до 5,79 кН (0,59 т)</t>
        </is>
      </c>
      <c r="E81" s="175" t="inlineStr">
        <is>
          <t>маш.-ч.</t>
        </is>
      </c>
      <c r="F81" s="175" t="n">
        <v>58.7861445</v>
      </c>
      <c r="G81" s="72" t="n">
        <v>2</v>
      </c>
      <c r="H81" s="72">
        <f>ROUND(F81*G81,2)</f>
        <v/>
      </c>
      <c r="K81" s="152" t="n"/>
    </row>
    <row r="82">
      <c r="A82" s="175" t="n">
        <v>71</v>
      </c>
      <c r="B82" s="104" t="n"/>
      <c r="C82" s="173" t="inlineStr">
        <is>
          <t>91.14.03-001</t>
        </is>
      </c>
      <c r="D82" s="176" t="inlineStr">
        <is>
          <t>Автомобили-самосвалы, грузоподъемность до 7 т</t>
        </is>
      </c>
      <c r="E82" s="175" t="inlineStr">
        <is>
          <t>маш.-ч.</t>
        </is>
      </c>
      <c r="F82" s="175" t="n">
        <v>1.08936</v>
      </c>
      <c r="G82" s="72" t="n">
        <v>89.5</v>
      </c>
      <c r="H82" s="72">
        <f>ROUND(F82*G82,2)</f>
        <v/>
      </c>
      <c r="K82" s="152" t="n"/>
    </row>
    <row r="83">
      <c r="A83" s="174" t="inlineStr">
        <is>
          <t>Оборудование</t>
        </is>
      </c>
      <c r="B83" s="214" t="n"/>
      <c r="C83" s="214" t="n"/>
      <c r="D83" s="214" t="n"/>
      <c r="E83" s="215" t="n"/>
      <c r="F83" s="174" t="n"/>
      <c r="G83" s="68" t="n"/>
      <c r="H83" s="68" t="n">
        <v>0</v>
      </c>
      <c r="J83" s="82" t="n"/>
    </row>
    <row r="84">
      <c r="A84" s="174" t="inlineStr">
        <is>
          <t>Материалы</t>
        </is>
      </c>
      <c r="B84" s="214" t="n"/>
      <c r="C84" s="214" t="n"/>
      <c r="D84" s="214" t="n"/>
      <c r="E84" s="215" t="n"/>
      <c r="F84" s="174" t="n"/>
      <c r="G84" s="68" t="n"/>
      <c r="H84" s="68">
        <f>SUM(H85:H210)</f>
        <v/>
      </c>
      <c r="J84" s="82" t="n"/>
    </row>
    <row r="85" ht="31.5" customHeight="1" s="153">
      <c r="A85" s="175" t="n">
        <v>72</v>
      </c>
      <c r="B85" s="86" t="n"/>
      <c r="C85" s="173" t="inlineStr">
        <is>
          <t>Прайс из СД ОП</t>
        </is>
      </c>
      <c r="D85" s="176" t="inlineStr">
        <is>
          <t>Внутрифазная дистанционная распорка-гаситель 3РГД-024-01</t>
        </is>
      </c>
      <c r="E85" s="175" t="inlineStr">
        <is>
          <t>шт</t>
        </is>
      </c>
      <c r="F85" s="175" t="n">
        <v>42594</v>
      </c>
      <c r="G85" s="72" t="n">
        <v>4931.69</v>
      </c>
      <c r="H85" s="72">
        <f>ROUND(F85*G85,2)</f>
        <v/>
      </c>
      <c r="J85" s="100" t="n"/>
    </row>
    <row r="86" ht="31.5" customHeight="1" s="153">
      <c r="A86" s="175" t="n">
        <v>73</v>
      </c>
      <c r="B86" s="86" t="n"/>
      <c r="C86" s="173" t="inlineStr">
        <is>
          <t>Прайс из СД ОП</t>
        </is>
      </c>
      <c r="D86" s="176" t="inlineStr">
        <is>
          <t>Гирлянда №1 Поддерживающая для крепления 3-х проводов АСк2у 300/39 на промежуточных опорах</t>
        </is>
      </c>
      <c r="E86" s="175" t="inlineStr">
        <is>
          <t>шт</t>
        </is>
      </c>
      <c r="F86" s="175" t="n">
        <v>5090</v>
      </c>
      <c r="G86" s="72" t="n">
        <v>39529.24</v>
      </c>
      <c r="H86" s="72">
        <f>ROUND(F86*G86,2)</f>
        <v/>
      </c>
      <c r="J86" s="100" t="n"/>
    </row>
    <row r="87" ht="47.25" customHeight="1" s="153">
      <c r="A87" s="175" t="n">
        <v>74</v>
      </c>
      <c r="B87" s="86" t="n"/>
      <c r="C87" s="173" t="inlineStr">
        <is>
          <t>Прайс из СД ОП</t>
        </is>
      </c>
      <c r="D87" s="176" t="inlineStr">
        <is>
          <t>Гирлянда №5 Натяжная усиленная для крепления 3-х проводов АСк2у 300/39 для анкерно-угловых опор типа У500н-1</t>
        </is>
      </c>
      <c r="E87" s="175" t="inlineStr">
        <is>
          <t>шт</t>
        </is>
      </c>
      <c r="F87" s="175" t="n">
        <v>838</v>
      </c>
      <c r="G87" s="72" t="n">
        <v>155562.83</v>
      </c>
      <c r="H87" s="72">
        <f>ROUND(F87*G87,2)</f>
        <v/>
      </c>
      <c r="J87" s="100" t="n"/>
    </row>
    <row r="88" ht="31.5" customHeight="1" s="153">
      <c r="A88" s="175" t="n">
        <v>75</v>
      </c>
      <c r="B88" s="86" t="n"/>
      <c r="C88" s="173" t="inlineStr">
        <is>
          <t>Прайс из СД ОП</t>
        </is>
      </c>
      <c r="D88" s="176" t="inlineStr">
        <is>
          <t>Гирлянда №4 Натяжная для крепления 3-х проводов АСк2у 300/39 для анкерно-угловых опор типа У500н-1</t>
        </is>
      </c>
      <c r="E88" s="175" t="inlineStr">
        <is>
          <t>шт</t>
        </is>
      </c>
      <c r="F88" s="175" t="n">
        <v>1218</v>
      </c>
      <c r="G88" s="72" t="n">
        <v>117254.09</v>
      </c>
      <c r="H88" s="72">
        <f>ROUND(F88*G88,2)</f>
        <v/>
      </c>
      <c r="J88" s="100" t="n"/>
    </row>
    <row r="89" ht="31.5" customHeight="1" s="153">
      <c r="A89" s="175" t="n">
        <v>76</v>
      </c>
      <c r="B89" s="86" t="n"/>
      <c r="C89" s="173" t="inlineStr">
        <is>
          <t>Прайс из СД ОП</t>
        </is>
      </c>
      <c r="D89" s="176" t="inlineStr">
        <is>
          <t>Фундамент Ф6-4 (2,24 м3; 5.6т)  (W6, F300, с учетом гидроизоляции)</t>
        </is>
      </c>
      <c r="E89" s="175" t="inlineStr">
        <is>
          <t>шт</t>
        </is>
      </c>
      <c r="F89" s="175" t="n">
        <v>6092.8</v>
      </c>
      <c r="G89" s="72" t="n">
        <v>25806.67</v>
      </c>
      <c r="H89" s="72">
        <f>ROUND(F89*G89,2)</f>
        <v/>
      </c>
      <c r="J89" s="100" t="n"/>
    </row>
    <row r="90" ht="31.5" customHeight="1" s="153">
      <c r="A90" s="175" t="n">
        <v>77</v>
      </c>
      <c r="B90" s="86" t="n"/>
      <c r="C90" s="173" t="inlineStr">
        <is>
          <t>Прайс из СД ОП</t>
        </is>
      </c>
      <c r="D90" s="176" t="inlineStr">
        <is>
          <t>Фундамент Ф6-4 (2,24 м3; 5.6т)  (W6, F300, с учетом гидроизоляции)</t>
        </is>
      </c>
      <c r="E90" s="175" t="inlineStr">
        <is>
          <t>шт</t>
        </is>
      </c>
      <c r="F90" s="175" t="n">
        <v>3494.4</v>
      </c>
      <c r="G90" s="72" t="n">
        <v>25671.99</v>
      </c>
      <c r="H90" s="72">
        <f>ROUND(F90*G90,2)</f>
        <v/>
      </c>
      <c r="J90" s="100" t="n"/>
    </row>
    <row r="91" ht="63" customHeight="1" s="153">
      <c r="A91" s="175" t="n">
        <v>78</v>
      </c>
      <c r="B91" s="86" t="n"/>
      <c r="C91" s="173" t="inlineStr">
        <is>
          <t>22.2.02.24-0004</t>
        </is>
      </c>
      <c r="D91" s="176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E91" s="175" t="inlineStr">
        <is>
          <t>шт</t>
        </is>
      </c>
      <c r="F91" s="175" t="n">
        <v>68336</v>
      </c>
      <c r="G91" s="72" t="n">
        <v>447.78</v>
      </c>
      <c r="H91" s="72">
        <f>ROUND(F91*G91,2)</f>
        <v/>
      </c>
      <c r="J91" s="100" t="n"/>
    </row>
    <row r="92" ht="31.5" customHeight="1" s="153">
      <c r="A92" s="175" t="n">
        <v>79</v>
      </c>
      <c r="B92" s="86" t="n"/>
      <c r="C92" s="173" t="inlineStr">
        <is>
          <t>Прайс из СД ОП</t>
        </is>
      </c>
      <c r="D92" s="176" t="inlineStr">
        <is>
          <t>Гирлянда №2  Поддерживающая для провода АСк2у 300/39 для обводки шлейфа на опорах У500н-1</t>
        </is>
      </c>
      <c r="E92" s="175" t="inlineStr">
        <is>
          <t>шт</t>
        </is>
      </c>
      <c r="F92" s="175" t="n">
        <v>1784</v>
      </c>
      <c r="G92" s="72" t="n">
        <v>34469.99</v>
      </c>
      <c r="H92" s="72">
        <f>ROUND(F92*G92,2)</f>
        <v/>
      </c>
      <c r="J92" s="100" t="n"/>
    </row>
    <row r="93" ht="31.5" customHeight="1" s="153">
      <c r="A93" s="175" t="n">
        <v>80</v>
      </c>
      <c r="B93" s="86" t="n"/>
      <c r="C93" s="173" t="inlineStr">
        <is>
          <t>Прайс из СД ОП</t>
        </is>
      </c>
      <c r="D93" s="176" t="inlineStr">
        <is>
          <t>Фундамент Ф3-А5м (1,8 м3; 4,5т) (W6, F300, с учетом гидроизоляции)</t>
        </is>
      </c>
      <c r="E93" s="175" t="inlineStr">
        <is>
          <t>шт</t>
        </is>
      </c>
      <c r="F93" s="175" t="n">
        <v>2073.6</v>
      </c>
      <c r="G93" s="72" t="n">
        <v>18893.64</v>
      </c>
      <c r="H93" s="72">
        <f>ROUND(F93*G93,2)</f>
        <v/>
      </c>
      <c r="J93" s="100" t="n"/>
    </row>
    <row r="94" ht="31.5" customHeight="1" s="153">
      <c r="A94" s="175" t="n">
        <v>81</v>
      </c>
      <c r="B94" s="86" t="n"/>
      <c r="C94" s="173" t="inlineStr">
        <is>
          <t>Прайс из СД ОП</t>
        </is>
      </c>
      <c r="D94" s="176" t="inlineStr">
        <is>
          <t>Фундамент Ф3-А5м (1,8 м3; 4,5т) (W6, F300, с учетом гидроизоляции)</t>
        </is>
      </c>
      <c r="E94" s="175" t="inlineStr">
        <is>
          <t>шт</t>
        </is>
      </c>
      <c r="F94" s="175" t="n">
        <v>2008.8</v>
      </c>
      <c r="G94" s="72" t="n">
        <v>18800.5</v>
      </c>
      <c r="H94" s="72">
        <f>ROUND(F94*G94,2)</f>
        <v/>
      </c>
      <c r="J94" s="100" t="n"/>
    </row>
    <row r="95" ht="31.5" customHeight="1" s="153">
      <c r="A95" s="175" t="n">
        <v>82</v>
      </c>
      <c r="B95" s="86" t="n"/>
      <c r="C95" s="173" t="inlineStr">
        <is>
          <t>Прайс из СД ОП</t>
        </is>
      </c>
      <c r="D95" s="176" t="inlineStr">
        <is>
          <t>Внутрифазная дистанционная распорка-гаситель 3РГД-026-01</t>
        </is>
      </c>
      <c r="E95" s="175" t="inlineStr">
        <is>
          <t>шт</t>
        </is>
      </c>
      <c r="F95" s="175" t="n">
        <v>6740</v>
      </c>
      <c r="G95" s="72" t="n">
        <v>5651.32</v>
      </c>
      <c r="H95" s="72">
        <f>ROUND(F95*G95,2)</f>
        <v/>
      </c>
      <c r="J95" s="100" t="n"/>
    </row>
    <row r="96" ht="31.5" customHeight="1" s="153">
      <c r="A96" s="175" t="n">
        <v>83</v>
      </c>
      <c r="B96" s="86" t="n"/>
      <c r="C96" s="173" t="inlineStr">
        <is>
          <t>Прайс из СД ОП</t>
        </is>
      </c>
      <c r="D96" s="176" t="inlineStr">
        <is>
          <t>Внутрифазная дистанционная распорка-гаситель 3РГД-025-01</t>
        </is>
      </c>
      <c r="E96" s="175" t="inlineStr">
        <is>
          <t>шт</t>
        </is>
      </c>
      <c r="F96" s="175" t="n">
        <v>94006</v>
      </c>
      <c r="G96" s="72" t="n">
        <v>6238.89</v>
      </c>
      <c r="H96" s="72">
        <f>ROUND(F96*G96,2)</f>
        <v/>
      </c>
      <c r="J96" s="100" t="n"/>
    </row>
    <row r="97" ht="126" customHeight="1" s="153">
      <c r="A97" s="175" t="n">
        <v>84</v>
      </c>
      <c r="B97" s="86" t="n"/>
      <c r="C97" s="173" t="inlineStr">
        <is>
          <t>02.2.04.04-0006</t>
        </is>
      </c>
      <c r="D97" s="176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E97" s="175" t="inlineStr">
        <is>
          <t>м3</t>
        </is>
      </c>
      <c r="F97" s="175" t="n">
        <v>116</v>
      </c>
      <c r="G97" s="72" t="n">
        <v>157.78</v>
      </c>
      <c r="H97" s="72">
        <f>ROUND(F97*G97,2)</f>
        <v/>
      </c>
      <c r="J97" s="100" t="n"/>
    </row>
    <row r="98" ht="31.5" customHeight="1" s="153">
      <c r="A98" s="175" t="n">
        <v>85</v>
      </c>
      <c r="B98" s="86" t="n"/>
      <c r="C98" s="173" t="inlineStr">
        <is>
          <t>Прайс из СД ОП</t>
        </is>
      </c>
      <c r="D98" s="176" t="inlineStr">
        <is>
          <t>Гирлянда №17 Натяжная для 3-х проводов марки АСк2у 300/39 для а/у опор типа УС500-В</t>
        </is>
      </c>
      <c r="E98" s="175" t="inlineStr">
        <is>
          <t>шт</t>
        </is>
      </c>
      <c r="F98" s="175" t="n">
        <v>1146.88</v>
      </c>
      <c r="G98" s="72" t="n">
        <v>114027.62</v>
      </c>
      <c r="H98" s="72">
        <f>ROUND(F98*G98,2)</f>
        <v/>
      </c>
      <c r="I98" s="154" t="n"/>
      <c r="J98" s="100" t="n"/>
    </row>
    <row r="99" ht="31.5" customHeight="1" s="153">
      <c r="A99" s="175" t="n">
        <v>86</v>
      </c>
      <c r="B99" s="86" t="n"/>
      <c r="C99" s="173" t="inlineStr">
        <is>
          <t>Прайс из СД ОП</t>
        </is>
      </c>
      <c r="D99" s="176" t="inlineStr">
        <is>
          <t>Фундамент Ф6-4 (2,24 м3; 5.6т)  (W6, F300, с учетом гидроизоляции)</t>
        </is>
      </c>
      <c r="E99" s="175" t="inlineStr">
        <is>
          <t>шт</t>
        </is>
      </c>
      <c r="F99" s="175" t="n">
        <v>9470</v>
      </c>
      <c r="G99" s="72" t="n">
        <v>25806.67</v>
      </c>
      <c r="H99" s="72">
        <f>ROUND(F99*G99,2)</f>
        <v/>
      </c>
      <c r="I99" s="154" t="n"/>
      <c r="J99" s="100" t="n"/>
    </row>
    <row r="100" ht="31.5" customHeight="1" s="153">
      <c r="A100" s="175" t="n">
        <v>87</v>
      </c>
      <c r="B100" s="86" t="n"/>
      <c r="C100" s="173" t="inlineStr">
        <is>
          <t>Прайс из СД ОП</t>
        </is>
      </c>
      <c r="D100" s="176" t="inlineStr">
        <is>
          <t>Сфера предупреждения диаметром 300 мм МПЗУ-300М</t>
        </is>
      </c>
      <c r="E100" s="175" t="inlineStr">
        <is>
          <t>компл</t>
        </is>
      </c>
      <c r="F100" s="175" t="n">
        <v>720</v>
      </c>
      <c r="G100" s="72" t="n">
        <v>1253.4</v>
      </c>
      <c r="H100" s="72">
        <f>ROUND(F100*G100,2)</f>
        <v/>
      </c>
      <c r="I100" s="154" t="n"/>
      <c r="J100" s="154" t="n"/>
    </row>
    <row r="101" ht="31.5" customHeight="1" s="153">
      <c r="A101" s="175" t="n">
        <v>88</v>
      </c>
      <c r="B101" s="86" t="n"/>
      <c r="C101" s="173" t="inlineStr">
        <is>
          <t>Прайс из СД ОП</t>
        </is>
      </c>
      <c r="D101" s="176" t="inlineStr">
        <is>
          <t>Фундамент Ф5-А5м (2.5 м3; 6.25т)  (W6, F300, с учетом гидроизоляции)</t>
        </is>
      </c>
      <c r="E101" s="175" t="inlineStr">
        <is>
          <t>шт</t>
        </is>
      </c>
      <c r="F101" s="175" t="n">
        <v>720</v>
      </c>
      <c r="G101" s="72" t="n">
        <v>25930.18</v>
      </c>
      <c r="H101" s="72">
        <f>ROUND(F101*G101,2)</f>
        <v/>
      </c>
      <c r="I101" s="154" t="n"/>
      <c r="J101" s="154" t="n"/>
    </row>
    <row r="102" ht="31.5" customHeight="1" s="153">
      <c r="A102" s="175" t="n">
        <v>89</v>
      </c>
      <c r="B102" s="86" t="n"/>
      <c r="C102" s="173" t="inlineStr">
        <is>
          <t>Прайс из СД ОП</t>
        </is>
      </c>
      <c r="D102" s="176" t="inlineStr">
        <is>
          <t>Фундамент Ф5-А5м (2.5 м3; 6.25т)  (W6, F300, с учетом гидроизоляции)</t>
        </is>
      </c>
      <c r="E102" s="175" t="inlineStr">
        <is>
          <t>шт</t>
        </is>
      </c>
      <c r="F102" s="175" t="n">
        <v>524</v>
      </c>
      <c r="G102" s="72" t="n">
        <v>25851.64</v>
      </c>
      <c r="H102" s="72">
        <f>ROUND(F102*G102,2)</f>
        <v/>
      </c>
      <c r="I102" s="154" t="n"/>
      <c r="J102" s="154" t="n"/>
    </row>
    <row r="103" ht="31.5" customHeight="1" s="153">
      <c r="A103" s="175" t="n">
        <v>90</v>
      </c>
      <c r="B103" s="86" t="n"/>
      <c r="C103" s="173" t="inlineStr">
        <is>
          <t>Прайс из СД ОП</t>
        </is>
      </c>
      <c r="D103" s="176" t="inlineStr">
        <is>
          <t>Гирлянда №31 Натяжная для крепления ОКГТ к опорам У500н-1</t>
        </is>
      </c>
      <c r="E103" s="175" t="inlineStr">
        <is>
          <t>шт</t>
        </is>
      </c>
      <c r="F103" s="175" t="n">
        <v>1409.152</v>
      </c>
      <c r="G103" s="72" t="n">
        <v>13710.18</v>
      </c>
      <c r="H103" s="72">
        <f>ROUND(F103*G103,2)</f>
        <v/>
      </c>
      <c r="I103" s="154" t="n"/>
      <c r="J103" s="154" t="n"/>
    </row>
    <row r="104">
      <c r="A104" s="175" t="n">
        <v>91</v>
      </c>
      <c r="B104" s="86" t="n"/>
      <c r="C104" s="173" t="inlineStr">
        <is>
          <t>05.1.03.13-0184</t>
        </is>
      </c>
      <c r="D104" s="176" t="inlineStr">
        <is>
          <t>Ригели сборные железобетонные Р1-А (W6, F300)</t>
        </is>
      </c>
      <c r="E104" s="175" t="inlineStr">
        <is>
          <t>м3</t>
        </is>
      </c>
      <c r="F104" s="175" t="n">
        <v>9392</v>
      </c>
      <c r="G104" s="72" t="n">
        <v>4950.75</v>
      </c>
      <c r="H104" s="72">
        <f>ROUND(F104*G104,2)</f>
        <v/>
      </c>
      <c r="I104" s="154" t="n"/>
      <c r="J104" s="154" t="n"/>
    </row>
    <row r="105">
      <c r="A105" s="175" t="n">
        <v>92</v>
      </c>
      <c r="B105" s="86" t="n"/>
      <c r="C105" s="173" t="inlineStr">
        <is>
          <t>Прайс из СД ОП</t>
        </is>
      </c>
      <c r="D105" s="176" t="inlineStr">
        <is>
          <t>Детали крепления ригелей Д12 (0,005т)</t>
        </is>
      </c>
      <c r="E105" s="175" t="inlineStr">
        <is>
          <t>шт</t>
        </is>
      </c>
      <c r="F105" s="175" t="n">
        <v>126</v>
      </c>
      <c r="G105" s="72" t="n">
        <v>635.47</v>
      </c>
      <c r="H105" s="72">
        <f>ROUND(F105*G105,2)</f>
        <v/>
      </c>
      <c r="I105" s="154" t="n"/>
      <c r="J105" s="154" t="n"/>
    </row>
    <row r="106" ht="47.25" customHeight="1" s="153">
      <c r="A106" s="175" t="n">
        <v>93</v>
      </c>
      <c r="B106" s="86" t="n"/>
      <c r="C106" s="173" t="inlineStr">
        <is>
          <t>Прайс из СД ОП</t>
        </is>
      </c>
      <c r="D106" s="176" t="inlineStr">
        <is>
          <t>Гирлянда №11 Поддерживающая усиленная для крепления 3-х проводов АСк2у 300/39 на промежуточных опорах</t>
        </is>
      </c>
      <c r="E106" s="175" t="inlineStr">
        <is>
          <t>шт</t>
        </is>
      </c>
      <c r="F106" s="175" t="n">
        <v>50</v>
      </c>
      <c r="G106" s="72" t="n">
        <v>44188.01</v>
      </c>
      <c r="H106" s="72">
        <f>ROUND(F106*G106,2)</f>
        <v/>
      </c>
      <c r="I106" s="154" t="n"/>
      <c r="J106" s="154" t="n"/>
    </row>
    <row r="107" ht="47.25" customHeight="1" s="153">
      <c r="A107" s="175" t="n">
        <v>94</v>
      </c>
      <c r="B107" s="86" t="n"/>
      <c r="C107" s="173" t="inlineStr">
        <is>
          <t>Прайс из СД ОП</t>
        </is>
      </c>
      <c r="D107" s="176" t="inlineStr">
        <is>
          <t>Гирлянда №6 Натяжная для крепления 3-х проводов АСк2у 300/39 для анкерно-угловых опор типа У2(С2)-Уту+25</t>
        </is>
      </c>
      <c r="E107" s="175" t="inlineStr">
        <is>
          <t>шт</t>
        </is>
      </c>
      <c r="F107" s="175" t="n">
        <v>432</v>
      </c>
      <c r="G107" s="72" t="n">
        <v>102811.61</v>
      </c>
      <c r="H107" s="72">
        <f>ROUND(F107*G107,2)</f>
        <v/>
      </c>
      <c r="I107" s="154" t="n"/>
      <c r="J107" s="154" t="n"/>
    </row>
    <row r="108" ht="63" customHeight="1" s="153">
      <c r="A108" s="175" t="n">
        <v>95</v>
      </c>
      <c r="B108" s="86" t="n"/>
      <c r="C108" s="173" t="inlineStr">
        <is>
          <t>Прайс из СД ОП</t>
        </is>
      </c>
      <c r="D108" s="176" t="inlineStr">
        <is>
          <t>2 Варианта(ов): Фундамент ФП5-А5м (3 м3; 7,5т)  (W10, F400, с учетом гидроизоляции), Фундамент ФП5-А5м (3 м3; 7,5т) (W10, F400, с учетом гидроизоляции)</t>
        </is>
      </c>
      <c r="E108" s="175" t="inlineStr">
        <is>
          <t>шт</t>
        </is>
      </c>
      <c r="F108" s="175" t="n">
        <v>286.72</v>
      </c>
      <c r="G108" s="72" t="n">
        <v>34562.51</v>
      </c>
      <c r="H108" s="72">
        <f>ROUND(F108*G108,2)</f>
        <v/>
      </c>
      <c r="I108" s="154" t="n"/>
      <c r="J108" s="154" t="n"/>
    </row>
    <row r="109" ht="31.5" customHeight="1" s="153">
      <c r="A109" s="175" t="n">
        <v>96</v>
      </c>
      <c r="B109" s="86" t="n"/>
      <c r="C109" s="173" t="inlineStr">
        <is>
          <t>Прайс из СД ОП</t>
        </is>
      </c>
      <c r="D109" s="176" t="inlineStr">
        <is>
          <t>Фундамент под опоры ФП6-4 (W10, F400, с учетом гидроизоляции)</t>
        </is>
      </c>
      <c r="E109" s="175" t="inlineStr">
        <is>
          <t>шт</t>
        </is>
      </c>
      <c r="F109" s="175" t="n">
        <v>288</v>
      </c>
      <c r="G109" s="72" t="n">
        <v>30991.05</v>
      </c>
      <c r="H109" s="72">
        <f>ROUND(F109*G109,2)</f>
        <v/>
      </c>
      <c r="I109" s="154" t="n"/>
      <c r="J109" s="154" t="n"/>
    </row>
    <row r="110" ht="31.5" customHeight="1" s="153">
      <c r="A110" s="175" t="n">
        <v>97</v>
      </c>
      <c r="B110" s="86" t="n"/>
      <c r="C110" s="173" t="inlineStr">
        <is>
          <t>Прайс из СД ОП</t>
        </is>
      </c>
      <c r="D110" s="176" t="inlineStr">
        <is>
          <t>Гирлянда №10 Натяжная для троса для опоры У500н-1 (с заземлением)</t>
        </is>
      </c>
      <c r="E110" s="175" t="inlineStr">
        <is>
          <t>шт</t>
        </is>
      </c>
      <c r="F110" s="175" t="n">
        <v>2890</v>
      </c>
      <c r="G110" s="72" t="n">
        <v>13751.98</v>
      </c>
      <c r="H110" s="72">
        <f>ROUND(F110*G110,2)</f>
        <v/>
      </c>
      <c r="I110" s="154" t="n"/>
      <c r="J110" s="154" t="n"/>
    </row>
    <row r="111" ht="31.5" customHeight="1" s="153">
      <c r="A111" s="175" t="n">
        <v>98</v>
      </c>
      <c r="B111" s="86" t="n"/>
      <c r="C111" s="173" t="inlineStr">
        <is>
          <t>Прайс из СД ОП</t>
        </is>
      </c>
      <c r="D111" s="176" t="inlineStr">
        <is>
          <t>Зажим соединительный спиральный ЗСС-21,5-09/АСк2у300/39</t>
        </is>
      </c>
      <c r="E111" s="175" t="inlineStr">
        <is>
          <t>шт</t>
        </is>
      </c>
      <c r="F111" s="175" t="n">
        <v>112</v>
      </c>
      <c r="G111" s="72" t="n">
        <v>1327.05</v>
      </c>
      <c r="H111" s="72">
        <f>ROUND(F111*G111,2)</f>
        <v/>
      </c>
      <c r="I111" s="154" t="n"/>
      <c r="J111" s="154" t="n"/>
    </row>
    <row r="112" ht="31.5" customHeight="1" s="153">
      <c r="A112" s="175" t="n">
        <v>99</v>
      </c>
      <c r="B112" s="86" t="n"/>
      <c r="C112" s="173" t="inlineStr">
        <is>
          <t>Прайс из СД ОП</t>
        </is>
      </c>
      <c r="D112" s="176" t="inlineStr">
        <is>
          <t>Гирлянда №3 Поддерживающая для провода АСк2у 300/39 для обводки шлейфа на опорах У2(С2)-Уту+25</t>
        </is>
      </c>
      <c r="E112" s="175" t="inlineStr">
        <is>
          <t>шт</t>
        </is>
      </c>
      <c r="F112" s="175" t="n">
        <v>5808</v>
      </c>
      <c r="G112" s="72" t="n">
        <v>34194.87</v>
      </c>
      <c r="H112" s="72">
        <f>ROUND(F112*G112,2)</f>
        <v/>
      </c>
      <c r="I112" s="154" t="n"/>
      <c r="J112" s="154" t="n"/>
    </row>
    <row r="113" ht="47.25" customHeight="1" s="153">
      <c r="A113" s="175" t="n">
        <v>100</v>
      </c>
      <c r="B113" s="86" t="n"/>
      <c r="C113" s="173" t="inlineStr">
        <is>
          <t>Прайс из СД ОП</t>
        </is>
      </c>
      <c r="D113" s="176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E113" s="175" t="inlineStr">
        <is>
          <t>шт</t>
        </is>
      </c>
      <c r="F113" s="175" t="n">
        <v>141.8112</v>
      </c>
      <c r="G113" s="72" t="n">
        <v>634.38</v>
      </c>
      <c r="H113" s="72">
        <f>ROUND(F113*G113,2)</f>
        <v/>
      </c>
      <c r="I113" s="154" t="n"/>
      <c r="J113" s="154" t="n"/>
    </row>
    <row r="114">
      <c r="A114" s="175" t="n">
        <v>101</v>
      </c>
      <c r="B114" s="86" t="n"/>
      <c r="C114" s="173" t="inlineStr">
        <is>
          <t>Прайс из СД ОП</t>
        </is>
      </c>
      <c r="D114" s="176" t="inlineStr">
        <is>
          <t>Сталь круглая диаметром 16 мм (оцинк.)</t>
        </is>
      </c>
      <c r="E114" s="175" t="inlineStr">
        <is>
          <t>т</t>
        </is>
      </c>
      <c r="F114" s="175" t="n">
        <v>38</v>
      </c>
      <c r="G114" s="72" t="n">
        <v>25912.19</v>
      </c>
      <c r="H114" s="72">
        <f>ROUND(F114*G114,2)</f>
        <v/>
      </c>
      <c r="I114" s="154" t="n"/>
      <c r="J114" s="154" t="n"/>
    </row>
    <row r="115" ht="47.25" customHeight="1" s="153">
      <c r="A115" s="175" t="n">
        <v>102</v>
      </c>
      <c r="B115" s="86" t="n"/>
      <c r="C115" s="173" t="inlineStr">
        <is>
          <t>Прайс из СД ОП</t>
        </is>
      </c>
      <c r="D115" s="176" t="inlineStr">
        <is>
          <t>Гирлянда №28 Натяжная усиленная для 3-х проводов марки АСк2у 300/39 для а/у опор типа УС500-В на заходах</t>
        </is>
      </c>
      <c r="E115" s="175" t="inlineStr">
        <is>
          <t>шт</t>
        </is>
      </c>
      <c r="F115" s="175" t="n">
        <v>244</v>
      </c>
      <c r="G115" s="72" t="n">
        <v>94098.71000000001</v>
      </c>
      <c r="H115" s="72">
        <f>ROUND(F115*G115,2)</f>
        <v/>
      </c>
      <c r="I115" s="154" t="n"/>
      <c r="J115" s="154" t="n"/>
    </row>
    <row r="116" ht="31.5" customHeight="1" s="153">
      <c r="A116" s="175" t="n">
        <v>103</v>
      </c>
      <c r="B116" s="86" t="n"/>
      <c r="C116" s="173" t="inlineStr">
        <is>
          <t>Прайс из СД ОП</t>
        </is>
      </c>
      <c r="D116" s="176" t="inlineStr">
        <is>
          <t>Гирлянда №8 Натяжная для троса для опоры У500н-1 (с искровым промежутком)</t>
        </is>
      </c>
      <c r="E116" s="175" t="inlineStr">
        <is>
          <t>шт</t>
        </is>
      </c>
      <c r="F116" s="175" t="n">
        <v>4696</v>
      </c>
      <c r="G116" s="72" t="n">
        <v>14037.03</v>
      </c>
      <c r="H116" s="72">
        <f>ROUND(F116*G116,2)</f>
        <v/>
      </c>
      <c r="I116" s="154" t="n"/>
      <c r="J116" s="154" t="n"/>
    </row>
    <row r="117">
      <c r="A117" s="175" t="n">
        <v>104</v>
      </c>
      <c r="B117" s="86" t="n"/>
      <c r="C117" s="173" t="inlineStr">
        <is>
          <t>Прайс из СД ОП</t>
        </is>
      </c>
      <c r="D117" s="176" t="inlineStr">
        <is>
          <t>Детали крепления ригелей Д13 (0,011т)</t>
        </is>
      </c>
      <c r="E117" s="175" t="inlineStr">
        <is>
          <t>шт</t>
        </is>
      </c>
      <c r="F117" s="175" t="n">
        <v>291.6</v>
      </c>
      <c r="G117" s="72" t="n">
        <v>715.89</v>
      </c>
      <c r="H117" s="72">
        <f>ROUND(F117*G117,2)</f>
        <v/>
      </c>
      <c r="I117" s="154" t="n"/>
      <c r="J117" s="154" t="n"/>
    </row>
    <row r="118" ht="47.25" customHeight="1" s="153">
      <c r="A118" s="175" t="n">
        <v>105</v>
      </c>
      <c r="B118" s="86" t="n"/>
      <c r="C118" s="173" t="inlineStr">
        <is>
          <t>Прайс из СД ОП</t>
        </is>
      </c>
      <c r="D118" s="176" t="inlineStr">
        <is>
          <t>2 Варианта(ов): Фундамент Ф6-А5м (2,7 м3; 6.9т)(W6, F300, с учетом гидроизоляции), Фундамент Ф6-А5м (2.7 м3; 6.9 т)  (W6, F300, с учетом гидроизоляции)</t>
        </is>
      </c>
      <c r="E118" s="175" t="inlineStr">
        <is>
          <t>шт</t>
        </is>
      </c>
      <c r="F118" s="175" t="n">
        <v>78216</v>
      </c>
      <c r="G118" s="72" t="n">
        <v>31048.28</v>
      </c>
      <c r="H118" s="72">
        <f>ROUND(F118*G118,2)</f>
        <v/>
      </c>
      <c r="I118" s="154" t="n"/>
      <c r="J118" s="154" t="n"/>
    </row>
    <row r="119">
      <c r="A119" s="175" t="n">
        <v>106</v>
      </c>
      <c r="B119" s="86" t="n"/>
      <c r="C119" s="173" t="inlineStr">
        <is>
          <t>14.2.01.05-0002</t>
        </is>
      </c>
      <c r="D119" s="176" t="inlineStr">
        <is>
          <t>Композиция полимерная (БАМ-4)</t>
        </is>
      </c>
      <c r="E119" s="175" t="inlineStr">
        <is>
          <t>кг</t>
        </is>
      </c>
      <c r="F119" s="175" t="n">
        <v>1278</v>
      </c>
      <c r="G119" s="72" t="n">
        <v>38.6</v>
      </c>
      <c r="H119" s="72">
        <f>ROUND(F119*G119,2)</f>
        <v/>
      </c>
      <c r="I119" s="154" t="n"/>
      <c r="J119" s="154" t="n"/>
    </row>
    <row r="120" ht="31.5" customHeight="1" s="153">
      <c r="A120" s="175" t="n">
        <v>107</v>
      </c>
      <c r="B120" s="86" t="n"/>
      <c r="C120" s="173" t="inlineStr">
        <is>
          <t>Прайс из СД ОП</t>
        </is>
      </c>
      <c r="D120" s="176" t="inlineStr">
        <is>
          <t>Гирлянда №30 Поддерживающая для крепления ОКГТ к опорам ВЛ 500 кВ</t>
        </is>
      </c>
      <c r="E120" s="175" t="inlineStr">
        <is>
          <t>шт</t>
        </is>
      </c>
      <c r="F120" s="175" t="n">
        <v>4696</v>
      </c>
      <c r="G120" s="72" t="n">
        <v>2141.64</v>
      </c>
      <c r="H120" s="72">
        <f>ROUND(F120*G120,2)</f>
        <v/>
      </c>
      <c r="I120" s="154" t="n"/>
      <c r="J120" s="154" t="n"/>
    </row>
    <row r="121" ht="31.5" customHeight="1" s="153">
      <c r="A121" s="175" t="n">
        <v>108</v>
      </c>
      <c r="B121" s="86" t="n"/>
      <c r="C121" s="173" t="inlineStr">
        <is>
          <t>Прайс из СД ОП</t>
        </is>
      </c>
      <c r="D121" s="176" t="inlineStr">
        <is>
          <t>Гирлянда №18 Натяжная усиленная для 3-х проводов марки АСк2у 300/39 для а/у опор типа УС500-В</t>
        </is>
      </c>
      <c r="E121" s="175" t="inlineStr">
        <is>
          <t>шт</t>
        </is>
      </c>
      <c r="F121" s="175" t="n">
        <v>20</v>
      </c>
      <c r="G121" s="72" t="n">
        <v>131214.22</v>
      </c>
      <c r="H121" s="72">
        <f>ROUND(F121*G121,2)</f>
        <v/>
      </c>
      <c r="I121" s="154" t="n"/>
      <c r="J121" s="154" t="n"/>
    </row>
    <row r="122" ht="47.25" customHeight="1" s="153">
      <c r="A122" s="175" t="n">
        <v>109</v>
      </c>
      <c r="B122" s="86" t="n"/>
      <c r="C122" s="173" t="inlineStr">
        <is>
          <t>Прайс из СД ОП</t>
        </is>
      </c>
      <c r="D122" s="176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E122" s="175" t="inlineStr">
        <is>
          <t>шт</t>
        </is>
      </c>
      <c r="F122" s="175" t="n">
        <v>14</v>
      </c>
      <c r="G122" s="72" t="n">
        <v>170053.18</v>
      </c>
      <c r="H122" s="72">
        <f>ROUND(F122*G122,2)</f>
        <v/>
      </c>
      <c r="I122" s="154" t="n"/>
      <c r="J122" s="154" t="n"/>
    </row>
    <row r="123" ht="47.25" customHeight="1" s="153">
      <c r="A123" s="175" t="n">
        <v>110</v>
      </c>
      <c r="B123" s="86" t="n"/>
      <c r="C123" s="173" t="inlineStr">
        <is>
          <t>Прайс из СД ОП</t>
        </is>
      </c>
      <c r="D123" s="176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E123" s="175" t="inlineStr">
        <is>
          <t>шт</t>
        </is>
      </c>
      <c r="F123" s="175" t="n">
        <v>20</v>
      </c>
      <c r="G123" s="72" t="n">
        <v>117415.9</v>
      </c>
      <c r="H123" s="72">
        <f>ROUND(F123*G123,2)</f>
        <v/>
      </c>
      <c r="I123" s="154" t="n"/>
      <c r="J123" s="154" t="n"/>
    </row>
    <row r="124" ht="78.75" customHeight="1" s="153">
      <c r="A124" s="175" t="n">
        <v>111</v>
      </c>
      <c r="B124" s="86" t="n"/>
      <c r="C124" s="173" t="inlineStr">
        <is>
          <t>22.2.02.24-0014</t>
        </is>
      </c>
      <c r="D124" s="176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E124" s="175" t="inlineStr">
        <is>
          <t>шт</t>
        </is>
      </c>
      <c r="F124" s="175" t="n">
        <v>1564</v>
      </c>
      <c r="G124" s="72" t="n">
        <v>1440.82</v>
      </c>
      <c r="H124" s="72">
        <f>ROUND(F124*G124,2)</f>
        <v/>
      </c>
      <c r="I124" s="154" t="n"/>
      <c r="J124" s="154" t="n"/>
    </row>
    <row r="125" ht="31.5" customHeight="1" s="153">
      <c r="A125" s="175" t="n">
        <v>112</v>
      </c>
      <c r="B125" s="86" t="n"/>
      <c r="C125" s="173" t="inlineStr">
        <is>
          <t>Прайс из СД ОП</t>
        </is>
      </c>
      <c r="D125" s="176" t="inlineStr">
        <is>
          <t>Фундамент Ф6-А5м (2.7 м3; 6.9 т)  (W6, F300, с учетом гидроизоляции)</t>
        </is>
      </c>
      <c r="E125" s="175" t="inlineStr">
        <is>
          <t>шт</t>
        </is>
      </c>
      <c r="F125" s="175" t="n">
        <v>194.4</v>
      </c>
      <c r="G125" s="72" t="n">
        <v>31106.26</v>
      </c>
      <c r="H125" s="72">
        <f>ROUND(F125*G125,2)</f>
        <v/>
      </c>
      <c r="I125" s="154" t="n"/>
      <c r="J125" s="154" t="n"/>
    </row>
    <row r="126" ht="31.5" customHeight="1" s="153">
      <c r="A126" s="175" t="n">
        <v>113</v>
      </c>
      <c r="B126" s="86" t="n"/>
      <c r="C126" s="173" t="inlineStr">
        <is>
          <t>Прайс из СД ОП</t>
        </is>
      </c>
      <c r="D126" s="176" t="inlineStr">
        <is>
          <t>Гирлянда №27 Натяжная для 3-х проводов марки АСк2у 300/39 для а/у опор типа УС500-В на заходах</t>
        </is>
      </c>
      <c r="E126" s="175" t="inlineStr">
        <is>
          <t>шт</t>
        </is>
      </c>
      <c r="F126" s="175" t="n">
        <v>44</v>
      </c>
      <c r="G126" s="72" t="n">
        <v>49395.86</v>
      </c>
      <c r="H126" s="72">
        <f>ROUND(F126*G126,2)</f>
        <v/>
      </c>
      <c r="I126" s="154" t="n"/>
      <c r="J126" s="154" t="n"/>
    </row>
    <row r="127" ht="31.5" customHeight="1" s="153">
      <c r="A127" s="175" t="n">
        <v>114</v>
      </c>
      <c r="B127" s="86" t="n"/>
      <c r="C127" s="173" t="inlineStr">
        <is>
          <t>Прайс из СД ОП</t>
        </is>
      </c>
      <c r="D127" s="176" t="inlineStr">
        <is>
          <t>Фундамент Ф5-А-350 (2.5 м3; 6.25т) (W6, F300, с учетом гидроизоляции)</t>
        </is>
      </c>
      <c r="E127" s="175" t="inlineStr">
        <is>
          <t>шт</t>
        </is>
      </c>
      <c r="F127" s="175" t="n">
        <v>200</v>
      </c>
      <c r="G127" s="72" t="n">
        <v>25930.18</v>
      </c>
      <c r="H127" s="72">
        <f>ROUND(F127*G127,2)</f>
        <v/>
      </c>
      <c r="I127" s="154" t="n"/>
      <c r="J127" s="154" t="n"/>
    </row>
    <row r="128" ht="31.5" customHeight="1" s="153">
      <c r="A128" s="175" t="n">
        <v>115</v>
      </c>
      <c r="B128" s="86" t="n"/>
      <c r="C128" s="173" t="inlineStr">
        <is>
          <t>Прайс из СД ОП</t>
        </is>
      </c>
      <c r="D128" s="176" t="inlineStr">
        <is>
          <t>Гирлянда №7 Поддерживающая для троса (с искровым промежутком)</t>
        </is>
      </c>
      <c r="E128" s="175" t="inlineStr">
        <is>
          <t>шт</t>
        </is>
      </c>
      <c r="F128" s="175" t="n">
        <v>1260</v>
      </c>
      <c r="G128" s="72" t="n">
        <v>1540.02</v>
      </c>
      <c r="H128" s="72">
        <f>ROUND(F128*G128,2)</f>
        <v/>
      </c>
    </row>
    <row r="129" ht="31.5" customHeight="1" s="153">
      <c r="A129" s="175" t="n">
        <v>116</v>
      </c>
      <c r="B129" s="86" t="n"/>
      <c r="C129" s="173" t="inlineStr">
        <is>
          <t>Прайс из СД ОП</t>
        </is>
      </c>
      <c r="D129" s="176" t="inlineStr">
        <is>
          <t>Фундамент под опоры ФП6-4 (W10, F400, с учетом гидроизоляции)</t>
        </is>
      </c>
      <c r="E129" s="175" t="inlineStr">
        <is>
          <t>шт</t>
        </is>
      </c>
      <c r="F129" s="175" t="n">
        <v>151.2</v>
      </c>
      <c r="G129" s="72" t="n">
        <v>30817.76</v>
      </c>
      <c r="H129" s="72">
        <f>ROUND(F129*G129,2)</f>
        <v/>
      </c>
    </row>
    <row r="130" ht="31.5" customHeight="1" s="153">
      <c r="A130" s="175" t="n">
        <v>117</v>
      </c>
      <c r="B130" s="86" t="n"/>
      <c r="C130" s="173" t="inlineStr">
        <is>
          <t>Прайс из СД ОП</t>
        </is>
      </c>
      <c r="D130" s="176" t="inlineStr">
        <is>
          <t>Гирлянда №4.1 Натяжная для крепления 3-х проводов АСк2у 300/39 для анкерно-угловых опор типа У500н-1</t>
        </is>
      </c>
      <c r="E130" s="175" t="inlineStr">
        <is>
          <t>шт</t>
        </is>
      </c>
      <c r="F130" s="175" t="n">
        <v>14</v>
      </c>
      <c r="G130" s="72" t="n">
        <v>118912.11</v>
      </c>
      <c r="H130" s="72">
        <f>ROUND(F130*G130,2)</f>
        <v/>
      </c>
    </row>
    <row r="131" ht="47.25" customHeight="1" s="153">
      <c r="A131" s="175" t="n">
        <v>118</v>
      </c>
      <c r="B131" s="86" t="n"/>
      <c r="C131" s="173" t="inlineStr">
        <is>
          <t>Прайс из СД ОП</t>
        </is>
      </c>
      <c r="D131" s="176" t="inlineStr">
        <is>
          <t>Гирлянда №6.1 Натяжная для крепления 3-х проводов АСк2у 300/39 для анкерно-угловых опор типа У2(С2)-Уту+25</t>
        </is>
      </c>
      <c r="E131" s="175" t="inlineStr">
        <is>
          <t>шт</t>
        </is>
      </c>
      <c r="F131" s="175" t="n">
        <v>16</v>
      </c>
      <c r="G131" s="72" t="n">
        <v>104030.89</v>
      </c>
      <c r="H131" s="72">
        <f>ROUND(F131*G131,2)</f>
        <v/>
      </c>
    </row>
    <row r="132" ht="31.5" customHeight="1" s="153">
      <c r="A132" s="175" t="n">
        <v>119</v>
      </c>
      <c r="B132" s="86" t="n"/>
      <c r="C132" s="173" t="inlineStr">
        <is>
          <t>Прайс из СД ОП</t>
        </is>
      </c>
      <c r="D132" s="176" t="inlineStr">
        <is>
          <t>Детали крепления ригелей Д13 (0,011т) (горячее оцинкование в заводских условиях)</t>
        </is>
      </c>
      <c r="E132" s="175" t="inlineStr">
        <is>
          <t>шт</t>
        </is>
      </c>
      <c r="F132" s="175" t="n">
        <v>2280</v>
      </c>
      <c r="G132" s="72" t="n">
        <v>711.92</v>
      </c>
      <c r="H132" s="72">
        <f>ROUND(F132*G132,2)</f>
        <v/>
      </c>
    </row>
    <row r="133" ht="31.5" customHeight="1" s="153">
      <c r="A133" s="175" t="n">
        <v>120</v>
      </c>
      <c r="B133" s="86" t="n"/>
      <c r="C133" s="173" t="inlineStr">
        <is>
          <t>Прайс из СД ОП</t>
        </is>
      </c>
      <c r="D133" s="176" t="inlineStr">
        <is>
          <t>Зажим соединительный шлейфовый ЗШС-21,5-09/АСк2у300/39</t>
        </is>
      </c>
      <c r="E133" s="175" t="inlineStr">
        <is>
          <t>шт</t>
        </is>
      </c>
      <c r="F133" s="175" t="n">
        <v>2668</v>
      </c>
      <c r="G133" s="72" t="n">
        <v>566.95</v>
      </c>
      <c r="H133" s="72">
        <f>ROUND(F133*G133,2)</f>
        <v/>
      </c>
    </row>
    <row r="134" ht="31.5" customHeight="1" s="153">
      <c r="A134" s="175" t="n">
        <v>121</v>
      </c>
      <c r="B134" s="86" t="n"/>
      <c r="C134" s="173" t="inlineStr">
        <is>
          <t>Прайс из СД ОП</t>
        </is>
      </c>
      <c r="D134" s="176" t="inlineStr">
        <is>
          <t>2 Варианта(ов): Гаситель вибрации ГВ-(П)-3323-04(12,1), Гаситель вибрации ГВ-(П)-4433-04(12,1)</t>
        </is>
      </c>
      <c r="E134" s="175" t="inlineStr">
        <is>
          <t>шт</t>
        </is>
      </c>
      <c r="F134" s="175" t="n">
        <v>3064</v>
      </c>
      <c r="G134" s="72" t="n">
        <v>468.88</v>
      </c>
      <c r="H134" s="72">
        <f>ROUND(F134*G134,2)</f>
        <v/>
      </c>
    </row>
    <row r="135">
      <c r="A135" s="175" t="n">
        <v>122</v>
      </c>
      <c r="B135" s="86" t="n"/>
      <c r="C135" s="173" t="inlineStr">
        <is>
          <t>Прайс из СД ОП</t>
        </is>
      </c>
      <c r="D135" s="176" t="inlineStr">
        <is>
          <t>Гаситель вибрации ГВ-(П)-3323-04(12,3)</t>
        </is>
      </c>
      <c r="E135" s="175" t="inlineStr">
        <is>
          <t>шт</t>
        </is>
      </c>
      <c r="F135" s="175" t="n">
        <v>2962</v>
      </c>
      <c r="G135" s="72" t="n">
        <v>467.45</v>
      </c>
      <c r="H135" s="72">
        <f>ROUND(F135*G135,2)</f>
        <v/>
      </c>
      <c r="I135" s="154" t="n"/>
      <c r="J135" s="154" t="n"/>
    </row>
    <row r="136" ht="47.25" customHeight="1" s="153">
      <c r="A136" s="175" t="n">
        <v>123</v>
      </c>
      <c r="B136" s="86" t="n"/>
      <c r="C136" s="173" t="inlineStr">
        <is>
          <t>Прайс из СД ОП</t>
        </is>
      </c>
      <c r="D136" s="176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E136" s="175" t="inlineStr">
        <is>
          <t>шт</t>
        </is>
      </c>
      <c r="F136" s="175" t="n">
        <v>8</v>
      </c>
      <c r="G136" s="72" t="n">
        <v>145324.02</v>
      </c>
      <c r="H136" s="72">
        <f>ROUND(F136*G136,2)</f>
        <v/>
      </c>
      <c r="I136" s="154" t="n"/>
      <c r="J136" s="154" t="n"/>
    </row>
    <row r="137" ht="31.5" customHeight="1" s="153">
      <c r="A137" s="175" t="n">
        <v>124</v>
      </c>
      <c r="B137" s="86" t="n"/>
      <c r="C137" s="173" t="inlineStr">
        <is>
          <t>Прайс из СД ОП</t>
        </is>
      </c>
      <c r="D137" s="176" t="inlineStr">
        <is>
          <t>Фундамент Ф6-А-350 (2,7 м3; 6,9т)(W6, F300, с учетом гидроизоляции)</t>
        </is>
      </c>
      <c r="E137" s="175" t="inlineStr">
        <is>
          <t>шт</t>
        </is>
      </c>
      <c r="F137" s="175" t="n">
        <v>86.40000000000001</v>
      </c>
      <c r="G137" s="72" t="n">
        <v>31106.26</v>
      </c>
      <c r="H137" s="72">
        <f>ROUND(F137*G137,2)</f>
        <v/>
      </c>
      <c r="I137" s="154" t="n"/>
      <c r="J137" s="154" t="n"/>
    </row>
    <row r="138" ht="347.25" customHeight="1" s="153">
      <c r="A138" s="175" t="n">
        <v>125</v>
      </c>
      <c r="B138" s="86" t="n"/>
      <c r="C138" s="173" t="inlineStr">
        <is>
          <t>01.2.03.03-0133</t>
        </is>
      </c>
      <c r="D138" s="176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E138" s="175" t="inlineStr">
        <is>
          <t>кг</t>
        </is>
      </c>
      <c r="F138" s="175" t="n">
        <v>88465.92</v>
      </c>
      <c r="G138" s="72" t="n">
        <v>10.33</v>
      </c>
      <c r="H138" s="72">
        <f>ROUND(F138*G138,2)</f>
        <v/>
      </c>
      <c r="I138" s="154" t="n"/>
      <c r="J138" s="154" t="n"/>
    </row>
    <row r="139" ht="51.75" customHeight="1" s="153">
      <c r="A139" s="175" t="n">
        <v>126</v>
      </c>
      <c r="B139" s="86" t="n"/>
      <c r="C139" s="173" t="inlineStr">
        <is>
          <t>05.1.01.13-0032</t>
        </is>
      </c>
      <c r="D139" s="176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E139" s="175" t="inlineStr">
        <is>
          <t>м3</t>
        </is>
      </c>
      <c r="F139" s="175" t="n">
        <v>437.76</v>
      </c>
      <c r="G139" s="72" t="n">
        <v>2050.76</v>
      </c>
      <c r="H139" s="72">
        <f>ROUND(F139*G139,2)</f>
        <v/>
      </c>
      <c r="I139" s="154" t="n"/>
      <c r="J139" s="154" t="n"/>
    </row>
    <row r="140">
      <c r="A140" s="175" t="n">
        <v>127</v>
      </c>
      <c r="B140" s="86" t="n"/>
      <c r="C140" s="173" t="inlineStr">
        <is>
          <t>Прайс из СД ОП</t>
        </is>
      </c>
      <c r="D140" s="176" t="inlineStr">
        <is>
          <t>Муфта МОПГ-М-1/128-4КУ3260</t>
        </is>
      </c>
      <c r="E140" s="175" t="inlineStr">
        <is>
          <t>шт</t>
        </is>
      </c>
      <c r="F140" s="175" t="n">
        <v>124</v>
      </c>
      <c r="G140" s="72" t="n">
        <v>7174.11</v>
      </c>
      <c r="H140" s="72">
        <f>ROUND(F140*G140,2)</f>
        <v/>
      </c>
      <c r="I140" s="154" t="n"/>
      <c r="J140" s="154" t="n"/>
    </row>
    <row r="141">
      <c r="A141" s="175" t="n">
        <v>128</v>
      </c>
      <c r="B141" s="86" t="n"/>
      <c r="C141" s="173" t="inlineStr">
        <is>
          <t>02.2.05.04-1777</t>
        </is>
      </c>
      <c r="D141" s="176" t="inlineStr">
        <is>
          <t>Щебень М 800, фракция 20-40 мм, группа 2</t>
        </is>
      </c>
      <c r="E141" s="175" t="inlineStr">
        <is>
          <t>м3</t>
        </is>
      </c>
      <c r="F141" s="175" t="n">
        <v>8024.7</v>
      </c>
      <c r="G141" s="72" t="n">
        <v>108.4</v>
      </c>
      <c r="H141" s="72">
        <f>ROUND(F141*G141,2)</f>
        <v/>
      </c>
      <c r="I141" s="154" t="n"/>
      <c r="J141" s="154" t="n"/>
    </row>
    <row r="142">
      <c r="A142" s="175" t="n">
        <v>129</v>
      </c>
      <c r="B142" s="86" t="n"/>
      <c r="C142" s="173" t="inlineStr">
        <is>
          <t>Прайс из СД ОП</t>
        </is>
      </c>
      <c r="D142" s="176" t="inlineStr">
        <is>
          <t>Барабан БШ-1-3</t>
        </is>
      </c>
      <c r="E142" s="175" t="inlineStr">
        <is>
          <t>шт</t>
        </is>
      </c>
      <c r="F142" s="175" t="n">
        <v>124</v>
      </c>
      <c r="G142" s="72" t="n">
        <v>5700.47</v>
      </c>
      <c r="H142" s="72">
        <f>ROUND(F142*G142,2)</f>
        <v/>
      </c>
      <c r="I142" s="154" t="n"/>
      <c r="J142" s="154" t="n"/>
    </row>
    <row r="143" ht="31.5" customHeight="1" s="153">
      <c r="A143" s="175" t="n">
        <v>130</v>
      </c>
      <c r="B143" s="86" t="n"/>
      <c r="C143" s="173" t="inlineStr">
        <is>
          <t>Прайс из СД ОП</t>
        </is>
      </c>
      <c r="D143" s="176" t="inlineStr">
        <is>
          <t>Гирлянда №19 Натяжная для крепления 3-х проводов АСк2у 300/39 для порталов 500 кВ</t>
        </is>
      </c>
      <c r="E143" s="175" t="inlineStr">
        <is>
          <t>шт</t>
        </is>
      </c>
      <c r="F143" s="175" t="n">
        <v>16</v>
      </c>
      <c r="G143" s="72" t="n">
        <v>38701.4</v>
      </c>
      <c r="H143" s="72">
        <f>ROUND(F143*G143,2)</f>
        <v/>
      </c>
      <c r="I143" s="154" t="n"/>
      <c r="J143" s="154" t="n"/>
    </row>
    <row r="144" ht="31.5" customHeight="1" s="153">
      <c r="A144" s="175" t="n">
        <v>131</v>
      </c>
      <c r="B144" s="86" t="n"/>
      <c r="C144" s="173" t="inlineStr">
        <is>
          <t>Прайс из СД ОП</t>
        </is>
      </c>
      <c r="D144" s="176" t="inlineStr">
        <is>
          <t>Гирлянда №20 Натяжная для крепления 3-х проводов АСк2у 300/39 в портальном пролете</t>
        </is>
      </c>
      <c r="E144" s="175" t="inlineStr">
        <is>
          <t>шт</t>
        </is>
      </c>
      <c r="F144" s="175" t="n">
        <v>8</v>
      </c>
      <c r="G144" s="72" t="n">
        <v>77154.32000000001</v>
      </c>
      <c r="H144" s="72">
        <f>ROUND(F144*G144,2)</f>
        <v/>
      </c>
      <c r="I144" s="154" t="n"/>
      <c r="J144" s="154" t="n"/>
    </row>
    <row r="145" ht="47.25" customHeight="1" s="153">
      <c r="A145" s="175" t="n">
        <v>132</v>
      </c>
      <c r="B145" s="86" t="n"/>
      <c r="C145" s="173" t="inlineStr">
        <is>
          <t>01.7.11.02-0005</t>
        </is>
      </c>
      <c r="D145" s="176" t="inlineStr">
        <is>
          <t>2 Варианта(ов): Патрон термитный ПАС-240(со спичками), Патрон термитный ПАС-240 (со спичками)</t>
        </is>
      </c>
      <c r="E145" s="175" t="inlineStr">
        <is>
          <t>шт</t>
        </is>
      </c>
      <c r="F145" s="175" t="n">
        <v>3268</v>
      </c>
      <c r="G145" s="72" t="n">
        <v>150.01</v>
      </c>
      <c r="H145" s="72">
        <f>ROUND(F145*G145,2)</f>
        <v/>
      </c>
      <c r="I145" s="154" t="n"/>
      <c r="J145" s="154" t="n"/>
    </row>
    <row r="146" ht="47.25" customHeight="1" s="153">
      <c r="A146" s="175" t="n">
        <v>133</v>
      </c>
      <c r="B146" s="86" t="n"/>
      <c r="C146" s="173" t="inlineStr">
        <is>
          <t>05.1.01.13-0031</t>
        </is>
      </c>
      <c r="D146" s="176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E146" s="175" t="inlineStr">
        <is>
          <t>м3</t>
        </is>
      </c>
      <c r="F146" s="175" t="n">
        <v>263.84</v>
      </c>
      <c r="G146" s="72" t="n">
        <v>1830.67</v>
      </c>
      <c r="H146" s="72">
        <f>ROUND(F146*G146,2)</f>
        <v/>
      </c>
      <c r="I146" s="154" t="n"/>
      <c r="J146" s="154" t="n"/>
    </row>
    <row r="147">
      <c r="A147" s="175" t="n">
        <v>134</v>
      </c>
      <c r="B147" s="86" t="n"/>
      <c r="C147" s="173" t="inlineStr">
        <is>
          <t>Прайс из СД ОП</t>
        </is>
      </c>
      <c r="D147" s="176" t="inlineStr">
        <is>
          <t>Детали крепления ригелей- Д13 (0,011т)</t>
        </is>
      </c>
      <c r="E147" s="175" t="inlineStr">
        <is>
          <t>шт</t>
        </is>
      </c>
      <c r="F147" s="175" t="n">
        <v>624</v>
      </c>
      <c r="G147" s="72" t="n">
        <v>724.8</v>
      </c>
      <c r="H147" s="72">
        <f>ROUND(F147*G147,2)</f>
        <v/>
      </c>
      <c r="I147" s="154" t="n"/>
      <c r="J147" s="154" t="n"/>
    </row>
    <row r="148" ht="31.5" customHeight="1" s="153">
      <c r="A148" s="175" t="n">
        <v>135</v>
      </c>
      <c r="B148" s="86" t="n"/>
      <c r="C148" s="173" t="inlineStr">
        <is>
          <t>Прайс из СД ОП</t>
        </is>
      </c>
      <c r="D148" s="176" t="inlineStr">
        <is>
          <t>Комплект для ввода грозотроса в муфту КВГ 12-17/1х(2-3,6)</t>
        </is>
      </c>
      <c r="E148" s="175" t="inlineStr">
        <is>
          <t>шт</t>
        </is>
      </c>
      <c r="F148" s="175" t="n">
        <v>174</v>
      </c>
      <c r="G148" s="72" t="n">
        <v>2457.92</v>
      </c>
      <c r="H148" s="72">
        <f>ROUND(F148*G148,2)</f>
        <v/>
      </c>
      <c r="I148" s="154" t="n"/>
      <c r="J148" s="154" t="n"/>
    </row>
    <row r="149">
      <c r="A149" s="175" t="n">
        <v>136</v>
      </c>
      <c r="B149" s="86" t="n"/>
      <c r="C149" s="173" t="inlineStr">
        <is>
          <t>Прайс из СД ОП</t>
        </is>
      </c>
      <c r="D149" s="176" t="inlineStr">
        <is>
          <t>Фундамент под опоры Ф3-2 с гидроизоляцией</t>
        </is>
      </c>
      <c r="E149" s="175" t="inlineStr">
        <is>
          <t>шт</t>
        </is>
      </c>
      <c r="F149" s="175" t="n">
        <v>96</v>
      </c>
      <c r="G149" s="72" t="n">
        <v>12280.87</v>
      </c>
      <c r="H149" s="72">
        <f>ROUND(F149*G149,2)</f>
        <v/>
      </c>
      <c r="I149" s="154" t="n"/>
      <c r="J149" s="154" t="n"/>
    </row>
    <row r="150" ht="47.25" customHeight="1" s="153">
      <c r="A150" s="175" t="n">
        <v>137</v>
      </c>
      <c r="B150" s="86" t="n"/>
      <c r="C150" s="173" t="inlineStr">
        <is>
          <t>Прайс из СД ОП</t>
        </is>
      </c>
      <c r="D150" s="176" t="inlineStr">
        <is>
          <t>Гирлянда №13 Натяжная для крепления 3-х проводов АСк2у 300/39 на транспозиционную стойку (регулируемая)</t>
        </is>
      </c>
      <c r="E150" s="175" t="inlineStr">
        <is>
          <t>шт</t>
        </is>
      </c>
      <c r="F150" s="175" t="n">
        <v>12</v>
      </c>
      <c r="G150" s="72" t="n">
        <v>32147.45</v>
      </c>
      <c r="H150" s="72">
        <f>ROUND(F150*G150,2)</f>
        <v/>
      </c>
      <c r="I150" s="154" t="n"/>
      <c r="J150" s="154" t="n"/>
    </row>
    <row r="151" ht="31.5" customHeight="1" s="153">
      <c r="A151" s="175" t="n">
        <v>138</v>
      </c>
      <c r="B151" s="86" t="n"/>
      <c r="C151" s="173" t="inlineStr">
        <is>
          <t>Прайс из СД ОП</t>
        </is>
      </c>
      <c r="D151" s="176" t="inlineStr">
        <is>
          <t>Гирлянда №12 Натяжная для крепления 3-х проводов АСк2у 300/39 на транспозиционную стойку</t>
        </is>
      </c>
      <c r="E151" s="175" t="inlineStr">
        <is>
          <t>шт</t>
        </is>
      </c>
      <c r="F151" s="175" t="n">
        <v>12</v>
      </c>
      <c r="G151" s="72" t="n">
        <v>32123.24</v>
      </c>
      <c r="H151" s="72">
        <f>ROUND(F151*G151,2)</f>
        <v/>
      </c>
      <c r="I151" s="154" t="n"/>
      <c r="J151" s="154" t="n"/>
    </row>
    <row r="152" ht="31.5" customHeight="1" s="153">
      <c r="A152" s="175" t="n">
        <v>139</v>
      </c>
      <c r="B152" s="86" t="n"/>
      <c r="C152" s="173" t="inlineStr">
        <is>
          <t>05.1.03.13-0079</t>
        </is>
      </c>
      <c r="D152" s="176" t="inlineStr">
        <is>
          <t>Ригели марки Р1-А (бетон B22,5, расход арматуры 190 кг) (W6, F300)</t>
        </is>
      </c>
      <c r="E152" s="175" t="inlineStr">
        <is>
          <t>м3</t>
        </is>
      </c>
      <c r="F152" s="175" t="n">
        <v>126.048</v>
      </c>
      <c r="G152" s="72" t="n">
        <v>3050.93</v>
      </c>
      <c r="H152" s="72">
        <f>ROUND(F152*G152,2)</f>
        <v/>
      </c>
      <c r="I152" s="154" t="n"/>
      <c r="J152" s="154" t="n"/>
    </row>
    <row r="153" ht="63" customHeight="1" s="153">
      <c r="A153" s="175" t="n">
        <v>140</v>
      </c>
      <c r="B153" s="86" t="n"/>
      <c r="C153" s="173" t="inlineStr">
        <is>
          <t>Прайс из СД ОП</t>
        </is>
      </c>
      <c r="D153" s="176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E153" s="175" t="inlineStr">
        <is>
          <t>шт</t>
        </is>
      </c>
      <c r="F153" s="175" t="n">
        <v>48</v>
      </c>
      <c r="G153" s="72" t="n">
        <v>6754.64</v>
      </c>
      <c r="H153" s="72">
        <f>ROUND(F153*G153,2)</f>
        <v/>
      </c>
      <c r="I153" s="154" t="n"/>
      <c r="J153" s="154" t="n"/>
    </row>
    <row r="154">
      <c r="A154" s="175" t="n">
        <v>141</v>
      </c>
      <c r="B154" s="86" t="n"/>
      <c r="C154" s="173" t="inlineStr">
        <is>
          <t>16.2.01.02-0002</t>
        </is>
      </c>
      <c r="D154" s="176" t="inlineStr">
        <is>
          <t>Земля растительная механизированной заготовки</t>
        </is>
      </c>
      <c r="E154" s="175" t="inlineStr">
        <is>
          <t>м3</t>
        </is>
      </c>
      <c r="F154" s="175" t="n">
        <v>2326.96</v>
      </c>
      <c r="G154" s="72" t="n">
        <v>131.9</v>
      </c>
      <c r="H154" s="72">
        <f>ROUND(F154*G154,2)</f>
        <v/>
      </c>
      <c r="I154" s="154" t="n"/>
      <c r="J154" s="154" t="n"/>
    </row>
    <row r="155">
      <c r="A155" s="175" t="n">
        <v>142</v>
      </c>
      <c r="B155" s="86" t="n"/>
      <c r="C155" s="173" t="inlineStr">
        <is>
          <t>Прайс из СД ОП</t>
        </is>
      </c>
      <c r="D155" s="176" t="inlineStr">
        <is>
          <t>Зажим шлейфовый ЗКШ2-11/14-4</t>
        </is>
      </c>
      <c r="E155" s="175" t="inlineStr">
        <is>
          <t>шт</t>
        </is>
      </c>
      <c r="F155" s="175" t="n">
        <v>3246</v>
      </c>
      <c r="G155" s="72" t="n">
        <v>91.05</v>
      </c>
      <c r="H155" s="72">
        <f>ROUND(F155*G155,2)</f>
        <v/>
      </c>
      <c r="I155" s="154" t="n"/>
      <c r="J155" s="154" t="n"/>
    </row>
    <row r="156" ht="31.5" customHeight="1" s="153">
      <c r="A156" s="175" t="n">
        <v>143</v>
      </c>
      <c r="B156" s="86" t="n"/>
      <c r="C156" s="173" t="inlineStr">
        <is>
          <t>Прайс из СД ОП</t>
        </is>
      </c>
      <c r="D156" s="176" t="inlineStr">
        <is>
          <t>Протектор соединительный спиральный ПСС-Т-12,1/03-ГТК</t>
        </is>
      </c>
      <c r="E156" s="175" t="inlineStr">
        <is>
          <t>шт</t>
        </is>
      </c>
      <c r="F156" s="175" t="n">
        <v>316</v>
      </c>
      <c r="G156" s="72" t="n">
        <v>926.73</v>
      </c>
      <c r="H156" s="72">
        <f>ROUND(F156*G156,2)</f>
        <v/>
      </c>
      <c r="I156" s="154" t="n"/>
      <c r="J156" s="154" t="n"/>
    </row>
    <row r="157" ht="47.25" customHeight="1" s="153">
      <c r="A157" s="175" t="n">
        <v>144</v>
      </c>
      <c r="B157" s="86" t="n"/>
      <c r="C157" s="173" t="inlineStr">
        <is>
          <t>Прайс из СД ОП</t>
        </is>
      </c>
      <c r="D157" s="176" t="inlineStr">
        <is>
          <t>Балка Б1-А (горячее оцинкование в заводских условиях с толщиной покрытия t=60-100мкм, вес с учетом цинкового покрытия 0,993 т)</t>
        </is>
      </c>
      <c r="E157" s="175" t="inlineStr">
        <is>
          <t>шт</t>
        </is>
      </c>
      <c r="F157" s="175" t="n">
        <v>8</v>
      </c>
      <c r="G157" s="72" t="n">
        <v>34842.32</v>
      </c>
      <c r="H157" s="72">
        <f>ROUND(F157*G157,2)</f>
        <v/>
      </c>
      <c r="I157" s="154" t="n"/>
      <c r="J157" s="154" t="n"/>
    </row>
    <row r="158" ht="47.25" customHeight="1" s="153">
      <c r="A158" s="175" t="n">
        <v>145</v>
      </c>
      <c r="B158" s="86" t="n"/>
      <c r="C158" s="173" t="inlineStr">
        <is>
          <t>14.4.02.09-0301</t>
        </is>
      </c>
      <c r="D158" s="176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E158" s="175" t="inlineStr">
        <is>
          <t>кг</t>
        </is>
      </c>
      <c r="F158" s="175" t="n">
        <v>1072.016896</v>
      </c>
      <c r="G158" s="72" t="n">
        <v>238.48</v>
      </c>
      <c r="H158" s="72">
        <f>ROUND(F158*G158,2)</f>
        <v/>
      </c>
      <c r="I158" s="154" t="n"/>
      <c r="J158" s="154" t="n"/>
    </row>
    <row r="159" ht="31.5" customHeight="1" s="153">
      <c r="A159" s="175" t="n">
        <v>146</v>
      </c>
      <c r="B159" s="86" t="n"/>
      <c r="C159" s="173" t="inlineStr">
        <is>
          <t>Прайс из СД ОП</t>
        </is>
      </c>
      <c r="D159" s="176" t="inlineStr">
        <is>
          <t>2 Варианта(ов): Гасителей вибрации ГВ-(П)-4433-04 (12,3), Гаситель вибрации ГВ-(П)-4433-04(12,1)</t>
        </is>
      </c>
      <c r="E159" s="175" t="inlineStr">
        <is>
          <t>шт</t>
        </is>
      </c>
      <c r="F159" s="175" t="n">
        <v>416</v>
      </c>
      <c r="G159" s="72" t="n">
        <v>550.25</v>
      </c>
      <c r="H159" s="72">
        <f>ROUND(F159*G159,2)</f>
        <v/>
      </c>
      <c r="I159" s="154" t="n"/>
      <c r="J159" s="154" t="n"/>
    </row>
    <row r="160" ht="47.25" customHeight="1" s="153">
      <c r="A160" s="175" t="n">
        <v>147</v>
      </c>
      <c r="B160" s="86" t="n"/>
      <c r="C160" s="173" t="inlineStr">
        <is>
          <t>01.7.15.03-1002</t>
        </is>
      </c>
      <c r="D160" s="176" t="inlineStr">
        <is>
          <t>Болты для монтажа стальных конструкций, в комплекте с гайками и шайбами, диаметр 24-48 мм, длина 55-300 мм (М36х220)</t>
        </is>
      </c>
      <c r="E160" s="175" t="inlineStr">
        <is>
          <t>кг</t>
        </is>
      </c>
      <c r="F160" s="175" t="n">
        <v>8056</v>
      </c>
      <c r="G160" s="72" t="n">
        <v>27.48</v>
      </c>
      <c r="H160" s="72">
        <f>ROUND(F160*G160,2)</f>
        <v/>
      </c>
      <c r="I160" s="154" t="n"/>
      <c r="J160" s="154" t="n"/>
    </row>
    <row r="161">
      <c r="A161" s="175" t="n">
        <v>148</v>
      </c>
      <c r="B161" s="86" t="n"/>
      <c r="C161" s="173" t="inlineStr">
        <is>
          <t>Прайс из СД ОП</t>
        </is>
      </c>
      <c r="D161" s="176" t="inlineStr">
        <is>
          <t>Фундамент под опоры Ф3-2 с гидроизоляцией</t>
        </is>
      </c>
      <c r="E161" s="175" t="inlineStr">
        <is>
          <t>шт</t>
        </is>
      </c>
      <c r="F161" s="175" t="n">
        <v>48</v>
      </c>
      <c r="G161" s="72" t="n">
        <v>12212.2</v>
      </c>
      <c r="H161" s="72">
        <f>ROUND(F161*G161,2)</f>
        <v/>
      </c>
      <c r="I161" s="154" t="n"/>
      <c r="J161" s="154" t="n"/>
    </row>
    <row r="162">
      <c r="A162" s="175" t="n">
        <v>149</v>
      </c>
      <c r="B162" s="86" t="n"/>
      <c r="C162" s="173" t="inlineStr">
        <is>
          <t>02.2.03.01-0012</t>
        </is>
      </c>
      <c r="D162" s="176" t="inlineStr">
        <is>
          <t>Камень бутовый М 800, размер от 150 до 500 мм</t>
        </is>
      </c>
      <c r="E162" s="175" t="inlineStr">
        <is>
          <t>м3</t>
        </is>
      </c>
      <c r="F162" s="175" t="n">
        <v>898.9</v>
      </c>
      <c r="G162" s="72" t="n">
        <v>208</v>
      </c>
      <c r="H162" s="72">
        <f>ROUND(F162*G162,2)</f>
        <v/>
      </c>
      <c r="I162" s="154" t="n"/>
      <c r="J162" s="154" t="n"/>
    </row>
    <row r="163" ht="31.5" customHeight="1" s="153">
      <c r="A163" s="175" t="n">
        <v>150</v>
      </c>
      <c r="B163" s="86" t="n"/>
      <c r="C163" s="173" t="inlineStr">
        <is>
          <t>Прайс из СД ОП</t>
        </is>
      </c>
      <c r="D163" s="176" t="inlineStr">
        <is>
          <t>Комплект для ввода грозотроса в муфту КВГ 12-17/1х(2-3,6)</t>
        </is>
      </c>
      <c r="E163" s="175" t="inlineStr">
        <is>
          <t>шт</t>
        </is>
      </c>
      <c r="F163" s="175" t="n">
        <v>70</v>
      </c>
      <c r="G163" s="72" t="n">
        <v>2444.18</v>
      </c>
      <c r="H163" s="72">
        <f>ROUND(F163*G163,2)</f>
        <v/>
      </c>
      <c r="I163" s="154" t="n"/>
      <c r="J163" s="154" t="n"/>
    </row>
    <row r="164" ht="31.5" customHeight="1" s="153">
      <c r="A164" s="175" t="n">
        <v>151</v>
      </c>
      <c r="B164" s="86" t="n"/>
      <c r="C164" s="173" t="inlineStr">
        <is>
          <t>Прайс из СД ОП</t>
        </is>
      </c>
      <c r="D164" s="176" t="inlineStr">
        <is>
          <t>Гирлянда №34 Натяжная для крепления ОКГТ к опоре УС500-В (с заземлением)</t>
        </is>
      </c>
      <c r="E164" s="175" t="inlineStr">
        <is>
          <t>шт</t>
        </is>
      </c>
      <c r="F164" s="175" t="n">
        <v>32</v>
      </c>
      <c r="G164" s="72" t="n">
        <v>4976.64</v>
      </c>
      <c r="H164" s="72">
        <f>ROUND(F164*G164,2)</f>
        <v/>
      </c>
      <c r="I164" s="154" t="n"/>
      <c r="J164" s="154" t="n"/>
    </row>
    <row r="165" ht="31.5" customHeight="1" s="153">
      <c r="A165" s="175" t="n">
        <v>152</v>
      </c>
      <c r="B165" s="86" t="n"/>
      <c r="C165" s="173" t="inlineStr">
        <is>
          <t>Прайс из СД ОП</t>
        </is>
      </c>
      <c r="D165" s="176" t="inlineStr">
        <is>
          <t>Гирлянда №21 Натяжная для троса для опоры УС500-В (с заземлением)</t>
        </is>
      </c>
      <c r="E165" s="175" t="inlineStr">
        <is>
          <t>шт</t>
        </is>
      </c>
      <c r="F165" s="175" t="n">
        <v>30</v>
      </c>
      <c r="G165" s="72" t="n">
        <v>4978.15</v>
      </c>
      <c r="H165" s="72">
        <f>ROUND(F165*G165,2)</f>
        <v/>
      </c>
    </row>
    <row r="166" ht="31.5" customHeight="1" s="153">
      <c r="A166" s="175" t="n">
        <v>153</v>
      </c>
      <c r="B166" s="86" t="n"/>
      <c r="C166" s="173" t="inlineStr">
        <is>
          <t>14.4.04.04-0002</t>
        </is>
      </c>
      <c r="D166" s="176" t="inlineStr">
        <is>
          <t>Эмаль кремнийорганическая КО-168 атмосферостойкая разных цветов (КО-1112 0.2 кг/м2)</t>
        </is>
      </c>
      <c r="E166" s="175" t="inlineStr">
        <is>
          <t>т</t>
        </is>
      </c>
      <c r="F166" s="175" t="n">
        <v>3.9108</v>
      </c>
      <c r="G166" s="72" t="n">
        <v>33915</v>
      </c>
      <c r="H166" s="72">
        <f>ROUND(F166*G166,2)</f>
        <v/>
      </c>
    </row>
    <row r="167">
      <c r="A167" s="175" t="n">
        <v>154</v>
      </c>
      <c r="B167" s="86" t="n"/>
      <c r="C167" s="173" t="inlineStr">
        <is>
          <t>12.1.02.09-0161</t>
        </is>
      </c>
      <c r="D167" s="176" t="inlineStr">
        <is>
          <t>Стеклоизол К-4,0, стеклохолст</t>
        </is>
      </c>
      <c r="E167" s="175" t="inlineStr">
        <is>
          <t>м2</t>
        </is>
      </c>
      <c r="F167" s="175" t="n">
        <v>5475.6</v>
      </c>
      <c r="G167" s="72" t="n">
        <v>22.89</v>
      </c>
      <c r="H167" s="72">
        <f>ROUND(F167*G167,2)</f>
        <v/>
      </c>
    </row>
    <row r="168" ht="31.5" customHeight="1" s="153">
      <c r="A168" s="175" t="n">
        <v>155</v>
      </c>
      <c r="B168" s="86" t="n"/>
      <c r="C168" s="173" t="inlineStr">
        <is>
          <t>Прайс из СД ОП</t>
        </is>
      </c>
      <c r="D168" s="176" t="inlineStr">
        <is>
          <t>Гирлянда №22 Натяжная усиленная для троса для опоры УС500-В (с заземлением)</t>
        </is>
      </c>
      <c r="E168" s="175" t="inlineStr">
        <is>
          <t>шт</t>
        </is>
      </c>
      <c r="F168" s="175" t="n">
        <v>22</v>
      </c>
      <c r="G168" s="72" t="n">
        <v>5652.54</v>
      </c>
      <c r="H168" s="72">
        <f>ROUND(F168*G168,2)</f>
        <v/>
      </c>
    </row>
    <row r="169" ht="31.5" customHeight="1" s="153">
      <c r="A169" s="175" t="n">
        <v>156</v>
      </c>
      <c r="B169" s="86" t="n"/>
      <c r="C169" s="173" t="inlineStr">
        <is>
          <t>Прайс из СД ОП</t>
        </is>
      </c>
      <c r="D169" s="176" t="inlineStr">
        <is>
          <t>Гирлянда №9 Натяжная для троса для опоры У2(С2)-Уту+25 (с заземлением)</t>
        </is>
      </c>
      <c r="E169" s="175" t="inlineStr">
        <is>
          <t>шт</t>
        </is>
      </c>
      <c r="F169" s="175" t="n">
        <v>16</v>
      </c>
      <c r="G169" s="72" t="n">
        <v>7580.12</v>
      </c>
      <c r="H169" s="72">
        <f>ROUND(F169*G169,2)</f>
        <v/>
      </c>
    </row>
    <row r="170" ht="173.25" customHeight="1" s="153">
      <c r="A170" s="175" t="n">
        <v>157</v>
      </c>
      <c r="B170" s="86" t="n"/>
      <c r="C170" s="173" t="inlineStr">
        <is>
          <t>01.2.03.05-0011</t>
        </is>
      </c>
      <c r="D170" s="176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E170" s="175" t="inlineStr">
        <is>
          <t>л</t>
        </is>
      </c>
      <c r="F170" s="175" t="n">
        <v>11834.76</v>
      </c>
      <c r="G170" s="72" t="n">
        <v>8.44</v>
      </c>
      <c r="H170" s="72">
        <f>ROUND(F170*G170,2)</f>
        <v/>
      </c>
    </row>
    <row r="171" ht="31.5" customHeight="1" s="153">
      <c r="A171" s="175" t="n">
        <v>158</v>
      </c>
      <c r="B171" s="86" t="n"/>
      <c r="C171" s="173" t="inlineStr">
        <is>
          <t>01.2.03.03-0135</t>
        </is>
      </c>
      <c r="D171" s="176" t="inlineStr">
        <is>
          <t>Мастика резиново-битумная, марка МГХ-Т холодная ("МГХ-Т Грида" (1 кг/м2)</t>
        </is>
      </c>
      <c r="E171" s="175" t="inlineStr">
        <is>
          <t>кг</t>
        </is>
      </c>
      <c r="F171" s="175" t="n">
        <v>6168</v>
      </c>
      <c r="G171" s="72" t="n">
        <v>16.05</v>
      </c>
      <c r="H171" s="72">
        <f>ROUND(F171*G171,2)</f>
        <v/>
      </c>
    </row>
    <row r="172" ht="31.5" customHeight="1" s="153">
      <c r="A172" s="175" t="n">
        <v>159</v>
      </c>
      <c r="B172" s="86" t="n"/>
      <c r="C172" s="173" t="inlineStr">
        <is>
          <t>11.1.02.01-0031</t>
        </is>
      </c>
      <c r="D172" s="176" t="inlineStr">
        <is>
          <t>Лесоматериалы лиственных пород для строительства, круглые, длина 3-6,5 м, диаметр 12-24 см</t>
        </is>
      </c>
      <c r="E172" s="175" t="inlineStr">
        <is>
          <t>м3</t>
        </is>
      </c>
      <c r="F172" s="175" t="n">
        <v>240.14</v>
      </c>
      <c r="G172" s="72" t="n">
        <v>374.74</v>
      </c>
      <c r="H172" s="72">
        <f>ROUND(F172*G172,2)</f>
        <v/>
      </c>
      <c r="I172" s="154" t="n"/>
      <c r="J172" s="154" t="n"/>
    </row>
    <row r="173" ht="31.5" customHeight="1" s="153">
      <c r="A173" s="175" t="n">
        <v>160</v>
      </c>
      <c r="B173" s="86" t="n"/>
      <c r="C173" s="173" t="inlineStr">
        <is>
          <t>Прайс из СД ОП</t>
        </is>
      </c>
      <c r="D173" s="176" t="inlineStr">
        <is>
          <t>Гирлянда №25 Натяжная для троса для опоры У2(С2)-Уту+25 (с искровым промежутком)</t>
        </is>
      </c>
      <c r="E173" s="175" t="inlineStr">
        <is>
          <t>шт</t>
        </is>
      </c>
      <c r="F173" s="175" t="n">
        <v>10</v>
      </c>
      <c r="G173" s="72" t="n">
        <v>7592.78</v>
      </c>
      <c r="H173" s="72">
        <f>ROUND(F173*G173,2)</f>
        <v/>
      </c>
      <c r="I173" s="154" t="n"/>
      <c r="J173" s="154" t="n"/>
    </row>
    <row r="174">
      <c r="A174" s="175" t="n">
        <v>161</v>
      </c>
      <c r="B174" s="86" t="n"/>
      <c r="C174" s="173" t="inlineStr">
        <is>
          <t>Прайс из СД ОП</t>
        </is>
      </c>
      <c r="D174" s="176" t="inlineStr">
        <is>
          <t>Гаситель вибрации ГВ-3323-04</t>
        </is>
      </c>
      <c r="E174" s="175" t="inlineStr">
        <is>
          <t>шт</t>
        </is>
      </c>
      <c r="F174" s="175" t="n">
        <v>266</v>
      </c>
      <c r="G174" s="72" t="n">
        <v>229.5</v>
      </c>
      <c r="H174" s="72">
        <f>ROUND(F174*G174,2)</f>
        <v/>
      </c>
      <c r="I174" s="154" t="n"/>
      <c r="J174" s="154" t="n"/>
    </row>
    <row r="175" ht="31.5" customHeight="1" s="153">
      <c r="A175" s="175" t="n">
        <v>162</v>
      </c>
      <c r="B175" s="86" t="n"/>
      <c r="C175" s="173" t="inlineStr">
        <is>
          <t>01.7.15.03-0035</t>
        </is>
      </c>
      <c r="D175" s="176" t="inlineStr">
        <is>
          <t>Болты с гайками и шайбами оцинкованные, диаметр 20 мм</t>
        </is>
      </c>
      <c r="E175" s="175" t="inlineStr">
        <is>
          <t>кг</t>
        </is>
      </c>
      <c r="F175" s="175" t="n">
        <v>2074.14</v>
      </c>
      <c r="G175" s="72" t="n">
        <v>24.97</v>
      </c>
      <c r="H175" s="72">
        <f>ROUND(F175*G175,2)</f>
        <v/>
      </c>
      <c r="I175" s="154" t="n"/>
      <c r="J175" s="154" t="n"/>
    </row>
    <row r="176" ht="31.5" customHeight="1" s="153">
      <c r="A176" s="175" t="n">
        <v>163</v>
      </c>
      <c r="B176" s="86" t="n"/>
      <c r="C176" s="173" t="inlineStr">
        <is>
          <t>04.1.02.05-0003</t>
        </is>
      </c>
      <c r="D176" s="176" t="inlineStr">
        <is>
          <t>Смеси бетонные тяжелого бетона (БСТ), класс В7,5 (М100)</t>
        </is>
      </c>
      <c r="E176" s="175" t="inlineStr">
        <is>
          <t>м3</t>
        </is>
      </c>
      <c r="F176" s="175" t="n">
        <v>85.31999999999999</v>
      </c>
      <c r="G176" s="72" t="n">
        <v>560</v>
      </c>
      <c r="H176" s="72">
        <f>ROUND(F176*G176,2)</f>
        <v/>
      </c>
      <c r="I176" s="154" t="n"/>
      <c r="J176" s="154" t="n"/>
    </row>
    <row r="177">
      <c r="A177" s="175" t="n">
        <v>164</v>
      </c>
      <c r="B177" s="86" t="n"/>
      <c r="C177" s="173" t="inlineStr">
        <is>
          <t>01.2.01.02-0052</t>
        </is>
      </c>
      <c r="D177" s="176" t="inlineStr">
        <is>
          <t>Битумы нефтяные строительные БН-70/30</t>
        </is>
      </c>
      <c r="E177" s="175" t="inlineStr">
        <is>
          <t>т</t>
        </is>
      </c>
      <c r="F177" s="175" t="n">
        <v>30.84</v>
      </c>
      <c r="G177" s="72" t="n">
        <v>1526</v>
      </c>
      <c r="H177" s="72">
        <f>ROUND(F177*G177,2)</f>
        <v/>
      </c>
      <c r="I177" s="154" t="n"/>
      <c r="J177" s="154" t="n"/>
    </row>
    <row r="178">
      <c r="A178" s="175" t="n">
        <v>165</v>
      </c>
      <c r="B178" s="86" t="n"/>
      <c r="C178" s="173" t="inlineStr">
        <is>
          <t>Прайс из СД ОП</t>
        </is>
      </c>
      <c r="D178" s="176" t="inlineStr">
        <is>
          <t>Сталь полосовая 40х6 мм (оцинк.)</t>
        </is>
      </c>
      <c r="E178" s="175" t="inlineStr">
        <is>
          <t>т</t>
        </is>
      </c>
      <c r="F178" s="175" t="n">
        <v>2.008</v>
      </c>
      <c r="G178" s="72" t="n">
        <v>21677.64</v>
      </c>
      <c r="H178" s="72">
        <f>ROUND(F178*G178,2)</f>
        <v/>
      </c>
      <c r="I178" s="154" t="n"/>
      <c r="J178" s="154" t="n"/>
    </row>
    <row r="179" ht="31.5" customHeight="1" s="153">
      <c r="A179" s="175" t="n">
        <v>166</v>
      </c>
      <c r="B179" s="86" t="n"/>
      <c r="C179" s="173" t="inlineStr">
        <is>
          <t>Прайс из СД ОП</t>
        </is>
      </c>
      <c r="D179" s="176" t="inlineStr">
        <is>
          <t>Гирлянда №14 Поддерживающая для троса (с заземлением)</t>
        </is>
      </c>
      <c r="E179" s="175" t="inlineStr">
        <is>
          <t>шт</t>
        </is>
      </c>
      <c r="F179" s="175" t="n">
        <v>20</v>
      </c>
      <c r="G179" s="72" t="n">
        <v>1833.5</v>
      </c>
      <c r="H179" s="72">
        <f>ROUND(F179*G179,2)</f>
        <v/>
      </c>
      <c r="I179" s="154" t="n"/>
      <c r="J179" s="154" t="n"/>
    </row>
    <row r="180">
      <c r="A180" s="175" t="n">
        <v>167</v>
      </c>
      <c r="B180" s="86" t="n"/>
      <c r="C180" s="173" t="inlineStr">
        <is>
          <t>16.2.02.07-0121</t>
        </is>
      </c>
      <c r="D180" s="176" t="inlineStr">
        <is>
          <t>Семена трав: мятлик</t>
        </is>
      </c>
      <c r="E180" s="175" t="inlineStr">
        <is>
          <t>кг</t>
        </is>
      </c>
      <c r="F180" s="175" t="n">
        <v>239.54</v>
      </c>
      <c r="G180" s="72" t="n">
        <v>152.84</v>
      </c>
      <c r="H180" s="72">
        <f>ROUND(F180*G180,2)</f>
        <v/>
      </c>
      <c r="I180" s="154" t="n"/>
      <c r="J180" s="154" t="n"/>
    </row>
    <row r="181" ht="31.5" customHeight="1" s="153">
      <c r="A181" s="175" t="n">
        <v>168</v>
      </c>
      <c r="B181" s="86" t="n"/>
      <c r="C181" s="173" t="inlineStr">
        <is>
          <t>Прайс из СД ОП</t>
        </is>
      </c>
      <c r="D181" s="176" t="inlineStr">
        <is>
          <t>Гирлянда №33 Натяжная для крепления ОКГТ к порталам 500 кВ</t>
        </is>
      </c>
      <c r="E181" s="175" t="inlineStr">
        <is>
          <t>шт</t>
        </is>
      </c>
      <c r="F181" s="175" t="n">
        <v>8</v>
      </c>
      <c r="G181" s="72" t="n">
        <v>4452.12</v>
      </c>
      <c r="H181" s="72">
        <f>ROUND(F181*G181,2)</f>
        <v/>
      </c>
      <c r="I181" s="154" t="n"/>
      <c r="J181" s="154" t="n"/>
    </row>
    <row r="182" ht="31.5" customHeight="1" s="153">
      <c r="A182" s="175" t="n">
        <v>169</v>
      </c>
      <c r="B182" s="86" t="n"/>
      <c r="C182" s="173" t="inlineStr">
        <is>
          <t>Прайс из СД ОП</t>
        </is>
      </c>
      <c r="D182" s="176" t="inlineStr">
        <is>
          <t>Гирлянда №26 Натяжная для троса для порталов 500 кВ (с заземлением)</t>
        </is>
      </c>
      <c r="E182" s="175" t="inlineStr">
        <is>
          <t>шт</t>
        </is>
      </c>
      <c r="F182" s="175" t="n">
        <v>8</v>
      </c>
      <c r="G182" s="72" t="n">
        <v>4428.42</v>
      </c>
      <c r="H182" s="72">
        <f>ROUND(F182*G182,2)</f>
        <v/>
      </c>
      <c r="I182" s="154" t="n"/>
      <c r="J182" s="154" t="n"/>
    </row>
    <row r="183">
      <c r="A183" s="175" t="n">
        <v>170</v>
      </c>
      <c r="B183" s="86" t="n"/>
      <c r="C183" s="173" t="inlineStr">
        <is>
          <t>01.7.15.03-0042</t>
        </is>
      </c>
      <c r="D183" s="176" t="inlineStr">
        <is>
          <t>Болты с гайками и шайбами строительные</t>
        </is>
      </c>
      <c r="E183" s="175" t="inlineStr">
        <is>
          <t>кг</t>
        </is>
      </c>
      <c r="F183" s="175" t="n">
        <v>2654.4</v>
      </c>
      <c r="G183" s="72" t="n">
        <v>9.279999999999999</v>
      </c>
      <c r="H183" s="72">
        <f>ROUND(F183*G183,2)</f>
        <v/>
      </c>
      <c r="I183" s="154" t="n"/>
      <c r="J183" s="154" t="n"/>
    </row>
    <row r="184">
      <c r="A184" s="175" t="n">
        <v>171</v>
      </c>
      <c r="B184" s="86" t="n"/>
      <c r="C184" s="173" t="inlineStr">
        <is>
          <t>01.3.01.03-0002</t>
        </is>
      </c>
      <c r="D184" s="176" t="inlineStr">
        <is>
          <t>Керосин для технических целей</t>
        </is>
      </c>
      <c r="E184" s="175" t="inlineStr">
        <is>
          <t>т</t>
        </is>
      </c>
      <c r="F184" s="175" t="n">
        <v>9.38592</v>
      </c>
      <c r="G184" s="72" t="n">
        <v>2607.08</v>
      </c>
      <c r="H184" s="72">
        <f>ROUND(F184*G184,2)</f>
        <v/>
      </c>
      <c r="I184" s="154" t="n"/>
      <c r="J184" s="154" t="n"/>
    </row>
    <row r="185">
      <c r="A185" s="175" t="n">
        <v>172</v>
      </c>
      <c r="B185" s="86" t="n"/>
      <c r="C185" s="173" t="inlineStr">
        <is>
          <t>01.7.11.07-0032</t>
        </is>
      </c>
      <c r="D185" s="176" t="inlineStr">
        <is>
          <t>Электроды сварочные Э42, диаметр 4 мм</t>
        </is>
      </c>
      <c r="E185" s="175" t="inlineStr">
        <is>
          <t>т</t>
        </is>
      </c>
      <c r="F185" s="175" t="n">
        <v>2.071062</v>
      </c>
      <c r="G185" s="72" t="n">
        <v>10322.64</v>
      </c>
      <c r="H185" s="72">
        <f>ROUND(F185*G185,2)</f>
        <v/>
      </c>
      <c r="I185" s="154" t="n"/>
      <c r="J185" s="154" t="n"/>
    </row>
    <row r="186" ht="31.5" customHeight="1" s="153">
      <c r="A186" s="175" t="n">
        <v>173</v>
      </c>
      <c r="B186" s="86" t="n"/>
      <c r="C186" s="173" t="inlineStr">
        <is>
          <t>Прайс из СД ОП</t>
        </is>
      </c>
      <c r="D186" s="176" t="inlineStr">
        <is>
          <t>Гирлянда №23 Натяжная для троса для опоры УС500-В (с искровым промежутком)</t>
        </is>
      </c>
      <c r="E186" s="175" t="inlineStr">
        <is>
          <t>шт</t>
        </is>
      </c>
      <c r="F186" s="175" t="n">
        <v>4</v>
      </c>
      <c r="G186" s="72" t="n">
        <v>5061.96</v>
      </c>
      <c r="H186" s="72">
        <f>ROUND(F186*G186,2)</f>
        <v/>
      </c>
      <c r="I186" s="154" t="n"/>
      <c r="J186" s="154" t="n"/>
    </row>
    <row r="187">
      <c r="A187" s="175" t="n">
        <v>174</v>
      </c>
      <c r="B187" s="86" t="n"/>
      <c r="C187" s="173" t="inlineStr">
        <is>
          <t>16.2.02.07-0131</t>
        </is>
      </c>
      <c r="D187" s="176" t="inlineStr">
        <is>
          <t>Семена трав: овсяница</t>
        </is>
      </c>
      <c r="E187" s="175" t="inlineStr">
        <is>
          <t>кг</t>
        </is>
      </c>
      <c r="F187" s="175" t="n">
        <v>239.54</v>
      </c>
      <c r="G187" s="72" t="n">
        <v>77.59</v>
      </c>
      <c r="H187" s="72">
        <f>ROUND(F187*G187,2)</f>
        <v/>
      </c>
      <c r="I187" s="154" t="n"/>
      <c r="J187" s="154" t="n"/>
    </row>
    <row r="188">
      <c r="A188" s="175" t="n">
        <v>175</v>
      </c>
      <c r="B188" s="86" t="n"/>
      <c r="C188" s="173" t="inlineStr">
        <is>
          <t>08.3.03.04-0012</t>
        </is>
      </c>
      <c r="D188" s="176" t="inlineStr">
        <is>
          <t>Проволока светлая, диаметр 1,1 мм</t>
        </is>
      </c>
      <c r="E188" s="175" t="inlineStr">
        <is>
          <t>т</t>
        </is>
      </c>
      <c r="F188" s="175" t="n">
        <v>1.438</v>
      </c>
      <c r="G188" s="72" t="n">
        <v>10466.7</v>
      </c>
      <c r="H188" s="72">
        <f>ROUND(F188*G188,2)</f>
        <v/>
      </c>
      <c r="I188" s="154" t="n"/>
      <c r="J188" s="154" t="n"/>
    </row>
    <row r="189">
      <c r="A189" s="175" t="n">
        <v>176</v>
      </c>
      <c r="B189" s="86" t="n"/>
      <c r="C189" s="173" t="inlineStr">
        <is>
          <t>Прайс из СД ОП</t>
        </is>
      </c>
      <c r="D189" s="176" t="inlineStr">
        <is>
          <t>Узел подвески УПШ-03-1</t>
        </is>
      </c>
      <c r="E189" s="175" t="inlineStr">
        <is>
          <t>шт</t>
        </is>
      </c>
      <c r="F189" s="175" t="n">
        <v>248</v>
      </c>
      <c r="G189" s="72" t="n">
        <v>59.57</v>
      </c>
      <c r="H189" s="72">
        <f>ROUND(F189*G189,2)</f>
        <v/>
      </c>
      <c r="I189" s="154" t="n"/>
      <c r="J189" s="154" t="n"/>
    </row>
    <row r="190">
      <c r="A190" s="175" t="n">
        <v>177</v>
      </c>
      <c r="B190" s="86" t="n"/>
      <c r="C190" s="173" t="inlineStr">
        <is>
          <t>Прайс из СД ОП</t>
        </is>
      </c>
      <c r="D190" s="176" t="inlineStr">
        <is>
          <t>Узел подвески УПШ-03-2</t>
        </is>
      </c>
      <c r="E190" s="175" t="inlineStr">
        <is>
          <t>шт</t>
        </is>
      </c>
      <c r="F190" s="175" t="n">
        <v>248</v>
      </c>
      <c r="G190" s="72" t="n">
        <v>48.87</v>
      </c>
      <c r="H190" s="72">
        <f>ROUND(F190*G190,2)</f>
        <v/>
      </c>
      <c r="I190" s="154" t="n"/>
      <c r="J190" s="154" t="n"/>
    </row>
    <row r="191" ht="31.5" customHeight="1" s="153">
      <c r="A191" s="175" t="n">
        <v>178</v>
      </c>
      <c r="B191" s="86" t="n"/>
      <c r="C191" s="173" t="inlineStr">
        <is>
          <t>01.7.12.05-1006</t>
        </is>
      </c>
      <c r="D191" s="176" t="inlineStr">
        <is>
          <t>Геотекстиль нетканый, поверхностной плотностью 250 г/м2</t>
        </is>
      </c>
      <c r="E191" s="175" t="inlineStr">
        <is>
          <t>м2</t>
        </is>
      </c>
      <c r="F191" s="175" t="n">
        <v>1786.4</v>
      </c>
      <c r="G191" s="72" t="n">
        <v>4.38</v>
      </c>
      <c r="H191" s="72">
        <f>ROUND(F191*G191,2)</f>
        <v/>
      </c>
      <c r="I191" s="154" t="n"/>
      <c r="J191" s="154" t="n"/>
    </row>
    <row r="192">
      <c r="A192" s="175" t="n">
        <v>179</v>
      </c>
      <c r="B192" s="86" t="n"/>
      <c r="C192" s="173" t="inlineStr">
        <is>
          <t>16.2.02.07-0181</t>
        </is>
      </c>
      <c r="D192" s="176" t="inlineStr">
        <is>
          <t>Семена трав: тимофеевка</t>
        </is>
      </c>
      <c r="E192" s="175" t="inlineStr">
        <is>
          <t>кг</t>
        </is>
      </c>
      <c r="F192" s="175" t="n">
        <v>119.77</v>
      </c>
      <c r="G192" s="72" t="n">
        <v>62.72</v>
      </c>
      <c r="H192" s="72">
        <f>ROUND(F192*G192,2)</f>
        <v/>
      </c>
      <c r="I192" s="154" t="n"/>
      <c r="J192" s="154" t="n"/>
    </row>
    <row r="193" ht="31.5" customHeight="1" s="153">
      <c r="A193" s="175" t="n">
        <v>180</v>
      </c>
      <c r="B193" s="86" t="n"/>
      <c r="C193" s="173" t="inlineStr">
        <is>
          <t>Прайс из СД ОП</t>
        </is>
      </c>
      <c r="D193" s="176" t="inlineStr">
        <is>
          <t>Гирлянда №24 Натяжная усиленная для троса для опоры УС500-В (с искровым промежутком)</t>
        </is>
      </c>
      <c r="E193" s="175" t="inlineStr">
        <is>
          <t>шт</t>
        </is>
      </c>
      <c r="F193" s="175" t="n">
        <v>4</v>
      </c>
      <c r="G193" s="72" t="n">
        <v>1416.3</v>
      </c>
      <c r="H193" s="72">
        <f>ROUND(F193*G193,2)</f>
        <v/>
      </c>
      <c r="I193" s="154" t="n"/>
      <c r="J193" s="154" t="n"/>
    </row>
    <row r="194" ht="31.5" customHeight="1" s="153">
      <c r="A194" s="175" t="n">
        <v>181</v>
      </c>
      <c r="B194" s="86" t="n"/>
      <c r="C194" s="173" t="inlineStr">
        <is>
          <t>01.7.15.01-0081</t>
        </is>
      </c>
      <c r="D194" s="176" t="inlineStr">
        <is>
          <t>Крюк анкерный для геотехнической полимерной решетки</t>
        </is>
      </c>
      <c r="E194" s="175" t="inlineStr">
        <is>
          <t>шт</t>
        </is>
      </c>
      <c r="F194" s="175" t="n">
        <v>3248</v>
      </c>
      <c r="G194" s="72" t="n">
        <v>1.53</v>
      </c>
      <c r="H194" s="72">
        <f>ROUND(F194*G194,2)</f>
        <v/>
      </c>
      <c r="I194" s="154" t="n"/>
      <c r="J194" s="154" t="n"/>
    </row>
    <row r="195" ht="31.5" customHeight="1" s="153">
      <c r="A195" s="175" t="n">
        <v>182</v>
      </c>
      <c r="B195" s="86" t="n"/>
      <c r="C195" s="173" t="inlineStr">
        <is>
          <t>20.2.01.09-0011</t>
        </is>
      </c>
      <c r="D195" s="176" t="inlineStr">
        <is>
          <t>Гильза защитная КДЗС термоусаживаемая для защиты сварных стыков оптоволоконного кабеля</t>
        </is>
      </c>
      <c r="E195" s="175" t="inlineStr">
        <is>
          <t>1000 шт</t>
        </is>
      </c>
      <c r="F195" s="175" t="n">
        <v>2.976</v>
      </c>
      <c r="G195" s="72" t="n">
        <v>1230</v>
      </c>
      <c r="H195" s="72">
        <f>ROUND(F195*G195,2)</f>
        <v/>
      </c>
      <c r="I195" s="154" t="n"/>
      <c r="J195" s="154" t="n"/>
    </row>
    <row r="196" ht="31.5" customHeight="1" s="153">
      <c r="A196" s="175" t="n">
        <v>183</v>
      </c>
      <c r="B196" s="86" t="n"/>
      <c r="C196" s="173" t="inlineStr">
        <is>
          <t>08.3.05.02-0101</t>
        </is>
      </c>
      <c r="D196" s="176" t="inlineStr">
        <is>
          <t>Прокат толстолистовой горячекатаный в листах, марка стали ВСт3пс5, толщина 4-6 мм</t>
        </is>
      </c>
      <c r="E196" s="175" t="inlineStr">
        <is>
          <t>т</t>
        </is>
      </c>
      <c r="F196" s="175" t="n">
        <v>0.535488</v>
      </c>
      <c r="G196" s="72" t="n">
        <v>5762.48</v>
      </c>
      <c r="H196" s="72">
        <f>ROUND(F196*G196,2)</f>
        <v/>
      </c>
      <c r="I196" s="154" t="n"/>
      <c r="J196" s="154" t="n"/>
    </row>
    <row r="197">
      <c r="A197" s="175" t="n">
        <v>184</v>
      </c>
      <c r="B197" s="86" t="n"/>
      <c r="C197" s="173" t="inlineStr">
        <is>
          <t>01.7.03.01-0001</t>
        </is>
      </c>
      <c r="D197" s="176" t="inlineStr">
        <is>
          <t>Вода</t>
        </is>
      </c>
      <c r="E197" s="175" t="inlineStr">
        <is>
          <t>м3</t>
        </is>
      </c>
      <c r="F197" s="175" t="n">
        <v>1046.7</v>
      </c>
      <c r="G197" s="72" t="n">
        <v>2.47</v>
      </c>
      <c r="H197" s="72">
        <f>ROUND(F197*G197,2)</f>
        <v/>
      </c>
      <c r="I197" s="154" t="n"/>
      <c r="J197" s="154" t="n"/>
    </row>
    <row r="198" ht="31.5" customHeight="1" s="153">
      <c r="A198" s="175" t="n">
        <v>185</v>
      </c>
      <c r="B198" s="86" t="n"/>
      <c r="C198" s="173" t="inlineStr">
        <is>
          <t>10.3.02.03-0011</t>
        </is>
      </c>
      <c r="D198" s="176" t="inlineStr">
        <is>
          <t>Припои оловянно-свинцовые бессурьмянистые, марка ПОС30</t>
        </is>
      </c>
      <c r="E198" s="175" t="inlineStr">
        <is>
          <t>т</t>
        </is>
      </c>
      <c r="F198" s="175" t="n">
        <v>0.029982</v>
      </c>
      <c r="G198" s="72" t="n">
        <v>68059.5</v>
      </c>
      <c r="H198" s="72">
        <f>ROUND(F198*G198,2)</f>
        <v/>
      </c>
      <c r="I198" s="154" t="n"/>
      <c r="J198" s="154" t="n"/>
    </row>
    <row r="199" ht="31.5" customHeight="1" s="153">
      <c r="A199" s="175" t="n">
        <v>186</v>
      </c>
      <c r="B199" s="86" t="n"/>
      <c r="C199" s="173" t="inlineStr">
        <is>
          <t>999-9950</t>
        </is>
      </c>
      <c r="D199" s="176" t="inlineStr">
        <is>
          <t>Вспомогательные ненормируемые материальные ресурсы</t>
        </is>
      </c>
      <c r="E199" s="175" t="inlineStr">
        <is>
          <t>руб</t>
        </is>
      </c>
      <c r="F199" s="175" t="n">
        <v>1835.22931</v>
      </c>
      <c r="G199" s="72" t="n">
        <v>1</v>
      </c>
      <c r="H199" s="72">
        <f>ROUND(F199*G199,2)</f>
        <v/>
      </c>
      <c r="I199" s="154" t="n"/>
      <c r="J199" s="154" t="n"/>
    </row>
    <row r="200">
      <c r="A200" s="175" t="n">
        <v>187</v>
      </c>
      <c r="B200" s="86" t="n"/>
      <c r="C200" s="173" t="inlineStr">
        <is>
          <t>14.4.02.09-0001</t>
        </is>
      </c>
      <c r="D200" s="176" t="inlineStr">
        <is>
          <t>Краска</t>
        </is>
      </c>
      <c r="E200" s="175" t="inlineStr">
        <is>
          <t>кг</t>
        </is>
      </c>
      <c r="F200" s="175" t="n">
        <v>60.672</v>
      </c>
      <c r="G200" s="72" t="n">
        <v>28.6</v>
      </c>
      <c r="H200" s="72">
        <f>ROUND(F200*G200,2)</f>
        <v/>
      </c>
      <c r="I200" s="154" t="n"/>
      <c r="J200" s="154" t="n"/>
    </row>
    <row r="201">
      <c r="A201" s="175" t="n">
        <v>188</v>
      </c>
      <c r="B201" s="86" t="n"/>
      <c r="C201" s="173" t="inlineStr">
        <is>
          <t>14.4.03.03-0002</t>
        </is>
      </c>
      <c r="D201" s="176" t="inlineStr">
        <is>
          <t>Лак битумный БТ-123</t>
        </is>
      </c>
      <c r="E201" s="175" t="inlineStr">
        <is>
          <t>т</t>
        </is>
      </c>
      <c r="F201" s="175" t="n">
        <v>0.172696</v>
      </c>
      <c r="G201" s="72" t="n">
        <v>7826.47</v>
      </c>
      <c r="H201" s="72">
        <f>ROUND(F201*G201,2)</f>
        <v/>
      </c>
      <c r="I201" s="154" t="n"/>
      <c r="J201" s="154" t="n"/>
    </row>
    <row r="202">
      <c r="A202" s="175" t="n">
        <v>189</v>
      </c>
      <c r="B202" s="86" t="n"/>
      <c r="C202" s="173" t="inlineStr">
        <is>
          <t>01.7.11.07-0034</t>
        </is>
      </c>
      <c r="D202" s="176" t="inlineStr">
        <is>
          <t>Электроды сварочные Э42А, диаметр 4 мм</t>
        </is>
      </c>
      <c r="E202" s="175" t="inlineStr">
        <is>
          <t>кг</t>
        </is>
      </c>
      <c r="F202" s="175" t="n">
        <v>120.4848</v>
      </c>
      <c r="G202" s="72" t="n">
        <v>10.57</v>
      </c>
      <c r="H202" s="72">
        <f>ROUND(F202*G202,2)</f>
        <v/>
      </c>
    </row>
    <row r="203" ht="31.5" customHeight="1" s="153">
      <c r="A203" s="175" t="n">
        <v>190</v>
      </c>
      <c r="B203" s="86" t="n"/>
      <c r="C203" s="173" t="inlineStr">
        <is>
          <t>08.3.07.01-0076</t>
        </is>
      </c>
      <c r="D203" s="176" t="inlineStr">
        <is>
          <t>Прокат полосовой, горячекатаный, марка стали Ст3сп, ширина 50-200 мм, толщина 4-5 мм</t>
        </is>
      </c>
      <c r="E203" s="175" t="inlineStr">
        <is>
          <t>т</t>
        </is>
      </c>
      <c r="F203" s="175" t="n">
        <v>0.22752</v>
      </c>
      <c r="G203" s="72" t="n">
        <v>5000</v>
      </c>
      <c r="H203" s="72">
        <f>ROUND(F203*G203,2)</f>
        <v/>
      </c>
    </row>
    <row r="204" ht="31.5" customHeight="1" s="153">
      <c r="A204" s="175" t="n">
        <v>191</v>
      </c>
      <c r="B204" s="86" t="n"/>
      <c r="C204" s="173" t="inlineStr">
        <is>
          <t>Прайс из СД ОП</t>
        </is>
      </c>
      <c r="D204" s="176" t="inlineStr">
        <is>
          <t>Гильзы термоусаживаемая КДЗС-6030 ( 10 шт. в упаковке)</t>
        </is>
      </c>
      <c r="E204" s="175" t="inlineStr">
        <is>
          <t>шт</t>
        </is>
      </c>
      <c r="F204" s="175" t="n">
        <v>372</v>
      </c>
      <c r="G204" s="72" t="n">
        <v>2.83</v>
      </c>
      <c r="H204" s="72">
        <f>ROUND(F204*G204,2)</f>
        <v/>
      </c>
    </row>
    <row r="205" ht="31.5" customHeight="1" s="153">
      <c r="A205" s="175" t="n">
        <v>192</v>
      </c>
      <c r="B205" s="86" t="n"/>
      <c r="C205" s="173" t="inlineStr">
        <is>
          <t>01.3.01.07-0009</t>
        </is>
      </c>
      <c r="D205" s="176" t="inlineStr">
        <is>
          <t>Спирт этиловый ректификованный технический, сорт I</t>
        </is>
      </c>
      <c r="E205" s="175" t="inlineStr">
        <is>
          <t>кг</t>
        </is>
      </c>
      <c r="F205" s="175" t="n">
        <v>23.9692</v>
      </c>
      <c r="G205" s="72" t="n">
        <v>39.47</v>
      </c>
      <c r="H205" s="72">
        <f>ROUND(F205*G205,2)</f>
        <v/>
      </c>
    </row>
    <row r="206">
      <c r="A206" s="175" t="n">
        <v>193</v>
      </c>
      <c r="B206" s="86" t="n"/>
      <c r="C206" s="173" t="inlineStr">
        <is>
          <t>01.7.20.08-0123</t>
        </is>
      </c>
      <c r="D206" s="176" t="inlineStr">
        <is>
          <t>Салфетка безворсовая сухая, размер 110х210 мм</t>
        </is>
      </c>
      <c r="E206" s="175" t="inlineStr">
        <is>
          <t>шт</t>
        </is>
      </c>
      <c r="F206" s="175" t="n">
        <v>2976</v>
      </c>
      <c r="G206" s="72" t="n">
        <v>0.12</v>
      </c>
      <c r="H206" s="72">
        <f>ROUND(F206*G206,2)</f>
        <v/>
      </c>
    </row>
    <row r="207">
      <c r="A207" s="175" t="n">
        <v>194</v>
      </c>
      <c r="B207" s="86" t="n"/>
      <c r="C207" s="173" t="inlineStr">
        <is>
          <t>14.5.09.07-0030</t>
        </is>
      </c>
      <c r="D207" s="176" t="inlineStr">
        <is>
          <t>Растворитель Р-4</t>
        </is>
      </c>
      <c r="E207" s="175" t="inlineStr">
        <is>
          <t>кг</t>
        </is>
      </c>
      <c r="F207" s="175" t="n">
        <v>20.782262</v>
      </c>
      <c r="G207" s="72" t="n">
        <v>9.43</v>
      </c>
      <c r="H207" s="72">
        <f>ROUND(F207*G207,2)</f>
        <v/>
      </c>
    </row>
    <row r="208">
      <c r="A208" s="175" t="n">
        <v>195</v>
      </c>
      <c r="B208" s="86" t="n"/>
      <c r="C208" s="173" t="inlineStr">
        <is>
          <t>01.7.06.07-0002</t>
        </is>
      </c>
      <c r="D208" s="176" t="inlineStr">
        <is>
          <t>Лента монтажная, тип ЛМ-5</t>
        </is>
      </c>
      <c r="E208" s="175" t="inlineStr">
        <is>
          <t>10 м</t>
        </is>
      </c>
      <c r="F208" s="175" t="n">
        <v>14.69118</v>
      </c>
      <c r="G208" s="72" t="n">
        <v>6.9</v>
      </c>
      <c r="H208" s="72">
        <f>ROUND(F208*G208,2)</f>
        <v/>
      </c>
    </row>
    <row r="209" ht="31.5" customHeight="1" s="153">
      <c r="A209" s="175" t="n">
        <v>196</v>
      </c>
      <c r="B209" s="86" t="n"/>
      <c r="C209" s="173" t="inlineStr">
        <is>
          <t>01.3.01.06-0050</t>
        </is>
      </c>
      <c r="D209" s="176" t="inlineStr">
        <is>
          <t>Смазка универсальная тугоплавкая УТ (консталин жировой)</t>
        </is>
      </c>
      <c r="E209" s="175" t="inlineStr">
        <is>
          <t>т</t>
        </is>
      </c>
      <c r="F209" s="175" t="n">
        <v>0.00432</v>
      </c>
      <c r="G209" s="72" t="n">
        <v>17500</v>
      </c>
      <c r="H209" s="72">
        <f>ROUND(F209*G209,2)</f>
        <v/>
      </c>
      <c r="I209" s="154" t="n"/>
      <c r="J209" s="154" t="n"/>
    </row>
    <row r="210" ht="23.25" customHeight="1" s="153">
      <c r="A210" s="175" t="n">
        <v>197</v>
      </c>
      <c r="B210" s="86" t="n"/>
      <c r="C210" s="173" t="inlineStr">
        <is>
          <t>01.7.03.04-0001</t>
        </is>
      </c>
      <c r="D210" s="176" t="inlineStr">
        <is>
          <t>Электроэнергия</t>
        </is>
      </c>
      <c r="E210" s="175" t="inlineStr">
        <is>
          <t>кВт-ч</t>
        </is>
      </c>
      <c r="F210" s="175" t="n">
        <v>14.4584</v>
      </c>
      <c r="G210" s="72" t="n">
        <v>0.43</v>
      </c>
      <c r="H210" s="72">
        <f>ROUND(F210*G210,2)</f>
        <v/>
      </c>
      <c r="I210" s="154" t="n"/>
      <c r="J210" s="154" t="n"/>
    </row>
    <row r="211">
      <c r="J211" s="82" t="n"/>
    </row>
    <row r="213">
      <c r="B213" s="152" t="inlineStr">
        <is>
          <t>Составил ______________________     Е. М. Добровольская</t>
        </is>
      </c>
    </row>
    <row r="214">
      <c r="B214" s="56" t="inlineStr">
        <is>
          <t xml:space="preserve">                         (подпись, инициалы, фамилия)</t>
        </is>
      </c>
    </row>
    <row r="216">
      <c r="B216" s="152" t="inlineStr">
        <is>
          <t>Проверил ______________________        А.В. Костянецкая</t>
        </is>
      </c>
    </row>
    <row r="217">
      <c r="B217" s="56" t="inlineStr">
        <is>
          <t xml:space="preserve">                        (подпись, инициалы, фамилия)</t>
        </is>
      </c>
    </row>
  </sheetData>
  <mergeCells count="15">
    <mergeCell ref="A34:E34"/>
    <mergeCell ref="A3:H3"/>
    <mergeCell ref="A83:E83"/>
    <mergeCell ref="G7:H7"/>
    <mergeCell ref="A10:E10"/>
    <mergeCell ref="A2:H2"/>
    <mergeCell ref="C7:C8"/>
    <mergeCell ref="A7:A8"/>
    <mergeCell ref="B7:B8"/>
    <mergeCell ref="D7:D8"/>
    <mergeCell ref="E7:E8"/>
    <mergeCell ref="A84:E84"/>
    <mergeCell ref="A36:E36"/>
    <mergeCell ref="A5:H5"/>
    <mergeCell ref="F7:F8"/>
  </mergeCells>
  <pageMargins left="0.7086614173228347" right="0.7086614173228347" top="0.7480314960629921" bottom="0.7480314960629921" header="0.3149606299212598" footer="0.3149606299212598"/>
  <pageSetup orientation="landscape" paperSize="9" scale="77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153" min="1" max="1"/>
    <col width="36.33203125" customWidth="1" style="153" min="2" max="2"/>
    <col width="18.88671875" customWidth="1" style="153" min="3" max="3"/>
    <col width="18.33203125" customWidth="1" style="153" min="4" max="4"/>
    <col width="18.88671875" customWidth="1" style="153" min="5" max="5"/>
    <col width="9.109375" customWidth="1" style="153" min="6" max="6"/>
    <col width="12.88671875" customWidth="1" style="153" min="7" max="7"/>
    <col width="9.109375" customWidth="1" style="153" min="8" max="11"/>
    <col width="13.5546875" customWidth="1" style="153" min="12" max="12"/>
    <col width="9.109375" customWidth="1" style="153" min="13" max="13"/>
  </cols>
  <sheetData>
    <row r="1">
      <c r="B1" s="159" t="n"/>
      <c r="C1" s="159" t="n"/>
      <c r="D1" s="159" t="n"/>
      <c r="E1" s="159" t="n"/>
    </row>
    <row r="2">
      <c r="B2" s="159" t="n"/>
      <c r="C2" s="159" t="n"/>
      <c r="D2" s="159" t="n"/>
      <c r="E2" s="207" t="inlineStr">
        <is>
          <t>Приложение № 4</t>
        </is>
      </c>
    </row>
    <row r="3">
      <c r="B3" s="159" t="n"/>
      <c r="C3" s="159" t="n"/>
      <c r="D3" s="159" t="n"/>
      <c r="E3" s="159" t="n"/>
    </row>
    <row r="4">
      <c r="B4" s="159" t="n"/>
      <c r="C4" s="159" t="n"/>
      <c r="D4" s="159" t="n"/>
      <c r="E4" s="159" t="n"/>
    </row>
    <row r="5">
      <c r="B5" s="177" t="inlineStr">
        <is>
          <t>Ресурсная модель</t>
        </is>
      </c>
    </row>
    <row r="6">
      <c r="B6" s="16" t="n"/>
      <c r="C6" s="159" t="n"/>
      <c r="D6" s="159" t="n"/>
      <c r="E6" s="159" t="n"/>
    </row>
    <row r="7" ht="39.75" customHeight="1" s="153">
      <c r="B7" s="178">
        <f>'Прил.1 Сравнит табл'!B7</f>
        <v/>
      </c>
    </row>
    <row r="8">
      <c r="B8" s="179">
        <f>'Прил.1 Сравнит табл'!B9</f>
        <v/>
      </c>
    </row>
    <row r="9">
      <c r="B9" s="16" t="n"/>
      <c r="C9" s="159" t="n"/>
      <c r="D9" s="159" t="n"/>
      <c r="E9" s="159" t="n"/>
    </row>
    <row r="10" ht="51" customHeight="1" s="153">
      <c r="B10" s="181" t="inlineStr">
        <is>
          <t>Наименование</t>
        </is>
      </c>
      <c r="C10" s="181" t="inlineStr">
        <is>
          <t>Сметная стоимость в ценах на 01.01.2023
 (руб.)</t>
        </is>
      </c>
      <c r="D10" s="181" t="inlineStr">
        <is>
          <t>Удельный вес, 
(в СМР)</t>
        </is>
      </c>
      <c r="E10" s="181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94" t="inlineStr">
        <is>
          <t>Эксплуатация машин основных</t>
        </is>
      </c>
      <c r="C12" s="28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94" t="inlineStr">
        <is>
          <t>Эксплуатация машин прочих</t>
        </is>
      </c>
      <c r="C13" s="28">
        <f>'Прил.5 Расчет СМР и ОБ'!J67</f>
        <v/>
      </c>
      <c r="D13" s="27">
        <f>C13/$C$24</f>
        <v/>
      </c>
      <c r="E13" s="27">
        <f>C13/$C$40</f>
        <v/>
      </c>
    </row>
    <row r="14">
      <c r="B14" s="94" t="inlineStr">
        <is>
          <t>ЭКСПЛУАТАЦИЯ МАШИН, ВСЕГО:</t>
        </is>
      </c>
      <c r="C14" s="28">
        <f>C13+C12</f>
        <v/>
      </c>
      <c r="D14" s="27">
        <f>C14/$C$24</f>
        <v/>
      </c>
      <c r="E14" s="27">
        <f>C14/$C$40</f>
        <v/>
      </c>
    </row>
    <row r="15">
      <c r="B15" s="94" t="inlineStr">
        <is>
          <t>в том числе зарплата машинистов</t>
        </is>
      </c>
      <c r="C15" s="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94" t="inlineStr">
        <is>
          <t>Материалы основные</t>
        </is>
      </c>
      <c r="C16" s="28">
        <f>'Прил.5 Расчет СМР и ОБ'!J188</f>
        <v/>
      </c>
      <c r="D16" s="27">
        <f>C16/$C$24</f>
        <v/>
      </c>
      <c r="E16" s="27">
        <f>C16/$C$40</f>
        <v/>
      </c>
    </row>
    <row r="17">
      <c r="B17" s="94" t="inlineStr">
        <is>
          <t>Материалы прочие</t>
        </is>
      </c>
      <c r="C17" s="28">
        <f>'Прил.5 Расчет СМР и ОБ'!J653</f>
        <v/>
      </c>
      <c r="D17" s="27">
        <f>C17/$C$24</f>
        <v/>
      </c>
      <c r="E17" s="27">
        <f>C17/$C$40</f>
        <v/>
      </c>
      <c r="G17" s="17" t="n"/>
    </row>
    <row r="18">
      <c r="B18" s="94" t="inlineStr">
        <is>
          <t>МАТЕРИАЛЫ, ВСЕГО:</t>
        </is>
      </c>
      <c r="C18" s="28">
        <f>C17+C16</f>
        <v/>
      </c>
      <c r="D18" s="27">
        <f>C18/$C$24</f>
        <v/>
      </c>
      <c r="E18" s="27">
        <f>C18/$C$40</f>
        <v/>
      </c>
    </row>
    <row r="19">
      <c r="B19" s="94" t="inlineStr">
        <is>
          <t>ИТОГО</t>
        </is>
      </c>
      <c r="C19" s="28">
        <f>C18+C14+C11</f>
        <v/>
      </c>
      <c r="D19" s="27" t="n"/>
      <c r="E19" s="94" t="n"/>
    </row>
    <row r="20">
      <c r="B20" s="94" t="inlineStr">
        <is>
          <t>Сметная прибыль, руб.</t>
        </is>
      </c>
      <c r="C20" s="28">
        <f>ROUND(C21*(C11+C15),2)</f>
        <v/>
      </c>
      <c r="D20" s="27">
        <f>C20/$C$24</f>
        <v/>
      </c>
      <c r="E20" s="27">
        <f>C20/$C$40</f>
        <v/>
      </c>
    </row>
    <row r="21">
      <c r="B21" s="94" t="inlineStr">
        <is>
          <t>Сметная прибыль, %</t>
        </is>
      </c>
      <c r="C21" s="29">
        <f>'Прил.5 Расчет СМР и ОБ'!E657</f>
        <v/>
      </c>
      <c r="D21" s="27" t="n"/>
      <c r="E21" s="94" t="n"/>
    </row>
    <row r="22">
      <c r="B22" s="94" t="inlineStr">
        <is>
          <t>Накладные расходы, руб.</t>
        </is>
      </c>
      <c r="C22" s="28">
        <f>ROUND(C23*(C11+C15),2)</f>
        <v/>
      </c>
      <c r="D22" s="27">
        <f>C22/$C$24</f>
        <v/>
      </c>
      <c r="E22" s="27">
        <f>C22/$C$40</f>
        <v/>
      </c>
    </row>
    <row r="23">
      <c r="B23" s="94" t="inlineStr">
        <is>
          <t>Накладные расходы, %</t>
        </is>
      </c>
      <c r="C23" s="29">
        <f>'Прил.5 Расчет СМР и ОБ'!E656</f>
        <v/>
      </c>
      <c r="D23" s="27" t="n"/>
      <c r="E23" s="94" t="n"/>
    </row>
    <row r="24">
      <c r="B24" s="94" t="inlineStr">
        <is>
          <t>ВСЕГО СМР с НР и СП</t>
        </is>
      </c>
      <c r="C24" s="28">
        <f>C19+C20+C22</f>
        <v/>
      </c>
      <c r="D24" s="27">
        <f>C24/$C$24</f>
        <v/>
      </c>
      <c r="E24" s="27">
        <f>C24/$C$40</f>
        <v/>
      </c>
    </row>
    <row r="25" ht="25.5" customHeight="1" s="153">
      <c r="B25" s="94" t="inlineStr">
        <is>
          <t>ВСЕГО стоимость оборудования, в том числе</t>
        </is>
      </c>
      <c r="C25" s="28">
        <f>'Прил.5 Расчет СМР и ОБ'!J73</f>
        <v/>
      </c>
      <c r="D25" s="27" t="n"/>
      <c r="E25" s="27">
        <f>C25/$C$40</f>
        <v/>
      </c>
    </row>
    <row r="26" ht="25.5" customHeight="1" s="153">
      <c r="B26" s="94" t="inlineStr">
        <is>
          <t>стоимость оборудования технологического</t>
        </is>
      </c>
      <c r="C26" s="28">
        <f>'Прил.5 Расчет СМР и ОБ'!J74</f>
        <v/>
      </c>
      <c r="D26" s="27" t="n"/>
      <c r="E26" s="27">
        <f>C26/$C$40</f>
        <v/>
      </c>
    </row>
    <row r="27">
      <c r="B27" s="94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53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53">
      <c r="B29" s="94" t="inlineStr">
        <is>
          <t>Временные здания и сооружения - 3,3%</t>
        </is>
      </c>
      <c r="C29" s="26">
        <f>ROUND(C24*3.3%,2)</f>
        <v/>
      </c>
      <c r="D29" s="94" t="n"/>
      <c r="E29" s="27">
        <f>C29/$C$40</f>
        <v/>
      </c>
    </row>
    <row r="30" ht="38.25" customHeight="1" s="153">
      <c r="B30" s="94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94" t="n"/>
      <c r="E30" s="27">
        <f>C30/$C$40</f>
        <v/>
      </c>
    </row>
    <row r="31">
      <c r="B31" s="94" t="inlineStr">
        <is>
          <t xml:space="preserve">Пусконаладочные работы </t>
        </is>
      </c>
      <c r="C31" s="26" t="n">
        <v>0</v>
      </c>
      <c r="D31" s="94" t="n"/>
      <c r="E31" s="27">
        <f>C31/$C$40</f>
        <v/>
      </c>
    </row>
    <row r="32" ht="25.5" customHeight="1" s="153">
      <c r="B32" s="94" t="inlineStr">
        <is>
          <t>Затраты по перевозке работников к месту работы и обратно</t>
        </is>
      </c>
      <c r="C32" s="26" t="n">
        <v>0</v>
      </c>
      <c r="D32" s="94" t="n"/>
      <c r="E32" s="27">
        <f>C32/$C$40</f>
        <v/>
      </c>
      <c r="G32" s="83" t="n"/>
    </row>
    <row r="33" ht="25.5" customHeight="1" s="153">
      <c r="B33" s="94" t="inlineStr">
        <is>
          <t>Затраты, связанные с осуществлением работ вахтовым методом</t>
        </is>
      </c>
      <c r="C33" s="26" t="n">
        <v>0</v>
      </c>
      <c r="D33" s="94" t="n"/>
      <c r="E33" s="27">
        <f>C33/$C$40</f>
        <v/>
      </c>
      <c r="G33" s="83" t="n"/>
    </row>
    <row r="34" ht="51" customHeight="1" s="153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94" t="n"/>
      <c r="E34" s="27">
        <f>C34/$C$40</f>
        <v/>
      </c>
      <c r="G34" s="83" t="n"/>
    </row>
    <row r="35" ht="86.25" customHeight="1" s="153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94" t="n"/>
      <c r="E35" s="27">
        <f>C35/$C$40</f>
        <v/>
      </c>
      <c r="G35" s="83" t="n"/>
    </row>
    <row r="36" ht="25.5" customHeight="1" s="153">
      <c r="B36" s="94" t="inlineStr">
        <is>
          <t>Строительный контроль и содержание службы заказчика - 2,14%</t>
        </is>
      </c>
      <c r="C36" s="26">
        <f>ROUND(SUM(C27:C35)*2.14%,2)</f>
        <v/>
      </c>
      <c r="D36" s="94" t="n"/>
      <c r="E36" s="27">
        <f>C36/$C$40</f>
        <v/>
      </c>
      <c r="G36" s="46" t="n"/>
      <c r="L36" s="18" t="n"/>
    </row>
    <row r="37">
      <c r="B37" s="94" t="inlineStr">
        <is>
          <t>Авторский надзор - 0,2%</t>
        </is>
      </c>
      <c r="C37" s="26">
        <f>ROUND(SUM(C27:C35)*0.2%,2)</f>
        <v/>
      </c>
      <c r="D37" s="94" t="n"/>
      <c r="E37" s="27">
        <f>C37/$C$40</f>
        <v/>
      </c>
      <c r="G37" s="46" t="n"/>
      <c r="L37" s="18" t="n"/>
    </row>
    <row r="38" ht="38.25" customHeight="1" s="153">
      <c r="B38" s="94" t="inlineStr">
        <is>
          <t>ИТОГО (СМР+ОБОРУДОВАНИЕ+ПРОЧ. ЗАТР., УЧТЕННЫЕ ПОКАЗАТЕЛЕМ)</t>
        </is>
      </c>
      <c r="C38" s="28">
        <f>SUM(C27:C37)</f>
        <v/>
      </c>
      <c r="D38" s="94" t="n"/>
      <c r="E38" s="27">
        <f>C38/$C$40</f>
        <v/>
      </c>
    </row>
    <row r="39" ht="13.5" customHeight="1" s="153">
      <c r="B39" s="94" t="inlineStr">
        <is>
          <t>Непредвиденные расходы - 3%</t>
        </is>
      </c>
      <c r="C39" s="28">
        <f>ROUND(C38*3%,2)</f>
        <v/>
      </c>
      <c r="D39" s="94" t="n"/>
      <c r="E39" s="27">
        <f>C39/$C$40</f>
        <v/>
      </c>
    </row>
    <row r="40">
      <c r="B40" s="94" t="inlineStr">
        <is>
          <t>ВСЕГО:</t>
        </is>
      </c>
      <c r="C40" s="28">
        <f>C39+C38</f>
        <v/>
      </c>
      <c r="D40" s="94" t="n"/>
      <c r="E40" s="27">
        <f>C40/$C$40</f>
        <v/>
      </c>
    </row>
    <row r="41">
      <c r="B41" s="94" t="inlineStr">
        <is>
          <t>ИТОГО ПОКАЗАТЕЛЬ НА ЕД. ИЗМ.</t>
        </is>
      </c>
      <c r="C41" s="28">
        <f>C40/'Прил.5 Расчет СМР и ОБ'!E660</f>
        <v/>
      </c>
      <c r="D41" s="94" t="n"/>
      <c r="E41" s="94" t="n"/>
    </row>
    <row r="42">
      <c r="B42" s="19" t="n"/>
      <c r="C42" s="159" t="n"/>
      <c r="D42" s="159" t="n"/>
      <c r="E42" s="159" t="n"/>
    </row>
    <row r="43">
      <c r="B43" s="159" t="inlineStr">
        <is>
          <t>Составил ______________________     Е. М. Добровольская</t>
        </is>
      </c>
      <c r="C43" s="160" t="n"/>
      <c r="D43" s="159" t="n"/>
      <c r="E43" s="159" t="n"/>
    </row>
    <row r="44">
      <c r="B44" s="162" t="inlineStr">
        <is>
          <t xml:space="preserve">                         (подпись, инициалы, фамилия)</t>
        </is>
      </c>
      <c r="C44" s="160" t="n"/>
      <c r="D44" s="159" t="n"/>
      <c r="E44" s="159" t="n"/>
    </row>
    <row r="45">
      <c r="B45" s="159" t="n"/>
      <c r="C45" s="160" t="n"/>
      <c r="D45" s="159" t="n"/>
      <c r="E45" s="159" t="n"/>
    </row>
    <row r="46">
      <c r="B46" s="159" t="inlineStr">
        <is>
          <t>Проверил ______________________        А.В. Костянецкая</t>
        </is>
      </c>
      <c r="C46" s="160" t="n"/>
      <c r="D46" s="159" t="n"/>
      <c r="E46" s="159" t="n"/>
    </row>
    <row r="47">
      <c r="B47" s="162" t="inlineStr">
        <is>
          <t xml:space="preserve">                        (подпись, инициалы, фамилия)</t>
        </is>
      </c>
      <c r="C47" s="160" t="n"/>
      <c r="D47" s="159" t="n"/>
      <c r="E47" s="159" t="n"/>
    </row>
    <row r="49">
      <c r="B49" s="159" t="n"/>
      <c r="C49" s="159" t="n"/>
      <c r="D49" s="159" t="n"/>
      <c r="E49" s="159" t="n"/>
    </row>
    <row r="50">
      <c r="B50" s="159" t="n"/>
      <c r="C50" s="159" t="n"/>
      <c r="D50" s="159" t="n"/>
      <c r="E50" s="15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3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7"/>
  <sheetViews>
    <sheetView view="pageBreakPreview" topLeftCell="A653" zoomScale="70" workbookViewId="0">
      <selection activeCell="B663" sqref="B663"/>
    </sheetView>
  </sheetViews>
  <sheetFormatPr baseColWidth="8" defaultColWidth="9.109375" defaultRowHeight="14.4" outlineLevelRow="2"/>
  <cols>
    <col width="15.44140625" customWidth="1" style="160" min="1" max="1"/>
    <col width="16.44140625" customWidth="1" style="160" min="2" max="2"/>
    <col width="67.88671875" customWidth="1" style="160" min="3" max="3"/>
    <col width="10.5546875" customWidth="1" style="160" min="4" max="4"/>
    <col width="15" customWidth="1" style="160" min="5" max="5"/>
    <col width="11" customWidth="1" style="160" min="6" max="6"/>
    <col width="14.5546875" customWidth="1" style="160" min="7" max="7"/>
    <col width="10" customWidth="1" style="160" min="8" max="8"/>
    <col width="12.44140625" customWidth="1" style="160" min="9" max="9"/>
    <col width="18.109375" customWidth="1" style="160" min="10" max="10"/>
    <col width="17.109375" customWidth="1" style="160" min="11" max="11"/>
    <col width="10.6640625" customWidth="1" style="160" min="12" max="12"/>
    <col width="10.88671875" customWidth="1" style="160" min="13" max="13"/>
    <col width="15.109375" customWidth="1" style="160" min="14" max="14"/>
    <col width="10.5546875" customWidth="1" style="153" min="16383" max="16383"/>
    <col width="8.109375" customWidth="1" style="153" min="16384" max="16384"/>
  </cols>
  <sheetData>
    <row r="2" ht="15.75" customHeight="1" s="153">
      <c r="I2" s="152" t="n"/>
      <c r="J2" s="47" t="inlineStr">
        <is>
          <t>Приложение №5</t>
        </is>
      </c>
    </row>
    <row r="4" ht="12.75" customFormat="1" customHeight="1" s="159">
      <c r="A4" s="177" t="inlineStr">
        <is>
          <t>Расчет стоимости СМР и оборудования</t>
        </is>
      </c>
      <c r="I4" s="177" t="n"/>
      <c r="J4" s="177" t="n"/>
    </row>
    <row r="5" ht="12.75" customFormat="1" customHeight="1" s="159">
      <c r="A5" s="177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1.25" customFormat="1" customHeight="1" s="159">
      <c r="A6" s="75" t="inlineStr">
        <is>
          <t>Наименование разрабатываемого показателя УНЦ</t>
        </is>
      </c>
      <c r="B6" s="76" t="n"/>
      <c r="C6" s="76" t="n"/>
      <c r="D6" s="191" t="inlineStr">
        <is>
          <t>ВЛ 500 кВ одноцепная (все типы опор за исключением многогранных) на строительно-монтажные работы без опор и провода</t>
        </is>
      </c>
    </row>
    <row r="7" ht="12.75" customFormat="1" customHeight="1" s="159">
      <c r="A7" s="191">
        <f>'Прил.1 Сравнит табл'!B9</f>
        <v/>
      </c>
      <c r="I7" s="178" t="n"/>
      <c r="J7" s="178" t="n"/>
    </row>
    <row r="8" ht="12.75" customFormat="1" customHeight="1" s="159"/>
    <row r="9" ht="27" customHeight="1" s="153">
      <c r="A9" s="181" t="inlineStr">
        <is>
          <t>№ пп.</t>
        </is>
      </c>
      <c r="B9" s="181" t="inlineStr">
        <is>
          <t>Код ресурса</t>
        </is>
      </c>
      <c r="C9" s="181" t="inlineStr">
        <is>
          <t>Наименование</t>
        </is>
      </c>
      <c r="D9" s="181" t="inlineStr">
        <is>
          <t>Ед. изм.</t>
        </is>
      </c>
      <c r="E9" s="181" t="inlineStr">
        <is>
          <t>Кол-во единиц по проектным данным</t>
        </is>
      </c>
      <c r="F9" s="181" t="inlineStr">
        <is>
          <t>Сметная стоимость в ценах на 01.01.2000 (руб.)</t>
        </is>
      </c>
      <c r="G9" s="215" t="n"/>
      <c r="H9" s="181" t="inlineStr">
        <is>
          <t>Удельный вес, %</t>
        </is>
      </c>
      <c r="I9" s="181" t="inlineStr">
        <is>
          <t>Сметная стоимость в ценах на 01.01.2023 (руб.)</t>
        </is>
      </c>
      <c r="J9" s="215" t="n"/>
    </row>
    <row r="10" ht="28.5" customHeight="1" s="153">
      <c r="A10" s="217" t="n"/>
      <c r="B10" s="217" t="n"/>
      <c r="C10" s="217" t="n"/>
      <c r="D10" s="217" t="n"/>
      <c r="E10" s="217" t="n"/>
      <c r="F10" s="181" t="inlineStr">
        <is>
          <t>на ед. изм.</t>
        </is>
      </c>
      <c r="G10" s="181" t="inlineStr">
        <is>
          <t>общая</t>
        </is>
      </c>
      <c r="H10" s="217" t="n"/>
      <c r="I10" s="181" t="inlineStr">
        <is>
          <t>на ед. изм.</t>
        </is>
      </c>
      <c r="J10" s="181" t="inlineStr">
        <is>
          <t>общая</t>
        </is>
      </c>
    </row>
    <row r="11">
      <c r="A11" s="181" t="n">
        <v>1</v>
      </c>
      <c r="B11" s="181" t="n">
        <v>2</v>
      </c>
      <c r="C11" s="181" t="n">
        <v>3</v>
      </c>
      <c r="D11" s="181" t="n">
        <v>4</v>
      </c>
      <c r="E11" s="181" t="n">
        <v>5</v>
      </c>
      <c r="F11" s="181" t="n">
        <v>6</v>
      </c>
      <c r="G11" s="181" t="n">
        <v>7</v>
      </c>
      <c r="H11" s="181" t="n">
        <v>8</v>
      </c>
      <c r="I11" s="181" t="n">
        <v>9</v>
      </c>
      <c r="J11" s="181" t="n">
        <v>10</v>
      </c>
    </row>
    <row r="12">
      <c r="A12" s="181" t="n"/>
      <c r="B12" s="199" t="inlineStr">
        <is>
          <t>Затраты труда рабочих-строителей</t>
        </is>
      </c>
      <c r="C12" s="214" t="n"/>
      <c r="D12" s="214" t="n"/>
      <c r="E12" s="214" t="n"/>
      <c r="F12" s="214" t="n"/>
      <c r="G12" s="214" t="n"/>
      <c r="H12" s="215" t="n"/>
      <c r="I12" s="31" t="n"/>
      <c r="J12" s="31" t="n"/>
      <c r="L12" s="50" t="n"/>
    </row>
    <row r="13" ht="25.5" customHeight="1" s="153">
      <c r="A13" s="181" t="n">
        <v>1</v>
      </c>
      <c r="B13" s="142" t="inlineStr">
        <is>
          <t>1-3-0</t>
        </is>
      </c>
      <c r="C13" s="193" t="inlineStr">
        <is>
          <t>Затраты труда рабочих-строителей среднего разряда (3,0)</t>
        </is>
      </c>
      <c r="D13" s="194" t="inlineStr">
        <is>
          <t>чел.-ч.</t>
        </is>
      </c>
      <c r="E13" s="145" t="n">
        <v>1788902.9877329</v>
      </c>
      <c r="F13" s="151" t="n">
        <v>8.529999999999999</v>
      </c>
      <c r="G13" s="151">
        <f>ROUND(E13*F13,2)</f>
        <v/>
      </c>
      <c r="H13" s="198">
        <f>G13/G15</f>
        <v/>
      </c>
      <c r="I13" s="14">
        <f>ФОТр.тек.!E13</f>
        <v/>
      </c>
      <c r="J13" s="14">
        <f>ROUND(I13*E13,2)</f>
        <v/>
      </c>
    </row>
    <row r="14" ht="25.5" customHeight="1" s="153">
      <c r="A14" s="181" t="n">
        <v>1</v>
      </c>
      <c r="B14" s="142" t="inlineStr">
        <is>
          <t>10-3-1</t>
        </is>
      </c>
      <c r="C14" s="193" t="inlineStr">
        <is>
          <t>Инженер I категории</t>
        </is>
      </c>
      <c r="D14" s="194" t="inlineStr">
        <is>
          <t>чел.-ч.</t>
        </is>
      </c>
      <c r="E14" s="145" t="n">
        <v>170.4096</v>
      </c>
      <c r="F14" s="151" t="n">
        <v>15.49</v>
      </c>
      <c r="G14" s="151">
        <f>ROUND(E14*F14,2)</f>
        <v/>
      </c>
      <c r="H14" s="198">
        <f>G14/G15</f>
        <v/>
      </c>
      <c r="I14" s="14">
        <f>ФОТр.тек.!E29</f>
        <v/>
      </c>
      <c r="J14" s="14">
        <f>ROUND(I14*E14,2)</f>
        <v/>
      </c>
    </row>
    <row r="15" ht="25.5" customFormat="1" customHeight="1" s="160">
      <c r="A15" s="181" t="n"/>
      <c r="B15" s="194" t="n"/>
      <c r="C15" s="192" t="inlineStr">
        <is>
          <t>Итого по разделу "Затраты труда рабочих-строителей"</t>
        </is>
      </c>
      <c r="D15" s="194" t="inlineStr">
        <is>
          <t>чел.-ч.</t>
        </is>
      </c>
      <c r="E15" s="145">
        <f>E14+E13</f>
        <v/>
      </c>
      <c r="F15" s="151" t="n"/>
      <c r="G15" s="151">
        <f>SUM(G13:G14)</f>
        <v/>
      </c>
      <c r="H15" s="198" t="n">
        <v>1</v>
      </c>
      <c r="I15" s="14" t="n"/>
      <c r="J15" s="14">
        <f>SUM(J13:J14)</f>
        <v/>
      </c>
      <c r="L15" s="51" t="n"/>
    </row>
    <row r="16" ht="14.25" customFormat="1" customHeight="1" s="160">
      <c r="A16" s="181" t="n"/>
      <c r="B16" s="193" t="inlineStr">
        <is>
          <t>Затраты труда машинистов</t>
        </is>
      </c>
      <c r="C16" s="214" t="n"/>
      <c r="D16" s="214" t="n"/>
      <c r="E16" s="214" t="n"/>
      <c r="F16" s="214" t="n"/>
      <c r="G16" s="214" t="n"/>
      <c r="H16" s="215" t="n"/>
      <c r="I16" s="31" t="n"/>
      <c r="J16" s="31" t="n"/>
      <c r="L16" s="50" t="n"/>
    </row>
    <row r="17" ht="14.25" customFormat="1" customHeight="1" s="160">
      <c r="A17" s="181" t="n">
        <v>2</v>
      </c>
      <c r="B17" s="194" t="n">
        <v>2</v>
      </c>
      <c r="C17" s="193" t="inlineStr">
        <is>
          <t>Затраты труда машинистов</t>
        </is>
      </c>
      <c r="D17" s="194" t="inlineStr">
        <is>
          <t>чел.-ч.</t>
        </is>
      </c>
      <c r="E17" s="145" t="n">
        <v>477239.68831298</v>
      </c>
      <c r="F17" s="151" t="n">
        <v>12.237049947887</v>
      </c>
      <c r="G17" s="151">
        <f>ROUND(E17*F17,2)</f>
        <v/>
      </c>
      <c r="H17" s="198" t="n">
        <v>1</v>
      </c>
      <c r="I17" s="14">
        <f>ROUND(F17*'Прил. 10'!D10,2)</f>
        <v/>
      </c>
      <c r="J17" s="14">
        <f>ROUND(I17*E17,2)</f>
        <v/>
      </c>
    </row>
    <row r="18" ht="14.25" customFormat="1" customHeight="1" s="160">
      <c r="A18" s="181" t="n"/>
      <c r="B18" s="192" t="inlineStr">
        <is>
          <t>Машины и механизмы</t>
        </is>
      </c>
      <c r="C18" s="214" t="n"/>
      <c r="D18" s="214" t="n"/>
      <c r="E18" s="214" t="n"/>
      <c r="F18" s="214" t="n"/>
      <c r="G18" s="214" t="n"/>
      <c r="H18" s="215" t="n"/>
      <c r="I18" s="200" t="n"/>
      <c r="J18" s="200" t="n"/>
    </row>
    <row r="19" ht="14.25" customFormat="1" customHeight="1" s="160">
      <c r="A19" s="181" t="n"/>
      <c r="B19" s="193" t="inlineStr">
        <is>
          <t>Основные машины и механизмы</t>
        </is>
      </c>
      <c r="C19" s="214" t="n"/>
      <c r="D19" s="214" t="n"/>
      <c r="E19" s="214" t="n"/>
      <c r="F19" s="214" t="n"/>
      <c r="G19" s="214" t="n"/>
      <c r="H19" s="215" t="n"/>
      <c r="I19" s="31" t="n"/>
      <c r="J19" s="31" t="n"/>
    </row>
    <row r="20" ht="33.75" customFormat="1" customHeight="1" s="160">
      <c r="A20" s="181" t="n">
        <v>3</v>
      </c>
      <c r="B20" s="142" t="inlineStr">
        <is>
          <t>91.06.06-014</t>
        </is>
      </c>
      <c r="C20" s="193" t="inlineStr">
        <is>
          <t>Автогидроподъемники, высота подъема 28 м</t>
        </is>
      </c>
      <c r="D20" s="194" t="inlineStr">
        <is>
          <t>маш.-ч.</t>
        </is>
      </c>
      <c r="E20" s="145" t="n">
        <v>76200.5946485</v>
      </c>
      <c r="F20" s="150" t="n">
        <v>243.49</v>
      </c>
      <c r="G20" s="151">
        <f>ROUND(E20*F20,2)</f>
        <v/>
      </c>
      <c r="H20" s="198">
        <f>G20/$G$68</f>
        <v/>
      </c>
      <c r="I20" s="14">
        <f>ROUND(F20*'Прил. 10'!$D$11,2)</f>
        <v/>
      </c>
      <c r="J20" s="14">
        <f>ROUND(I20*E20,2)</f>
        <v/>
      </c>
    </row>
    <row r="21" ht="25.5" customFormat="1" customHeight="1" s="160">
      <c r="A21" s="181" t="n">
        <v>4</v>
      </c>
      <c r="B21" s="35" t="inlineStr">
        <is>
          <t>91.18.01-007</t>
        </is>
      </c>
      <c r="C21" s="1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81" t="inlineStr">
        <is>
          <t>маш.-ч.</t>
        </is>
      </c>
      <c r="E21" s="34" t="n">
        <v>191468.4908816</v>
      </c>
      <c r="F21" s="206" t="n">
        <v>90</v>
      </c>
      <c r="G21" s="14">
        <f>ROUND(E21*F21,2)</f>
        <v/>
      </c>
      <c r="H21" s="200">
        <f>G21/$G$68</f>
        <v/>
      </c>
      <c r="I21" s="14">
        <f>ROUND(F21*'Прил. 10'!$D$11,2)</f>
        <v/>
      </c>
      <c r="J21" s="14">
        <f>ROUND(I21*E21,2)</f>
        <v/>
      </c>
    </row>
    <row r="22" ht="27" customFormat="1" customHeight="1" s="160">
      <c r="A22" s="181" t="n">
        <v>5</v>
      </c>
      <c r="B22" s="35" t="inlineStr">
        <is>
          <t>91.05.05-016</t>
        </is>
      </c>
      <c r="C22" s="180" t="inlineStr">
        <is>
          <t>Краны на автомобильном ходу, грузоподъемность 25 т</t>
        </is>
      </c>
      <c r="D22" s="181" t="inlineStr">
        <is>
          <t>маш.-ч.</t>
        </is>
      </c>
      <c r="E22" s="34" t="n">
        <v>15750.0894568</v>
      </c>
      <c r="F22" s="206" t="n">
        <v>476.43</v>
      </c>
      <c r="G22" s="14">
        <f>ROUND(E22*F22,2)</f>
        <v/>
      </c>
      <c r="H22" s="200">
        <f>G22/$G$68</f>
        <v/>
      </c>
      <c r="I22" s="14">
        <f>ROUND(F22*'Прил. 10'!$D$11,2)</f>
        <v/>
      </c>
      <c r="J22" s="14">
        <f>ROUND(I22*E22,2)</f>
        <v/>
      </c>
    </row>
    <row r="23" ht="30.75" customFormat="1" customHeight="1" s="160">
      <c r="A23" s="181" t="n">
        <v>6</v>
      </c>
      <c r="B23" s="35" t="inlineStr">
        <is>
          <t>91.06.06-015</t>
        </is>
      </c>
      <c r="C23" s="180" t="inlineStr">
        <is>
          <t>Автогидроподъемники, высота подъема свыше 35 м</t>
        </is>
      </c>
      <c r="D23" s="181" t="inlineStr">
        <is>
          <t>маш.-ч.</t>
        </is>
      </c>
      <c r="E23" s="34" t="n">
        <v>15245.0798</v>
      </c>
      <c r="F23" s="206" t="n">
        <v>477.52</v>
      </c>
      <c r="G23" s="14">
        <f>ROUND(E23*F23,2)</f>
        <v/>
      </c>
      <c r="H23" s="200">
        <f>G23/$G$68</f>
        <v/>
      </c>
      <c r="I23" s="14">
        <f>ROUND(F23*'Прил. 10'!$D$11,2)</f>
        <v/>
      </c>
      <c r="J23" s="14">
        <f>ROUND(I23*E23,2)</f>
        <v/>
      </c>
    </row>
    <row r="24" ht="27" customFormat="1" customHeight="1" s="160">
      <c r="A24" s="181" t="n">
        <v>7</v>
      </c>
      <c r="B24" s="35" t="inlineStr">
        <is>
          <t>91.02.03-001</t>
        </is>
      </c>
      <c r="C24" s="180" t="inlineStr">
        <is>
          <t>Гидромолоты на базе экскаватора</t>
        </is>
      </c>
      <c r="D24" s="181" t="inlineStr">
        <is>
          <t>маш.-ч.</t>
        </is>
      </c>
      <c r="E24" s="34" t="n">
        <v>8464.3511088</v>
      </c>
      <c r="F24" s="206" t="n">
        <v>793.53</v>
      </c>
      <c r="G24" s="14">
        <f>ROUND(E24*F24,2)</f>
        <v/>
      </c>
      <c r="H24" s="200">
        <f>G24/$G$68</f>
        <v/>
      </c>
      <c r="I24" s="14">
        <f>ROUND(F24*'Прил. 10'!$D$11,2)</f>
        <v/>
      </c>
      <c r="J24" s="14">
        <f>ROUND(I24*E24,2)</f>
        <v/>
      </c>
    </row>
    <row r="25" ht="30.75" customFormat="1" customHeight="1" s="160">
      <c r="A25" s="181" t="n">
        <v>8</v>
      </c>
      <c r="B25" s="35" t="inlineStr">
        <is>
          <t>91.11.02-021</t>
        </is>
      </c>
      <c r="C25" s="180" t="inlineStr">
        <is>
          <t>Комплексы для монтажа проводов методом "под тяжением"</t>
        </is>
      </c>
      <c r="D25" s="181" t="inlineStr">
        <is>
          <t>маш.-ч.</t>
        </is>
      </c>
      <c r="E25" s="34" t="n">
        <v>10471.9466625</v>
      </c>
      <c r="F25" s="206" t="n">
        <v>637.76</v>
      </c>
      <c r="G25" s="14">
        <f>ROUND(E25*F25,2)</f>
        <v/>
      </c>
      <c r="H25" s="200">
        <f>G25/$G$68</f>
        <v/>
      </c>
      <c r="I25" s="14">
        <f>ROUND(F25*'Прил. 10'!$D$11,2)</f>
        <v/>
      </c>
      <c r="J25" s="14">
        <f>ROUND(I25*E25,2)</f>
        <v/>
      </c>
    </row>
    <row r="26" ht="27" customFormat="1" customHeight="1" s="160">
      <c r="A26" s="181" t="n">
        <v>9</v>
      </c>
      <c r="B26" s="35" t="inlineStr">
        <is>
          <t>91.01.05-085</t>
        </is>
      </c>
      <c r="C26" s="180" t="inlineStr">
        <is>
          <t>Экскаваторы одноковшовые дизельные на гусеничном ходу, емкость ковша 0,5 м3</t>
        </is>
      </c>
      <c r="D26" s="181" t="inlineStr">
        <is>
          <t>маш.-ч.</t>
        </is>
      </c>
      <c r="E26" s="34" t="n">
        <v>56936.0509594</v>
      </c>
      <c r="F26" s="206" t="n">
        <v>100</v>
      </c>
      <c r="G26" s="14">
        <f>ROUND(E26*F26,2)</f>
        <v/>
      </c>
      <c r="H26" s="200">
        <f>G26/$G$68</f>
        <v/>
      </c>
      <c r="I26" s="14">
        <f>ROUND(F26*'Прил. 10'!$D$11,2)</f>
        <v/>
      </c>
      <c r="J26" s="14">
        <f>ROUND(I26*E26,2)</f>
        <v/>
      </c>
    </row>
    <row r="27" ht="30.75" customFormat="1" customHeight="1" s="160">
      <c r="A27" s="181" t="n">
        <v>10</v>
      </c>
      <c r="B27" s="35" t="inlineStr">
        <is>
          <t>91.15.02-029</t>
        </is>
      </c>
      <c r="C27" s="180" t="inlineStr">
        <is>
          <t>Тракторы на гусеничном ходу с лебедкой 132 кВт (180 л.с.)</t>
        </is>
      </c>
      <c r="D27" s="181" t="inlineStr">
        <is>
          <t>маш.-ч.</t>
        </is>
      </c>
      <c r="E27" s="34" t="n">
        <v>24301.1662764</v>
      </c>
      <c r="F27" s="206" t="n">
        <v>147.43</v>
      </c>
      <c r="G27" s="14">
        <f>ROUND(E27*F27,2)</f>
        <v/>
      </c>
      <c r="H27" s="200">
        <f>G27/$G$68</f>
        <v/>
      </c>
      <c r="I27" s="14">
        <f>ROUND(F27*'Прил. 10'!$D$11,2)</f>
        <v/>
      </c>
      <c r="J27" s="14">
        <f>ROUND(I27*E27,2)</f>
        <v/>
      </c>
    </row>
    <row r="28" ht="14.25" customFormat="1" customHeight="1" s="160">
      <c r="B28" s="181" t="n"/>
      <c r="C28" s="180" t="inlineStr">
        <is>
          <t>Итого основные машины и механизмы</t>
        </is>
      </c>
      <c r="D28" s="181" t="n"/>
      <c r="E28" s="36" t="n"/>
      <c r="F28" s="14" t="n"/>
      <c r="G28" s="14">
        <f>SUM(G20:G27)</f>
        <v/>
      </c>
      <c r="H28" s="200">
        <f>G28/G68</f>
        <v/>
      </c>
      <c r="I28" s="14" t="n"/>
      <c r="J28" s="14">
        <f>SUM(J20:J27)</f>
        <v/>
      </c>
      <c r="L28" s="50" t="n"/>
    </row>
    <row r="29" hidden="1" outlineLevel="1" ht="25.5" customFormat="1" customHeight="1" s="160">
      <c r="A29" s="181" t="n">
        <v>11</v>
      </c>
      <c r="B29" s="35" t="inlineStr">
        <is>
          <t>91.05.05-015</t>
        </is>
      </c>
      <c r="C29" s="180" t="inlineStr">
        <is>
          <t>Краны на автомобильном ходу, грузоподъемность 16 т</t>
        </is>
      </c>
      <c r="D29" s="181" t="inlineStr">
        <is>
          <t>маш.-ч.</t>
        </is>
      </c>
      <c r="E29" s="34" t="n">
        <v>14218.4069056</v>
      </c>
      <c r="F29" s="206" t="n">
        <v>115.4</v>
      </c>
      <c r="G29" s="14">
        <f>ROUND(E29*F29,2)</f>
        <v/>
      </c>
      <c r="H29" s="200">
        <f>G29/$G$68</f>
        <v/>
      </c>
      <c r="I29" s="14">
        <f>ROUND(F29*'Прил. 10'!$D$11,2)</f>
        <v/>
      </c>
      <c r="J29" s="14">
        <f>ROUND(I29*E29,2)</f>
        <v/>
      </c>
      <c r="L29" s="50" t="n"/>
    </row>
    <row r="30" hidden="1" outlineLevel="1" ht="25.5" customFormat="1" customHeight="1" s="160">
      <c r="A30" s="181" t="n">
        <v>12</v>
      </c>
      <c r="B30" s="35" t="inlineStr">
        <is>
          <t>91.13.03-111</t>
        </is>
      </c>
      <c r="C30" s="180" t="inlineStr">
        <is>
          <t>Спецавтомобили-вездеходы, грузоподъемность до 8 т</t>
        </is>
      </c>
      <c r="D30" s="181" t="inlineStr">
        <is>
          <t>маш.-ч.</t>
        </is>
      </c>
      <c r="E30" s="34" t="n">
        <v>8151.7378912</v>
      </c>
      <c r="F30" s="206" t="n">
        <v>189.96</v>
      </c>
      <c r="G30" s="14">
        <f>ROUND(E30*F30,2)</f>
        <v/>
      </c>
      <c r="H30" s="200">
        <f>G30/$G$68</f>
        <v/>
      </c>
      <c r="I30" s="14">
        <f>ROUND(F30*'Прил. 10'!$D$11,2)</f>
        <v/>
      </c>
      <c r="J30" s="14">
        <f>ROUND(I30*E30,2)</f>
        <v/>
      </c>
      <c r="L30" s="50" t="n"/>
    </row>
    <row r="31" hidden="1" outlineLevel="1" ht="14.25" customFormat="1" customHeight="1" s="160">
      <c r="A31" s="181" t="n">
        <v>13</v>
      </c>
      <c r="B31" s="35" t="inlineStr">
        <is>
          <t>91.01.01-035</t>
        </is>
      </c>
      <c r="C31" s="180" t="inlineStr">
        <is>
          <t>Бульдозеры, мощность 79 кВт (108 л.с.)</t>
        </is>
      </c>
      <c r="D31" s="181" t="inlineStr">
        <is>
          <t>маш.-ч.</t>
        </is>
      </c>
      <c r="E31" s="34" t="n">
        <v>15999.1960498</v>
      </c>
      <c r="F31" s="206" t="n">
        <v>79.06999999999999</v>
      </c>
      <c r="G31" s="14">
        <f>ROUND(E31*F31,2)</f>
        <v/>
      </c>
      <c r="H31" s="200">
        <f>G31/$G$68</f>
        <v/>
      </c>
      <c r="I31" s="14">
        <f>ROUND(F31*'Прил. 10'!$D$11,2)</f>
        <v/>
      </c>
      <c r="J31" s="14">
        <f>ROUND(I31*E31,2)</f>
        <v/>
      </c>
      <c r="L31" s="50" t="n"/>
    </row>
    <row r="32" hidden="1" outlineLevel="1" ht="25.5" customFormat="1" customHeight="1" s="160">
      <c r="A32" s="181" t="n">
        <v>14</v>
      </c>
      <c r="B32" s="35" t="inlineStr">
        <is>
          <t>91.05.14-023</t>
        </is>
      </c>
      <c r="C32" s="180" t="inlineStr">
        <is>
          <t>Краны на тракторе, мощность 121 кВт (165 л.с.), грузоподъемность 5 т</t>
        </is>
      </c>
      <c r="D32" s="181" t="inlineStr">
        <is>
          <t>маш.-ч.</t>
        </is>
      </c>
      <c r="E32" s="34" t="n">
        <v>6209.68656</v>
      </c>
      <c r="F32" s="206" t="n">
        <v>182.8</v>
      </c>
      <c r="G32" s="14">
        <f>ROUND(E32*F32,2)</f>
        <v/>
      </c>
      <c r="H32" s="200">
        <f>G32/$G$68</f>
        <v/>
      </c>
      <c r="I32" s="14">
        <f>ROUND(F32*'Прил. 10'!$D$11,2)</f>
        <v/>
      </c>
      <c r="J32" s="14">
        <f>ROUND(I32*E32,2)</f>
        <v/>
      </c>
      <c r="L32" s="50" t="n"/>
    </row>
    <row r="33" hidden="1" outlineLevel="1" ht="38.25" customFormat="1" customHeight="1" s="160">
      <c r="A33" s="181" t="n">
        <v>15</v>
      </c>
      <c r="B33" s="35" t="inlineStr">
        <is>
          <t>91.05.08-007</t>
        </is>
      </c>
      <c r="C33" s="180" t="inlineStr">
        <is>
          <t>Краны на пневмоколесном ходу, грузоподъемность 25 т</t>
        </is>
      </c>
      <c r="D33" s="181" t="inlineStr">
        <is>
          <t>маш.-ч.</t>
        </is>
      </c>
      <c r="E33" s="34" t="n">
        <v>9374.7299</v>
      </c>
      <c r="F33" s="206" t="n">
        <v>102.51</v>
      </c>
      <c r="G33" s="14">
        <f>ROUND(E33*F33,2)</f>
        <v/>
      </c>
      <c r="H33" s="200">
        <f>G33/$G$68</f>
        <v/>
      </c>
      <c r="I33" s="14">
        <f>ROUND(F33*'Прил. 10'!$D$11,2)</f>
        <v/>
      </c>
      <c r="J33" s="14">
        <f>ROUND(I33*E33,2)</f>
        <v/>
      </c>
      <c r="L33" s="50" t="n"/>
    </row>
    <row r="34" hidden="1" outlineLevel="1" ht="25.5" customFormat="1" customHeight="1" s="160">
      <c r="A34" s="181" t="n">
        <v>16</v>
      </c>
      <c r="B34" s="35" t="inlineStr">
        <is>
          <t>91.21.10-003</t>
        </is>
      </c>
      <c r="C34" s="180" t="inlineStr">
        <is>
          <t>Молотки при работе от передвижных компрессорных станций отбойные пневматические</t>
        </is>
      </c>
      <c r="D34" s="181" t="inlineStr">
        <is>
          <t>маш.-ч.</t>
        </is>
      </c>
      <c r="E34" s="34" t="n">
        <v>529971.7632</v>
      </c>
      <c r="F34" s="206" t="n">
        <v>1.53</v>
      </c>
      <c r="G34" s="14">
        <f>ROUND(E34*F34,2)</f>
        <v/>
      </c>
      <c r="H34" s="200">
        <f>G34/$G$68</f>
        <v/>
      </c>
      <c r="I34" s="14">
        <f>ROUND(F34*'Прил. 10'!$D$11,2)</f>
        <v/>
      </c>
      <c r="J34" s="14">
        <f>ROUND(I34*E34,2)</f>
        <v/>
      </c>
      <c r="L34" s="50" t="n"/>
    </row>
    <row r="35" hidden="1" outlineLevel="1" ht="51" customFormat="1" customHeight="1" s="160">
      <c r="A35" s="181" t="n">
        <v>17</v>
      </c>
      <c r="B35" s="35" t="inlineStr">
        <is>
          <t>91.14.04-002</t>
        </is>
      </c>
      <c r="C35" s="180" t="inlineStr">
        <is>
          <t>Тягачи седельные, грузоподъемность 15 т</t>
        </is>
      </c>
      <c r="D35" s="181" t="inlineStr">
        <is>
          <t>маш.-ч.</t>
        </is>
      </c>
      <c r="E35" s="34" t="n">
        <v>8384.551109599999</v>
      </c>
      <c r="F35" s="206" t="n">
        <v>94.38</v>
      </c>
      <c r="G35" s="14">
        <f>ROUND(E35*F35,2)</f>
        <v/>
      </c>
      <c r="H35" s="200">
        <f>G35/$G$68</f>
        <v/>
      </c>
      <c r="I35" s="14">
        <f>ROUND(F35*'Прил. 10'!$D$11,2)</f>
        <v/>
      </c>
      <c r="J35" s="14">
        <f>ROUND(I35*E35,2)</f>
        <v/>
      </c>
      <c r="L35" s="50" t="n"/>
    </row>
    <row r="36" hidden="1" outlineLevel="1" ht="25.5" customFormat="1" customHeight="1" s="160">
      <c r="A36" s="181" t="n">
        <v>18</v>
      </c>
      <c r="B36" s="35" t="inlineStr">
        <is>
          <t>91.01.04-003</t>
        </is>
      </c>
      <c r="C36" s="180" t="inlineStr">
        <is>
          <t>Установки однобаровые на тракторе, мощность 79 кВт (108 л.с.), ширина щели 14 см</t>
        </is>
      </c>
      <c r="D36" s="181" t="inlineStr">
        <is>
          <t>маш.-ч.</t>
        </is>
      </c>
      <c r="E36" s="34" t="n">
        <v>2898.1416825</v>
      </c>
      <c r="F36" s="206" t="n">
        <v>127.95</v>
      </c>
      <c r="G36" s="14">
        <f>ROUND(E36*F36,2)</f>
        <v/>
      </c>
      <c r="H36" s="200">
        <f>G36/$G$68</f>
        <v/>
      </c>
      <c r="I36" s="14">
        <f>ROUND(F36*'Прил. 10'!$D$11,2)</f>
        <v/>
      </c>
      <c r="J36" s="14">
        <f>ROUND(I36*E36,2)</f>
        <v/>
      </c>
      <c r="L36" s="50" t="n"/>
    </row>
    <row r="37" hidden="1" outlineLevel="1" ht="25.5" customFormat="1" customHeight="1" s="160">
      <c r="A37" s="181" t="n">
        <v>19</v>
      </c>
      <c r="B37" s="35" t="inlineStr">
        <is>
          <t>91.14.05-012</t>
        </is>
      </c>
      <c r="C37" s="180" t="inlineStr">
        <is>
          <t>Полуприцепы общего назначения, грузоподъемность 15 т</t>
        </is>
      </c>
      <c r="D37" s="181" t="inlineStr">
        <is>
          <t>маш.-ч.</t>
        </is>
      </c>
      <c r="E37" s="34" t="n">
        <v>8384.551109599999</v>
      </c>
      <c r="F37" s="206" t="n">
        <v>19.76</v>
      </c>
      <c r="G37" s="14">
        <f>ROUND(E37*F37,2)</f>
        <v/>
      </c>
      <c r="H37" s="200">
        <f>G37/$G$68</f>
        <v/>
      </c>
      <c r="I37" s="14">
        <f>ROUND(F37*'Прил. 10'!$D$11,2)</f>
        <v/>
      </c>
      <c r="J37" s="14">
        <f>ROUND(I37*E37,2)</f>
        <v/>
      </c>
      <c r="L37" s="50" t="n"/>
    </row>
    <row r="38" hidden="1" outlineLevel="1" ht="25.5" customFormat="1" customHeight="1" s="160">
      <c r="A38" s="181" t="n">
        <v>20</v>
      </c>
      <c r="B38" s="35" t="inlineStr">
        <is>
          <t>91.08.04-021</t>
        </is>
      </c>
      <c r="C38" s="180" t="inlineStr">
        <is>
          <t>Котлы битумные передвижные 400 л</t>
        </is>
      </c>
      <c r="D38" s="181" t="inlineStr">
        <is>
          <t>маш.-ч.</t>
        </is>
      </c>
      <c r="E38" s="34" t="n">
        <v>3607.7575984</v>
      </c>
      <c r="F38" s="206" t="n">
        <v>30</v>
      </c>
      <c r="G38" s="14">
        <f>ROUND(E38*F38,2)</f>
        <v/>
      </c>
      <c r="H38" s="200">
        <f>G38/$G$68</f>
        <v/>
      </c>
      <c r="I38" s="14">
        <f>ROUND(F38*'Прил. 10'!$D$11,2)</f>
        <v/>
      </c>
      <c r="J38" s="14">
        <f>ROUND(I38*E38,2)</f>
        <v/>
      </c>
      <c r="L38" s="50" t="n"/>
    </row>
    <row r="39" hidden="1" outlineLevel="1" ht="36" customFormat="1" customHeight="1" s="160">
      <c r="A39" s="181" t="n">
        <v>21</v>
      </c>
      <c r="B39" s="35" t="inlineStr">
        <is>
          <t>91.21.10-002</t>
        </is>
      </c>
      <c r="C39" s="180" t="inlineStr">
        <is>
          <t>Молотки отбойные пневматические при работе от передвижных компрессоров</t>
        </is>
      </c>
      <c r="D39" s="181" t="inlineStr">
        <is>
          <t>маш.-ч.</t>
        </is>
      </c>
      <c r="E39" s="34" t="n">
        <v>88517.62776</v>
      </c>
      <c r="F39" s="206" t="n">
        <v>1.2</v>
      </c>
      <c r="G39" s="14">
        <f>ROUND(E39*F39,2)</f>
        <v/>
      </c>
      <c r="H39" s="200">
        <f>G39/$G$68</f>
        <v/>
      </c>
      <c r="I39" s="14">
        <f>ROUND(F39*'Прил. 10'!$D$11,2)</f>
        <v/>
      </c>
      <c r="J39" s="14">
        <f>ROUND(I39*E39,2)</f>
        <v/>
      </c>
      <c r="L39" s="50" t="n"/>
    </row>
    <row r="40" hidden="1" outlineLevel="1" ht="25.5" customFormat="1" customHeight="1" s="160">
      <c r="A40" s="181" t="n">
        <v>22</v>
      </c>
      <c r="B40" s="35" t="inlineStr">
        <is>
          <t>91.08.09-023</t>
        </is>
      </c>
      <c r="C40" s="180" t="inlineStr">
        <is>
          <t>Трамбовки пневматические при работе от передвижных компрессорных станций</t>
        </is>
      </c>
      <c r="D40" s="181" t="inlineStr">
        <is>
          <t>маш.-ч.</t>
        </is>
      </c>
      <c r="E40" s="34" t="n">
        <v>130268.51358</v>
      </c>
      <c r="F40" s="206" t="n">
        <v>0.55</v>
      </c>
      <c r="G40" s="14">
        <f>ROUND(E40*F40,2)</f>
        <v/>
      </c>
      <c r="H40" s="200">
        <f>G40/$G$68</f>
        <v/>
      </c>
      <c r="I40" s="14">
        <f>ROUND(F40*'Прил. 10'!$D$11,2)</f>
        <v/>
      </c>
      <c r="J40" s="14">
        <f>ROUND(I40*E40,2)</f>
        <v/>
      </c>
      <c r="L40" s="50" t="n"/>
    </row>
    <row r="41" hidden="1" outlineLevel="1" ht="38.25" customFormat="1" customHeight="1" s="160">
      <c r="A41" s="181" t="n">
        <v>23</v>
      </c>
      <c r="B41" s="35" t="inlineStr">
        <is>
          <t>91.21.22-195</t>
        </is>
      </c>
      <c r="C41" s="180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41" s="181" t="inlineStr">
        <is>
          <t>маш.-ч.</t>
        </is>
      </c>
      <c r="E41" s="34" t="n">
        <v>702.6304</v>
      </c>
      <c r="F41" s="206" t="n">
        <v>91.13</v>
      </c>
      <c r="G41" s="14">
        <f>ROUND(E41*F41,2)</f>
        <v/>
      </c>
      <c r="H41" s="200">
        <f>G41/$G$68</f>
        <v/>
      </c>
      <c r="I41" s="14">
        <f>ROUND(F41*'Прил. 10'!$D$11,2)</f>
        <v/>
      </c>
      <c r="J41" s="14">
        <f>ROUND(I41*E41,2)</f>
        <v/>
      </c>
      <c r="L41" s="50" t="n"/>
    </row>
    <row r="42" hidden="1" outlineLevel="1" ht="25.5" customFormat="1" customHeight="1" s="160">
      <c r="A42" s="181" t="n">
        <v>24</v>
      </c>
      <c r="B42" s="35" t="inlineStr">
        <is>
          <t>91.11.02-031</t>
        </is>
      </c>
      <c r="C42" s="180" t="inlineStr">
        <is>
          <t>Лаборатории передвижные измерительно-настроечные</t>
        </is>
      </c>
      <c r="D42" s="181" t="inlineStr">
        <is>
          <t>маш.-ч.</t>
        </is>
      </c>
      <c r="E42" s="34" t="n">
        <v>388.2936</v>
      </c>
      <c r="F42" s="206" t="n">
        <v>160.42</v>
      </c>
      <c r="G42" s="14">
        <f>ROUND(E42*F42,2)</f>
        <v/>
      </c>
      <c r="H42" s="200">
        <f>G42/$G$68</f>
        <v/>
      </c>
      <c r="I42" s="14">
        <f>ROUND(F42*'Прил. 10'!$D$11,2)</f>
        <v/>
      </c>
      <c r="J42" s="14">
        <f>ROUND(I42*E42,2)</f>
        <v/>
      </c>
      <c r="L42" s="50" t="n"/>
    </row>
    <row r="43" hidden="1" outlineLevel="1" ht="25.5" customFormat="1" customHeight="1" s="160">
      <c r="A43" s="181" t="n">
        <v>25</v>
      </c>
      <c r="B43" s="35" t="inlineStr">
        <is>
          <t>91.04.01-032</t>
        </is>
      </c>
      <c r="C43" s="180" t="inlineStr">
        <is>
          <t>Машины бурильно-крановые глубина бурения 1,5-3 м, мощность 66 кВт (90 л.с.)</t>
        </is>
      </c>
      <c r="D43" s="181" t="inlineStr">
        <is>
          <t>маш.-ч.</t>
        </is>
      </c>
      <c r="E43" s="34" t="n">
        <v>411.4129251</v>
      </c>
      <c r="F43" s="206" t="n">
        <v>140.95</v>
      </c>
      <c r="G43" s="14">
        <f>ROUND(E43*F43,2)</f>
        <v/>
      </c>
      <c r="H43" s="200">
        <f>G43/$G$68</f>
        <v/>
      </c>
      <c r="I43" s="14">
        <f>ROUND(F43*'Прил. 10'!$D$11,2)</f>
        <v/>
      </c>
      <c r="J43" s="14">
        <f>ROUND(I43*E43,2)</f>
        <v/>
      </c>
      <c r="L43" s="50" t="n"/>
    </row>
    <row r="44" hidden="1" outlineLevel="1" ht="38.25" customFormat="1" customHeight="1" s="160">
      <c r="A44" s="181" t="n">
        <v>26</v>
      </c>
      <c r="B44" s="35" t="inlineStr">
        <is>
          <t>91.17.04-036</t>
        </is>
      </c>
      <c r="C44" s="180" t="inlineStr">
        <is>
          <t>Агрегаты сварочные передвижные с дизельным двигателем, номинальный сварочный ток 250-400 А</t>
        </is>
      </c>
      <c r="D44" s="181" t="inlineStr">
        <is>
          <t>маш.-ч.</t>
        </is>
      </c>
      <c r="E44" s="34" t="n">
        <v>3877.989051</v>
      </c>
      <c r="F44" s="206" t="n">
        <v>14</v>
      </c>
      <c r="G44" s="14">
        <f>ROUND(E44*F44,2)</f>
        <v/>
      </c>
      <c r="H44" s="200">
        <f>G44/$G$68</f>
        <v/>
      </c>
      <c r="I44" s="14">
        <f>ROUND(F44*'Прил. 10'!$D$11,2)</f>
        <v/>
      </c>
      <c r="J44" s="14">
        <f>ROUND(I44*E44,2)</f>
        <v/>
      </c>
      <c r="L44" s="50" t="n"/>
    </row>
    <row r="45" hidden="1" outlineLevel="1" ht="38.25" customFormat="1" customHeight="1" s="160">
      <c r="A45" s="181" t="n">
        <v>27</v>
      </c>
      <c r="B45" s="35" t="inlineStr">
        <is>
          <t>91.06.05-057</t>
        </is>
      </c>
      <c r="C45" s="180" t="inlineStr">
        <is>
          <t>Погрузчики одноковшовые универсальные фронтальные пневмоколесные, грузоподъемность 3 т</t>
        </is>
      </c>
      <c r="D45" s="181" t="inlineStr">
        <is>
          <t>маш.-ч.</t>
        </is>
      </c>
      <c r="E45" s="34" t="n">
        <v>457.9596</v>
      </c>
      <c r="F45" s="206" t="n">
        <v>90.43000000000001</v>
      </c>
      <c r="G45" s="14">
        <f>ROUND(E45*F45,2)</f>
        <v/>
      </c>
      <c r="H45" s="200">
        <f>G45/$G$68</f>
        <v/>
      </c>
      <c r="I45" s="14">
        <f>ROUND(F45*'Прил. 10'!$D$11,2)</f>
        <v/>
      </c>
      <c r="J45" s="14">
        <f>ROUND(I45*E45,2)</f>
        <v/>
      </c>
      <c r="L45" s="50" t="n"/>
    </row>
    <row r="46" hidden="1" outlineLevel="1" ht="25.5" customFormat="1" customHeight="1" s="160">
      <c r="A46" s="181" t="n">
        <v>28</v>
      </c>
      <c r="B46" s="35" t="inlineStr">
        <is>
          <t>91.14.02-002</t>
        </is>
      </c>
      <c r="C46" s="180" t="inlineStr">
        <is>
          <t>Автомобили бортовые, грузоподъемность до 8 т</t>
        </is>
      </c>
      <c r="D46" s="181" t="inlineStr">
        <is>
          <t>маш.-ч.</t>
        </is>
      </c>
      <c r="E46" s="34" t="n">
        <v>440.3476</v>
      </c>
      <c r="F46" s="206" t="n">
        <v>85.8</v>
      </c>
      <c r="G46" s="14">
        <f>ROUND(E46*F46,2)</f>
        <v/>
      </c>
      <c r="H46" s="200">
        <f>G46/$G$68</f>
        <v/>
      </c>
      <c r="I46" s="14">
        <f>ROUND(F46*'Прил. 10'!$D$11,2)</f>
        <v/>
      </c>
      <c r="J46" s="14">
        <f>ROUND(I46*E46,2)</f>
        <v/>
      </c>
      <c r="L46" s="50" t="n"/>
    </row>
    <row r="47" hidden="1" outlineLevel="1" ht="14.25" customFormat="1" customHeight="1" s="160">
      <c r="A47" s="181" t="n">
        <v>29</v>
      </c>
      <c r="B47" s="35" t="inlineStr">
        <is>
          <t>91.06.09-001</t>
        </is>
      </c>
      <c r="C47" s="180" t="inlineStr">
        <is>
          <t>Вышки телескопические 25 м</t>
        </is>
      </c>
      <c r="D47" s="181" t="inlineStr">
        <is>
          <t>маш.-ч.</t>
        </is>
      </c>
      <c r="E47" s="34" t="n">
        <v>255.6625104</v>
      </c>
      <c r="F47" s="206" t="n">
        <v>142.7</v>
      </c>
      <c r="G47" s="14">
        <f>ROUND(E47*F47,2)</f>
        <v/>
      </c>
      <c r="H47" s="200">
        <f>G47/$G$68</f>
        <v/>
      </c>
      <c r="I47" s="14">
        <f>ROUND(F47*'Прил. 10'!$D$11,2)</f>
        <v/>
      </c>
      <c r="J47" s="14">
        <f>ROUND(I47*E47,2)</f>
        <v/>
      </c>
      <c r="L47" s="50" t="n"/>
    </row>
    <row r="48" hidden="1" outlineLevel="1" ht="25.5" customFormat="1" customHeight="1" s="160">
      <c r="A48" s="181" t="n">
        <v>30</v>
      </c>
      <c r="B48" s="35" t="inlineStr">
        <is>
          <t>91.05.14-516</t>
        </is>
      </c>
      <c r="C48" s="18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48" s="181" t="inlineStr">
        <is>
          <t>маш.-ч.</t>
        </is>
      </c>
      <c r="E48" s="34" t="n">
        <v>323.889644</v>
      </c>
      <c r="F48" s="206" t="n">
        <v>77.65000000000001</v>
      </c>
      <c r="G48" s="14">
        <f>ROUND(E48*F48,2)</f>
        <v/>
      </c>
      <c r="H48" s="200">
        <f>G48/$G$68</f>
        <v/>
      </c>
      <c r="I48" s="14">
        <f>ROUND(F48*'Прил. 10'!$D$11,2)</f>
        <v/>
      </c>
      <c r="J48" s="14">
        <f>ROUND(I48*E48,2)</f>
        <v/>
      </c>
      <c r="L48" s="50" t="n"/>
    </row>
    <row r="49" hidden="1" outlineLevel="1" ht="25.5" customFormat="1" customHeight="1" s="160">
      <c r="A49" s="181" t="n">
        <v>31</v>
      </c>
      <c r="B49" s="35" t="inlineStr">
        <is>
          <t>91.14.02-001</t>
        </is>
      </c>
      <c r="C49" s="180" t="inlineStr">
        <is>
          <t>Автомобили бортовые, грузоподъемность до 5 т</t>
        </is>
      </c>
      <c r="D49" s="181" t="inlineStr">
        <is>
          <t>маш.-ч.</t>
        </is>
      </c>
      <c r="E49" s="34" t="n">
        <v>306.8167225</v>
      </c>
      <c r="F49" s="206" t="n">
        <v>65.76000000000001</v>
      </c>
      <c r="G49" s="14">
        <f>ROUND(E49*F49,2)</f>
        <v/>
      </c>
      <c r="H49" s="200">
        <f>G49/$G$68</f>
        <v/>
      </c>
      <c r="I49" s="14">
        <f>ROUND(F49*'Прил. 10'!$D$11,2)</f>
        <v/>
      </c>
      <c r="J49" s="14">
        <f>ROUND(I49*E49,2)</f>
        <v/>
      </c>
      <c r="L49" s="50" t="n"/>
    </row>
    <row r="50" hidden="1" outlineLevel="1" ht="38.25" customFormat="1" customHeight="1" s="160">
      <c r="A50" s="181" t="n">
        <v>32</v>
      </c>
      <c r="B50" s="35" t="inlineStr">
        <is>
          <t>91.21.16-012</t>
        </is>
      </c>
      <c r="C50" s="180" t="inlineStr">
        <is>
          <t>Прессы гидравлические с электроприводом</t>
        </is>
      </c>
      <c r="D50" s="181" t="inlineStr">
        <is>
          <t>маш.-ч.</t>
        </is>
      </c>
      <c r="E50" s="34" t="n">
        <v>17665.1039268</v>
      </c>
      <c r="F50" s="206" t="n">
        <v>1.11</v>
      </c>
      <c r="G50" s="14">
        <f>ROUND(E50*F50,2)</f>
        <v/>
      </c>
      <c r="H50" s="200">
        <f>G50/$G$68</f>
        <v/>
      </c>
      <c r="I50" s="14">
        <f>ROUND(F50*'Прил. 10'!$D$11,2)</f>
        <v/>
      </c>
      <c r="J50" s="14">
        <f>ROUND(I50*E50,2)</f>
        <v/>
      </c>
      <c r="L50" s="50" t="n"/>
    </row>
    <row r="51" hidden="1" outlineLevel="1" ht="38.25" customFormat="1" customHeight="1" s="160">
      <c r="A51" s="181" t="n">
        <v>33</v>
      </c>
      <c r="B51" s="35" t="inlineStr">
        <is>
          <t>91.14.02-003</t>
        </is>
      </c>
      <c r="C51" s="180" t="inlineStr">
        <is>
          <t>Автомобили бортовые, грузоподъемность до 10 т</t>
        </is>
      </c>
      <c r="D51" s="181" t="inlineStr">
        <is>
          <t>маш.-ч.</t>
        </is>
      </c>
      <c r="E51" s="34" t="n">
        <v>209.62666</v>
      </c>
      <c r="F51" s="206" t="n">
        <v>80</v>
      </c>
      <c r="G51" s="14">
        <f>ROUND(E51*F51,2)</f>
        <v/>
      </c>
      <c r="H51" s="200">
        <f>G51/$G$68</f>
        <v/>
      </c>
      <c r="I51" s="14">
        <f>ROUND(F51*'Прил. 10'!$D$11,2)</f>
        <v/>
      </c>
      <c r="J51" s="14">
        <f>ROUND(I51*E51,2)</f>
        <v/>
      </c>
      <c r="L51" s="50" t="n"/>
    </row>
    <row r="52" hidden="1" outlineLevel="1" ht="25.5" customFormat="1" customHeight="1" s="160">
      <c r="A52" s="181" t="n">
        <v>34</v>
      </c>
      <c r="B52" s="35" t="inlineStr">
        <is>
          <t>91.08.09-024</t>
        </is>
      </c>
      <c r="C52" s="180" t="inlineStr">
        <is>
          <t>Трамбовки пневматические при работе от стационарного компрессора</t>
        </is>
      </c>
      <c r="D52" s="181" t="inlineStr">
        <is>
          <t>маш.-ч.</t>
        </is>
      </c>
      <c r="E52" s="34" t="n">
        <v>2616.912</v>
      </c>
      <c r="F52" s="206" t="n">
        <v>4.9</v>
      </c>
      <c r="G52" s="14">
        <f>ROUND(E52*F52,2)</f>
        <v/>
      </c>
      <c r="H52" s="200">
        <f>G52/$G$68</f>
        <v/>
      </c>
      <c r="I52" s="14">
        <f>ROUND(F52*'Прил. 10'!$D$11,2)</f>
        <v/>
      </c>
      <c r="J52" s="14">
        <f>ROUND(I52*E52,2)</f>
        <v/>
      </c>
      <c r="L52" s="50" t="n"/>
    </row>
    <row r="53" hidden="1" outlineLevel="1" ht="51" customFormat="1" customHeight="1" s="160">
      <c r="A53" s="181" t="n">
        <v>35</v>
      </c>
      <c r="B53" s="35" t="inlineStr">
        <is>
          <t>91.10.01-002</t>
        </is>
      </c>
      <c r="C53" s="180" t="inlineStr">
        <is>
          <t>Агрегаты наполнительно-опрессовочные до 300 м3/ч</t>
        </is>
      </c>
      <c r="D53" s="181" t="inlineStr">
        <is>
          <t>маш.-ч.</t>
        </is>
      </c>
      <c r="E53" s="34" t="n">
        <v>24.327</v>
      </c>
      <c r="F53" s="206" t="n">
        <v>287.99</v>
      </c>
      <c r="G53" s="14">
        <f>ROUND(E53*F53,2)</f>
        <v/>
      </c>
      <c r="H53" s="200">
        <f>G53/$G$68</f>
        <v/>
      </c>
      <c r="I53" s="14">
        <f>ROUND(F53*'Прил. 10'!$D$11,2)</f>
        <v/>
      </c>
      <c r="J53" s="14">
        <f>ROUND(I53*E53,2)</f>
        <v/>
      </c>
      <c r="L53" s="50" t="n"/>
    </row>
    <row r="54" hidden="1" outlineLevel="1" ht="25.5" customFormat="1" customHeight="1" s="160">
      <c r="A54" s="181" t="n">
        <v>36</v>
      </c>
      <c r="B54" s="35" t="inlineStr">
        <is>
          <t>91.21.22-341</t>
        </is>
      </c>
      <c r="C54" s="180" t="inlineStr">
        <is>
          <t>Рефлектометры</t>
        </is>
      </c>
      <c r="D54" s="181" t="inlineStr">
        <is>
          <t>маш.-ч.</t>
        </is>
      </c>
      <c r="E54" s="34" t="n">
        <v>608.8992</v>
      </c>
      <c r="F54" s="206" t="n">
        <v>10.63</v>
      </c>
      <c r="G54" s="14">
        <f>ROUND(E54*F54,2)</f>
        <v/>
      </c>
      <c r="H54" s="200">
        <f>G54/$G$68</f>
        <v/>
      </c>
      <c r="I54" s="14">
        <f>ROUND(F54*'Прил. 10'!$D$11,2)</f>
        <v/>
      </c>
      <c r="J54" s="14">
        <f>ROUND(I54*E54,2)</f>
        <v/>
      </c>
      <c r="L54" s="50" t="n"/>
    </row>
    <row r="55" hidden="1" outlineLevel="1" ht="25.5" customFormat="1" customHeight="1" s="160">
      <c r="A55" s="181" t="n">
        <v>37</v>
      </c>
      <c r="B55" s="35" t="inlineStr">
        <is>
          <t>91.06.05-011</t>
        </is>
      </c>
      <c r="C55" s="180" t="inlineStr">
        <is>
          <t>Погрузчики, грузоподъемность 5 т</t>
        </is>
      </c>
      <c r="D55" s="181" t="inlineStr">
        <is>
          <t>маш.-ч.</t>
        </is>
      </c>
      <c r="E55" s="34" t="n">
        <v>58.7132417</v>
      </c>
      <c r="F55" s="206" t="n">
        <v>90</v>
      </c>
      <c r="G55" s="14">
        <f>ROUND(E55*F55,2)</f>
        <v/>
      </c>
      <c r="H55" s="200">
        <f>G55/$G$68</f>
        <v/>
      </c>
      <c r="I55" s="14">
        <f>ROUND(F55*'Прил. 10'!$D$11,2)</f>
        <v/>
      </c>
      <c r="J55" s="14">
        <f>ROUND(I55*E55,2)</f>
        <v/>
      </c>
      <c r="L55" s="50" t="n"/>
    </row>
    <row r="56" hidden="1" outlineLevel="1" ht="25.5" customFormat="1" customHeight="1" s="160">
      <c r="A56" s="181" t="n">
        <v>38</v>
      </c>
      <c r="B56" s="35" t="inlineStr">
        <is>
          <t>91.17.04-233</t>
        </is>
      </c>
      <c r="C56" s="180" t="inlineStr">
        <is>
          <t>Установки для сварки ручной дуговой (постоянного тока)</t>
        </is>
      </c>
      <c r="D56" s="181" t="inlineStr">
        <is>
          <t>маш.-ч.</t>
        </is>
      </c>
      <c r="E56" s="34" t="n">
        <v>405.944768</v>
      </c>
      <c r="F56" s="206" t="n">
        <v>8.1</v>
      </c>
      <c r="G56" s="14">
        <f>ROUND(E56*F56,2)</f>
        <v/>
      </c>
      <c r="H56" s="200">
        <f>G56/$G$68</f>
        <v/>
      </c>
      <c r="I56" s="14">
        <f>ROUND(F56*'Прил. 10'!$D$11,2)</f>
        <v/>
      </c>
      <c r="J56" s="14">
        <f>ROUND(I56*E56,2)</f>
        <v/>
      </c>
      <c r="L56" s="50" t="n"/>
    </row>
    <row r="57" hidden="1" outlineLevel="1" ht="47.25" customFormat="1" customHeight="1" s="160">
      <c r="A57" s="181" t="n">
        <v>39</v>
      </c>
      <c r="B57" s="35" t="inlineStr">
        <is>
          <t>91.17.04-194</t>
        </is>
      </c>
      <c r="C57" s="180" t="inlineStr">
        <is>
          <t>Аппараты сварочные для сварки оптических кабелей со скалывателем</t>
        </is>
      </c>
      <c r="D57" s="181" t="inlineStr">
        <is>
          <t>маш.-ч.</t>
        </is>
      </c>
      <c r="E57" s="34" t="n">
        <v>228.9288</v>
      </c>
      <c r="F57" s="206" t="n">
        <v>12.08</v>
      </c>
      <c r="G57" s="14">
        <f>ROUND(E57*F57,2)</f>
        <v/>
      </c>
      <c r="H57" s="200">
        <f>G57/$G$68</f>
        <v/>
      </c>
      <c r="I57" s="14">
        <f>ROUND(F57*'Прил. 10'!$D$11,2)</f>
        <v/>
      </c>
      <c r="J57" s="14">
        <f>ROUND(I57*E57,2)</f>
        <v/>
      </c>
      <c r="L57" s="50" t="n"/>
    </row>
    <row r="58" hidden="1" outlineLevel="1" ht="25.5" customFormat="1" customHeight="1" s="160">
      <c r="A58" s="181" t="n">
        <v>40</v>
      </c>
      <c r="B58" s="35" t="inlineStr">
        <is>
          <t>91.14.01-003</t>
        </is>
      </c>
      <c r="C58" s="180" t="inlineStr">
        <is>
          <t>Автобетоносмесители, объем барабана 6 м3</t>
        </is>
      </c>
      <c r="D58" s="181" t="inlineStr">
        <is>
          <t>маш.-ч.</t>
        </is>
      </c>
      <c r="E58" s="34" t="n">
        <v>12.69135</v>
      </c>
      <c r="F58" s="206" t="n">
        <v>177.6</v>
      </c>
      <c r="G58" s="14">
        <f>ROUND(E58*F58,2)</f>
        <v/>
      </c>
      <c r="H58" s="200">
        <f>G58/$G$68</f>
        <v/>
      </c>
      <c r="I58" s="14">
        <f>ROUND(F58*'Прил. 10'!$D$11,2)</f>
        <v/>
      </c>
      <c r="J58" s="14">
        <f>ROUND(I58*E58,2)</f>
        <v/>
      </c>
      <c r="L58" s="50" t="n"/>
    </row>
    <row r="59" hidden="1" outlineLevel="1" ht="38.25" customFormat="1" customHeight="1" s="160">
      <c r="A59" s="181" t="n">
        <v>41</v>
      </c>
      <c r="B59" s="35" t="inlineStr">
        <is>
          <t>91.06.06-042</t>
        </is>
      </c>
      <c r="C59" s="180" t="inlineStr">
        <is>
          <t>Подъемники гидравлические, высота подъема 10 м</t>
        </is>
      </c>
      <c r="D59" s="181" t="inlineStr">
        <is>
          <t>маш.-ч.</t>
        </is>
      </c>
      <c r="E59" s="34" t="n">
        <v>57.63</v>
      </c>
      <c r="F59" s="206" t="n">
        <v>29.6</v>
      </c>
      <c r="G59" s="14">
        <f>ROUND(E59*F59,2)</f>
        <v/>
      </c>
      <c r="H59" s="200">
        <f>G59/$G$68</f>
        <v/>
      </c>
      <c r="I59" s="14">
        <f>ROUND(F59*'Прил. 10'!$D$11,2)</f>
        <v/>
      </c>
      <c r="J59" s="14">
        <f>ROUND(I59*E59,2)</f>
        <v/>
      </c>
      <c r="L59" s="50" t="n"/>
    </row>
    <row r="60" hidden="1" outlineLevel="1" ht="25.5" customFormat="1" customHeight="1" s="160">
      <c r="A60" s="181" t="n">
        <v>42</v>
      </c>
      <c r="B60" s="35" t="inlineStr">
        <is>
          <t>91.21.01-012</t>
        </is>
      </c>
      <c r="C60" s="180" t="inlineStr">
        <is>
          <t>Агрегаты окрасочные высокого давления для окраски поверхностей конструкций, мощность 1 кВт</t>
        </is>
      </c>
      <c r="D60" s="181" t="inlineStr">
        <is>
          <t>маш.-ч.</t>
        </is>
      </c>
      <c r="E60" s="34" t="n">
        <v>105.7951684</v>
      </c>
      <c r="F60" s="206" t="n">
        <v>6.82</v>
      </c>
      <c r="G60" s="14">
        <f>ROUND(E60*F60,2)</f>
        <v/>
      </c>
      <c r="H60" s="200">
        <f>G60/$G$68</f>
        <v/>
      </c>
      <c r="I60" s="14">
        <f>ROUND(F60*'Прил. 10'!$D$11,2)</f>
        <v/>
      </c>
      <c r="J60" s="14">
        <f>ROUND(I60*E60,2)</f>
        <v/>
      </c>
      <c r="L60" s="50" t="n"/>
    </row>
    <row r="61" hidden="1" outlineLevel="1" ht="14.25" customFormat="1" customHeight="1" s="160">
      <c r="A61" s="181" t="n">
        <v>43</v>
      </c>
      <c r="B61" s="35" t="inlineStr">
        <is>
          <t>91.07.08-024</t>
        </is>
      </c>
      <c r="C61" s="180" t="inlineStr">
        <is>
          <t>Растворосмесители передвижные, объем барабана 65 л</t>
        </is>
      </c>
      <c r="D61" s="181" t="inlineStr">
        <is>
          <t>маш.-ч.</t>
        </is>
      </c>
      <c r="E61" s="34" t="n">
        <v>57.89588</v>
      </c>
      <c r="F61" s="206" t="n">
        <v>12</v>
      </c>
      <c r="G61" s="14">
        <f>ROUND(E61*F61,2)</f>
        <v/>
      </c>
      <c r="H61" s="200">
        <f>G61/$G$68</f>
        <v/>
      </c>
      <c r="I61" s="14">
        <f>ROUND(F61*'Прил. 10'!$D$11,2)</f>
        <v/>
      </c>
      <c r="J61" s="14">
        <f>ROUND(I61*E61,2)</f>
        <v/>
      </c>
      <c r="L61" s="50" t="n"/>
    </row>
    <row r="62" hidden="1" outlineLevel="1" ht="38.25" customFormat="1" customHeight="1" s="160">
      <c r="A62" s="181" t="n">
        <v>44</v>
      </c>
      <c r="B62" s="35" t="inlineStr">
        <is>
          <t>91.06.03-061</t>
        </is>
      </c>
      <c r="C62" s="180" t="inlineStr">
        <is>
          <t>Лебедки электрические тяговым усилием до 12,26 кН (1,25 т)</t>
        </is>
      </c>
      <c r="D62" s="181" t="inlineStr">
        <is>
          <t>маш.-ч.</t>
        </is>
      </c>
      <c r="E62" s="34" t="n">
        <v>191.4410664</v>
      </c>
      <c r="F62" s="206" t="n">
        <v>3.28</v>
      </c>
      <c r="G62" s="14">
        <f>ROUND(E62*F62,2)</f>
        <v/>
      </c>
      <c r="H62" s="200">
        <f>G62/$G$68</f>
        <v/>
      </c>
      <c r="I62" s="14">
        <f>ROUND(F62*'Прил. 10'!$D$11,2)</f>
        <v/>
      </c>
      <c r="J62" s="14">
        <f>ROUND(I62*E62,2)</f>
        <v/>
      </c>
      <c r="L62" s="50" t="n"/>
    </row>
    <row r="63" hidden="1" outlineLevel="1" ht="38.25" customFormat="1" customHeight="1" s="160">
      <c r="A63" s="181" t="n">
        <v>45</v>
      </c>
      <c r="B63" s="35" t="inlineStr">
        <is>
          <t>91.09.02-002</t>
        </is>
      </c>
      <c r="C63" s="180" t="inlineStr">
        <is>
          <t>Вагонетки неопрокидные, вместимость до 1,5 м3</t>
        </is>
      </c>
      <c r="D63" s="181" t="inlineStr">
        <is>
          <t>маш.-ч.</t>
        </is>
      </c>
      <c r="E63" s="34" t="n">
        <v>757.570932</v>
      </c>
      <c r="F63" s="206" t="n">
        <v>0.5</v>
      </c>
      <c r="G63" s="14">
        <f>ROUND(E63*F63,2)</f>
        <v/>
      </c>
      <c r="H63" s="200">
        <f>G63/$G$68</f>
        <v/>
      </c>
      <c r="I63" s="14">
        <f>ROUND(F63*'Прил. 10'!$D$11,2)</f>
        <v/>
      </c>
      <c r="J63" s="14">
        <f>ROUND(I63*E63,2)</f>
        <v/>
      </c>
      <c r="L63" s="50" t="n"/>
    </row>
    <row r="64" hidden="1" outlineLevel="1" ht="25.5" customFormat="1" customHeight="1" s="160">
      <c r="A64" s="181" t="n">
        <v>46</v>
      </c>
      <c r="B64" s="35" t="inlineStr">
        <is>
          <t>91.06.01-003</t>
        </is>
      </c>
      <c r="C64" s="180" t="inlineStr">
        <is>
          <t>Домкраты гидравлические, грузоподъемность 63-100 т</t>
        </is>
      </c>
      <c r="D64" s="181" t="inlineStr">
        <is>
          <t>маш.-ч.</t>
        </is>
      </c>
      <c r="E64" s="34" t="n">
        <v>236.5760664</v>
      </c>
      <c r="F64" s="206" t="n">
        <v>0.9</v>
      </c>
      <c r="G64" s="14">
        <f>ROUND(E64*F64,2)</f>
        <v/>
      </c>
      <c r="H64" s="200">
        <f>G64/$G$68</f>
        <v/>
      </c>
      <c r="I64" s="14">
        <f>ROUND(F64*'Прил. 10'!$D$11,2)</f>
        <v/>
      </c>
      <c r="J64" s="14">
        <f>ROUND(I64*E64,2)</f>
        <v/>
      </c>
      <c r="L64" s="50" t="n"/>
    </row>
    <row r="65" hidden="1" outlineLevel="1" ht="14.25" customFormat="1" customHeight="1" s="160">
      <c r="A65" s="181" t="n">
        <v>47</v>
      </c>
      <c r="B65" s="35" t="inlineStr">
        <is>
          <t>91.06.03-060</t>
        </is>
      </c>
      <c r="C65" s="180" t="inlineStr">
        <is>
          <t>Лебедки электрические тяговым усилием до 5,79 кН (0,59 т)</t>
        </is>
      </c>
      <c r="D65" s="181" t="inlineStr">
        <is>
          <t>маш.-ч.</t>
        </is>
      </c>
      <c r="E65" s="34" t="n">
        <v>58.7861445</v>
      </c>
      <c r="F65" s="206" t="n">
        <v>2</v>
      </c>
      <c r="G65" s="14">
        <f>ROUND(E65*F65,2)</f>
        <v/>
      </c>
      <c r="H65" s="200">
        <f>G65/$G$68</f>
        <v/>
      </c>
      <c r="I65" s="14">
        <f>ROUND(F65*'Прил. 10'!$D$11,2)</f>
        <v/>
      </c>
      <c r="J65" s="14">
        <f>ROUND(I65*E65,2)</f>
        <v/>
      </c>
      <c r="L65" s="50" t="n"/>
    </row>
    <row r="66" hidden="1" outlineLevel="1" ht="25.5" customFormat="1" customHeight="1" s="160">
      <c r="A66" s="181" t="n">
        <v>48</v>
      </c>
      <c r="B66" s="35" t="inlineStr">
        <is>
          <t>91.14.03-001</t>
        </is>
      </c>
      <c r="C66" s="180" t="inlineStr">
        <is>
          <t>Автомобили-самосвалы, грузоподъемность до 7 т</t>
        </is>
      </c>
      <c r="D66" s="181" t="inlineStr">
        <is>
          <t>маш.-ч.</t>
        </is>
      </c>
      <c r="E66" s="34" t="n">
        <v>1.08936</v>
      </c>
      <c r="F66" s="206" t="n">
        <v>89.5</v>
      </c>
      <c r="G66" s="14">
        <f>ROUND(E66*F66,2)</f>
        <v/>
      </c>
      <c r="H66" s="200">
        <f>G66/$G$68</f>
        <v/>
      </c>
      <c r="I66" s="14">
        <f>ROUND(F66*'Прил. 10'!$D$11,2)</f>
        <v/>
      </c>
      <c r="J66" s="14">
        <f>ROUND(I66*E66,2)</f>
        <v/>
      </c>
      <c r="L66" s="50" t="n"/>
    </row>
    <row r="67" collapsed="1" ht="14.25" customFormat="1" customHeight="1" s="160">
      <c r="A67" s="181" t="n"/>
      <c r="B67" s="181" t="n"/>
      <c r="C67" s="180" t="inlineStr">
        <is>
          <t>Итого прочие машины и механизмы</t>
        </is>
      </c>
      <c r="D67" s="181" t="n"/>
      <c r="E67" s="182" t="n"/>
      <c r="F67" s="14" t="n"/>
      <c r="G67" s="14">
        <f>SUM(G29:G66)</f>
        <v/>
      </c>
      <c r="H67" s="200">
        <f>G67/G68</f>
        <v/>
      </c>
      <c r="I67" s="14" t="n"/>
      <c r="J67" s="14">
        <f>SUM(J29:J66)</f>
        <v/>
      </c>
      <c r="L67" s="50" t="n"/>
    </row>
    <row r="68" ht="25.5" customFormat="1" customHeight="1" s="160">
      <c r="A68" s="181" t="n"/>
      <c r="B68" s="201" t="n"/>
      <c r="C68" s="185" t="inlineStr">
        <is>
          <t>Итого по разделу «Машины и механизмы»</t>
        </is>
      </c>
      <c r="D68" s="201" t="n"/>
      <c r="E68" s="40" t="n"/>
      <c r="F68" s="41" t="n"/>
      <c r="G68" s="41">
        <f>G28+G67</f>
        <v/>
      </c>
      <c r="H68" s="42" t="n">
        <v>1</v>
      </c>
      <c r="I68" s="41" t="n"/>
      <c r="J68" s="41">
        <f>J28+J67</f>
        <v/>
      </c>
    </row>
    <row r="69">
      <c r="A69" s="53" t="n"/>
      <c r="B69" s="185" t="inlineStr">
        <is>
          <t xml:space="preserve">Оборудование </t>
        </is>
      </c>
      <c r="C69" s="219" t="n"/>
      <c r="D69" s="219" t="n"/>
      <c r="E69" s="219" t="n"/>
      <c r="F69" s="219" t="n"/>
      <c r="G69" s="219" t="n"/>
      <c r="H69" s="219" t="n"/>
      <c r="I69" s="219" t="n"/>
      <c r="J69" s="220" t="n"/>
    </row>
    <row r="70" ht="15" customHeight="1" s="153">
      <c r="A70" s="181" t="n"/>
      <c r="B70" s="180" t="inlineStr">
        <is>
          <t>Основное оборудование</t>
        </is>
      </c>
      <c r="C70" s="214" t="n"/>
      <c r="D70" s="214" t="n"/>
      <c r="E70" s="214" t="n"/>
      <c r="F70" s="214" t="n"/>
      <c r="G70" s="214" t="n"/>
      <c r="H70" s="214" t="n"/>
      <c r="I70" s="214" t="n"/>
      <c r="J70" s="215" t="n"/>
    </row>
    <row r="71">
      <c r="A71" s="54" t="n"/>
      <c r="B71" s="181" t="n"/>
      <c r="C71" s="180" t="inlineStr">
        <is>
          <t>Итого основное оборудование</t>
        </is>
      </c>
      <c r="D71" s="181" t="n"/>
      <c r="E71" s="34" t="n"/>
      <c r="F71" s="183" t="n"/>
      <c r="G71" s="14" t="n">
        <v>0</v>
      </c>
      <c r="H71" s="200" t="n"/>
      <c r="I71" s="14" t="n"/>
      <c r="J71" s="14" t="n">
        <v>0</v>
      </c>
    </row>
    <row r="72">
      <c r="A72" s="54" t="n"/>
      <c r="B72" s="181" t="n"/>
      <c r="C72" s="180" t="inlineStr">
        <is>
          <t>Итого прочее оборудование</t>
        </is>
      </c>
      <c r="D72" s="181" t="n"/>
      <c r="E72" s="182" t="n"/>
      <c r="F72" s="183" t="n"/>
      <c r="G72" s="14" t="n">
        <v>0</v>
      </c>
      <c r="H72" s="200" t="n"/>
      <c r="I72" s="14" t="n"/>
      <c r="J72" s="14" t="n">
        <v>0</v>
      </c>
      <c r="L72" s="81" t="n"/>
    </row>
    <row r="73">
      <c r="A73" s="181" t="n"/>
      <c r="B73" s="181" t="n"/>
      <c r="C73" s="199" t="inlineStr">
        <is>
          <t>Итого по разделу «Оборудование»</t>
        </is>
      </c>
      <c r="D73" s="181" t="n"/>
      <c r="E73" s="182" t="n"/>
      <c r="F73" s="183" t="n"/>
      <c r="G73" s="14">
        <f>G71+G72</f>
        <v/>
      </c>
      <c r="H73" s="200" t="n"/>
      <c r="I73" s="14" t="n"/>
      <c r="J73" s="14">
        <f>J72+J71</f>
        <v/>
      </c>
    </row>
    <row r="74" ht="25.5" customHeight="1" s="153">
      <c r="A74" s="181" t="n"/>
      <c r="B74" s="181" t="n"/>
      <c r="C74" s="180" t="inlineStr">
        <is>
          <t>в том числе технологическое оборудование</t>
        </is>
      </c>
      <c r="D74" s="181" t="n"/>
      <c r="E74" s="182" t="n"/>
      <c r="F74" s="183" t="n"/>
      <c r="G74" s="14">
        <f>'Прил.6 Расчет ОБ'!G14</f>
        <v/>
      </c>
      <c r="H74" s="200" t="n"/>
      <c r="I74" s="14" t="n"/>
      <c r="J74" s="14">
        <f>ROUND(G74*'Прил. 10'!$D$13,2)</f>
        <v/>
      </c>
    </row>
    <row r="75" ht="14.25" customFormat="1" customHeight="1" s="160">
      <c r="A75" s="202" t="n"/>
      <c r="B75" s="221" t="inlineStr">
        <is>
          <t>Материалы</t>
        </is>
      </c>
      <c r="J75" s="222" t="n"/>
    </row>
    <row r="76" ht="14.25" customFormat="1" customHeight="1" s="160">
      <c r="A76" s="181" t="n"/>
      <c r="B76" s="180" t="inlineStr">
        <is>
          <t>Основные материалы</t>
        </is>
      </c>
      <c r="C76" s="214" t="n"/>
      <c r="D76" s="214" t="n"/>
      <c r="E76" s="214" t="n"/>
      <c r="F76" s="214" t="n"/>
      <c r="G76" s="214" t="n"/>
      <c r="H76" s="215" t="n"/>
      <c r="I76" s="200" t="n"/>
      <c r="J76" s="200" t="n"/>
    </row>
    <row r="77" ht="60.75" customFormat="1" customHeight="1" s="160">
      <c r="A77" s="181" t="n">
        <v>34</v>
      </c>
      <c r="B77" s="35" t="inlineStr">
        <is>
          <t>20.2.11.01-0030</t>
        </is>
      </c>
      <c r="C77" s="180" t="inlineStr">
        <is>
          <t>Распорка дистанционная трехлучевая гаситель 3РГС-25,2-400-30 (Внутрифазная дистанционная распорка-гаситель 3РГД-024-01)</t>
        </is>
      </c>
      <c r="D77" s="181" t="inlineStr">
        <is>
          <t>шт</t>
        </is>
      </c>
      <c r="E77" s="34" t="n">
        <v>42594</v>
      </c>
      <c r="F77" s="206" t="n">
        <v>2116.3</v>
      </c>
      <c r="G77" s="14">
        <f>ROUND(E77*F77,2)</f>
        <v/>
      </c>
      <c r="H77" s="200">
        <f>G77/$G$654</f>
        <v/>
      </c>
      <c r="I77" s="14">
        <f>ROUND(F77*'Прил. 10'!$D$12,2)</f>
        <v/>
      </c>
      <c r="J77" s="14">
        <f>ROUND(I77*E77,2)</f>
        <v/>
      </c>
    </row>
    <row r="78" ht="48.75" customFormat="1" customHeight="1" s="128">
      <c r="A78" s="181" t="n">
        <v>35</v>
      </c>
      <c r="B78" s="35" t="inlineStr">
        <is>
          <t>ФССЦ</t>
        </is>
      </c>
      <c r="C78" s="180" t="inlineStr">
        <is>
          <t>Гирлянда №1 Поддерживающая для крепления 3-х проводов АСк2у 300/39 на промежуточных опорах</t>
        </is>
      </c>
      <c r="D78" s="181" t="inlineStr">
        <is>
          <t>шт</t>
        </is>
      </c>
      <c r="E78" s="34" t="n">
        <v>5090</v>
      </c>
      <c r="F78" s="206" t="n">
        <v>36179.88</v>
      </c>
      <c r="G78" s="14">
        <f>ROUND(E78*F78,2)</f>
        <v/>
      </c>
      <c r="H78" s="200">
        <f>G78/$G$654</f>
        <v/>
      </c>
      <c r="I78" s="14">
        <f>ROUND(F78*'Прил. 10'!$D$12,2)</f>
        <v/>
      </c>
      <c r="J78" s="14">
        <f>ROUND(I78*E78,2)</f>
        <v/>
      </c>
      <c r="K78" s="160" t="n"/>
    </row>
    <row r="79" hidden="1" outlineLevel="1" ht="14.25" customFormat="1" customHeight="1" s="129">
      <c r="A79" s="181" t="n"/>
      <c r="B79" s="130" t="inlineStr">
        <is>
          <t>20.1.02.21-0034</t>
        </is>
      </c>
      <c r="C79" s="131" t="inlineStr">
        <is>
          <t>Узел крепления: КГ-21-3</t>
        </is>
      </c>
      <c r="D79" s="132" t="inlineStr">
        <is>
          <t>шт</t>
        </is>
      </c>
      <c r="E79" s="133" t="n">
        <v>6</v>
      </c>
      <c r="F79" s="134" t="n">
        <v>107.4</v>
      </c>
      <c r="G79" s="134" t="n"/>
      <c r="H79" s="200" t="n"/>
      <c r="I79" s="14" t="n"/>
      <c r="J79" s="14" t="n"/>
      <c r="K79" s="160" t="n"/>
    </row>
    <row r="80" hidden="1" outlineLevel="1" ht="14.25" customFormat="1" customHeight="1" s="129">
      <c r="A80" s="181" t="n"/>
      <c r="B80" s="130" t="inlineStr">
        <is>
          <t>01.7.15.10-0035</t>
        </is>
      </c>
      <c r="C80" s="131" t="inlineStr">
        <is>
          <t>Скоба: СК-21-1А</t>
        </is>
      </c>
      <c r="D80" s="132" t="inlineStr">
        <is>
          <t>шт</t>
        </is>
      </c>
      <c r="E80" s="133" t="n">
        <v>6</v>
      </c>
      <c r="F80" s="134" t="n">
        <v>116.92</v>
      </c>
      <c r="G80" s="134" t="n"/>
      <c r="H80" s="200" t="n"/>
      <c r="I80" s="14" t="n"/>
      <c r="J80" s="14" t="n"/>
      <c r="K80" s="160" t="n"/>
    </row>
    <row r="81" hidden="1" outlineLevel="1" ht="25.5" customFormat="1" customHeight="1" s="129">
      <c r="A81" s="181" t="n"/>
      <c r="B81" s="130" t="inlineStr">
        <is>
          <t>22.2.02.04-0004</t>
        </is>
      </c>
      <c r="C81" s="131" t="inlineStr">
        <is>
          <t>Звено промежуточное: вывернутое ПРВ-21-1</t>
        </is>
      </c>
      <c r="D81" s="132" t="inlineStr">
        <is>
          <t>шт</t>
        </is>
      </c>
      <c r="E81" s="133" t="n">
        <v>6</v>
      </c>
      <c r="F81" s="134" t="n">
        <v>83.93000000000001</v>
      </c>
      <c r="G81" s="134" t="n"/>
      <c r="H81" s="200" t="n"/>
      <c r="I81" s="14" t="n"/>
      <c r="J81" s="14" t="n"/>
      <c r="K81" s="160" t="n"/>
    </row>
    <row r="82" hidden="1" outlineLevel="1" ht="25.5" customFormat="1" customHeight="1" s="129">
      <c r="A82" s="181" t="n"/>
      <c r="B82" s="130" t="inlineStr">
        <is>
          <t>22.2.02.04-0040</t>
        </is>
      </c>
      <c r="C82" s="131" t="inlineStr">
        <is>
          <t>Звено промежуточное: регулируемое ПРР-21-1</t>
        </is>
      </c>
      <c r="D82" s="132" t="inlineStr">
        <is>
          <t>шт</t>
        </is>
      </c>
      <c r="E82" s="133" t="n">
        <v>12</v>
      </c>
      <c r="F82" s="134" t="n">
        <v>492.77</v>
      </c>
      <c r="G82" s="134" t="n"/>
      <c r="H82" s="200" t="n"/>
      <c r="I82" s="14" t="n"/>
      <c r="J82" s="14" t="n"/>
      <c r="K82" s="160" t="n"/>
    </row>
    <row r="83" hidden="1" outlineLevel="1" ht="25.5" customFormat="1" customHeight="1" s="129">
      <c r="A83" s="181" t="n"/>
      <c r="B83" s="130" t="inlineStr">
        <is>
          <t>22.2.02.04-0020</t>
        </is>
      </c>
      <c r="C83" s="131" t="inlineStr">
        <is>
          <t>Звено промежуточное: прямое двойное 2ПР-21-1</t>
        </is>
      </c>
      <c r="D83" s="132" t="inlineStr">
        <is>
          <t>шт</t>
        </is>
      </c>
      <c r="E83" s="133" t="n">
        <v>12</v>
      </c>
      <c r="F83" s="134" t="n">
        <v>314.56</v>
      </c>
      <c r="G83" s="134" t="n"/>
      <c r="H83" s="200" t="n"/>
      <c r="I83" s="14" t="n"/>
      <c r="J83" s="14" t="n"/>
      <c r="K83" s="160" t="n"/>
    </row>
    <row r="84" hidden="1" outlineLevel="1" ht="25.5" customFormat="1" customHeight="1" s="129">
      <c r="A84" s="181" t="n"/>
      <c r="B84" s="130" t="inlineStr">
        <is>
          <t>22.2.02.04-0014</t>
        </is>
      </c>
      <c r="C84" s="131" t="inlineStr">
        <is>
          <t>Звено промежуточное: монтажное ПТМ-21-2</t>
        </is>
      </c>
      <c r="D84" s="132" t="inlineStr">
        <is>
          <t>шт</t>
        </is>
      </c>
      <c r="E84" s="133" t="n">
        <v>12</v>
      </c>
      <c r="F84" s="134" t="n">
        <v>248.59</v>
      </c>
      <c r="G84" s="134" t="n"/>
      <c r="H84" s="200" t="n"/>
      <c r="I84" s="14" t="n"/>
      <c r="J84" s="14" t="n"/>
      <c r="K84" s="160" t="n"/>
    </row>
    <row r="85" hidden="1" outlineLevel="1" ht="14.25" customFormat="1" customHeight="1" s="129">
      <c r="A85" s="181" t="n"/>
      <c r="B85" s="130" t="inlineStr">
        <is>
          <t>20.1.02.14-0006</t>
        </is>
      </c>
      <c r="C85" s="131" t="inlineStr">
        <is>
          <t>Серьга СР-21-20</t>
        </is>
      </c>
      <c r="D85" s="132" t="inlineStr">
        <is>
          <t>шт</t>
        </is>
      </c>
      <c r="E85" s="133" t="n">
        <v>12</v>
      </c>
      <c r="F85" s="134" t="n">
        <v>68.73</v>
      </c>
      <c r="G85" s="134" t="n"/>
      <c r="H85" s="200" t="n"/>
      <c r="I85" s="14" t="n"/>
      <c r="J85" s="14" t="n"/>
      <c r="K85" s="160" t="n"/>
    </row>
    <row r="86" hidden="1" outlineLevel="1" ht="25.5" customFormat="1" customHeight="1" s="129">
      <c r="A86" s="181" t="n"/>
      <c r="B86" s="130" t="inlineStr">
        <is>
          <t>22.2.01.03-0002</t>
        </is>
      </c>
      <c r="C86" s="131" t="inlineStr">
        <is>
          <t>Изоляторы линейные подвесные стеклянные ПСВ-160А</t>
        </is>
      </c>
      <c r="D86" s="132" t="inlineStr">
        <is>
          <t>шт</t>
        </is>
      </c>
      <c r="E86" s="133" t="n">
        <v>106</v>
      </c>
      <c r="F86" s="134" t="n">
        <v>284.68</v>
      </c>
      <c r="G86" s="134" t="n"/>
      <c r="H86" s="200" t="n"/>
      <c r="I86" s="14" t="n"/>
      <c r="J86" s="14" t="n"/>
      <c r="K86" s="160" t="n"/>
    </row>
    <row r="87" hidden="1" outlineLevel="1" ht="14.25" customFormat="1" customHeight="1" s="129">
      <c r="A87" s="181" t="n"/>
      <c r="B87" s="130" t="inlineStr">
        <is>
          <t>22.2.01.03-0002</t>
        </is>
      </c>
      <c r="C87" s="131" t="inlineStr">
        <is>
          <t>Изолятор подвесной стеклянный ПСВ-160А</t>
        </is>
      </c>
      <c r="D87" s="132" t="inlineStr">
        <is>
          <t>шт</t>
        </is>
      </c>
      <c r="E87" s="133" t="n">
        <v>106</v>
      </c>
      <c r="F87" s="134" t="n">
        <v>284.68</v>
      </c>
      <c r="G87" s="134" t="n"/>
      <c r="H87" s="200" t="n"/>
      <c r="I87" s="14" t="n"/>
      <c r="J87" s="14" t="n"/>
      <c r="K87" s="160" t="n"/>
    </row>
    <row r="88" hidden="1" outlineLevel="1" ht="25.5" customFormat="1" customHeight="1" s="129">
      <c r="A88" s="181" t="n"/>
      <c r="B88" s="130" t="inlineStr">
        <is>
          <t>20.1.02.22-0027</t>
        </is>
      </c>
      <c r="C88" s="131" t="inlineStr">
        <is>
          <t>Ушко: У-21-20</t>
        </is>
      </c>
      <c r="D88" s="132" t="inlineStr">
        <is>
          <t>шт</t>
        </is>
      </c>
      <c r="E88" s="133" t="n">
        <v>12</v>
      </c>
      <c r="F88" s="134" t="n">
        <v>272.53</v>
      </c>
      <c r="G88" s="134" t="n"/>
      <c r="H88" s="200" t="n"/>
      <c r="I88" s="14" t="n"/>
      <c r="J88" s="14" t="n"/>
      <c r="K88" s="160" t="n"/>
    </row>
    <row r="89" hidden="1" outlineLevel="1" ht="25.5" customFormat="1" customHeight="1" s="129">
      <c r="A89" s="181" t="n"/>
      <c r="B89" s="130" t="inlineStr">
        <is>
          <t>22.2.02.04-0034</t>
        </is>
      </c>
      <c r="C89" s="131" t="inlineStr">
        <is>
          <t>Звено промежуточное: регулируемое двойное 2ПРР-21-2</t>
        </is>
      </c>
      <c r="D89" s="132" t="inlineStr">
        <is>
          <t>шт</t>
        </is>
      </c>
      <c r="E89" s="133" t="n">
        <v>12</v>
      </c>
      <c r="F89" s="134" t="n">
        <v>386.59</v>
      </c>
      <c r="G89" s="134" t="n"/>
      <c r="H89" s="200" t="n"/>
      <c r="I89" s="14" t="n"/>
      <c r="J89" s="14" t="n"/>
      <c r="K89" s="160" t="n"/>
    </row>
    <row r="90" hidden="1" outlineLevel="1" ht="25.5" customFormat="1" customHeight="1" s="129">
      <c r="A90" s="181" t="n"/>
      <c r="B90" s="130" t="inlineStr">
        <is>
          <t>22.2.02.04-0023</t>
        </is>
      </c>
      <c r="C90" s="131" t="inlineStr">
        <is>
          <t>Звено промежуточное: прямое ПР-16-6</t>
        </is>
      </c>
      <c r="D90" s="132" t="inlineStr">
        <is>
          <t>шт</t>
        </is>
      </c>
      <c r="E90" s="133" t="n">
        <v>12</v>
      </c>
      <c r="F90" s="134" t="n">
        <v>60.08</v>
      </c>
      <c r="G90" s="134" t="n"/>
      <c r="H90" s="200" t="n"/>
      <c r="I90" s="14" t="n"/>
      <c r="J90" s="14" t="n"/>
      <c r="K90" s="160" t="n"/>
    </row>
    <row r="91" hidden="1" outlineLevel="1" ht="14.25" customFormat="1" customHeight="1" s="129">
      <c r="A91" s="181" t="n"/>
      <c r="B91" s="130" t="inlineStr">
        <is>
          <t>20.1.01.12-0033</t>
        </is>
      </c>
      <c r="C91" s="131" t="inlineStr">
        <is>
          <t>Зажим поддерживающий спиральный ПС-15, 4П11</t>
        </is>
      </c>
      <c r="D91" s="132" t="inlineStr">
        <is>
          <t>шт</t>
        </is>
      </c>
      <c r="E91" s="133" t="n">
        <v>12</v>
      </c>
      <c r="F91" s="134" t="n">
        <v>374.91</v>
      </c>
      <c r="G91" s="134" t="n"/>
      <c r="H91" s="200" t="n"/>
      <c r="I91" s="14" t="n"/>
      <c r="J91" s="14" t="n"/>
      <c r="K91" s="160" t="n"/>
    </row>
    <row r="92" hidden="1" outlineLevel="1" ht="25.5" customFormat="1" customHeight="1" s="129">
      <c r="A92" s="181" t="n"/>
      <c r="B92" s="130" t="inlineStr">
        <is>
          <t>20.1.02.05-0005</t>
        </is>
      </c>
      <c r="C92" s="131" t="inlineStr">
        <is>
          <t>Коромысло: 2КД-16-2А</t>
        </is>
      </c>
      <c r="D92" s="132" t="inlineStr">
        <is>
          <t>шт</t>
        </is>
      </c>
      <c r="E92" s="133" t="n">
        <v>3</v>
      </c>
      <c r="F92" s="134" t="n">
        <v>772.33</v>
      </c>
      <c r="G92" s="134" t="n"/>
      <c r="H92" s="200" t="n"/>
      <c r="I92" s="14" t="n"/>
      <c r="J92" s="14" t="n"/>
      <c r="K92" s="160" t="n"/>
    </row>
    <row r="93" hidden="1" outlineLevel="1" ht="14.25" customFormat="1" customHeight="1" s="129">
      <c r="A93" s="181" t="n"/>
      <c r="B93" s="130" t="inlineStr">
        <is>
          <t>20.1.02.21-0082</t>
        </is>
      </c>
      <c r="C93" s="131" t="inlineStr">
        <is>
          <t>Узел крепления экрана: УКЭ-1Б</t>
        </is>
      </c>
      <c r="D93" s="132" t="inlineStr">
        <is>
          <t>шт</t>
        </is>
      </c>
      <c r="E93" s="133" t="n">
        <v>6</v>
      </c>
      <c r="F93" s="134" t="n">
        <v>474.88</v>
      </c>
      <c r="G93" s="134" t="n"/>
      <c r="H93" s="200" t="n"/>
      <c r="I93" s="14" t="n"/>
      <c r="J93" s="14" t="n"/>
      <c r="K93" s="160" t="n"/>
    </row>
    <row r="94" hidden="1" outlineLevel="1" ht="25.5" customFormat="1" customHeight="1" s="129">
      <c r="A94" s="181" t="n"/>
      <c r="B94" s="130" t="inlineStr">
        <is>
          <t>20.2.02.06-0001</t>
        </is>
      </c>
      <c r="C94" s="131" t="inlineStr">
        <is>
          <t>Экран защитный: ЭЗ-500-1А</t>
        </is>
      </c>
      <c r="D94" s="132" t="inlineStr">
        <is>
          <t>шт</t>
        </is>
      </c>
      <c r="E94" s="133" t="n">
        <v>6</v>
      </c>
      <c r="F94" s="134" t="n">
        <v>949.22</v>
      </c>
      <c r="G94" s="134" t="n"/>
      <c r="H94" s="200" t="n"/>
      <c r="I94" s="14" t="n"/>
      <c r="J94" s="14" t="n"/>
      <c r="K94" s="160" t="n"/>
    </row>
    <row r="95" hidden="1" outlineLevel="1" ht="14.25" customFormat="1" customHeight="1" s="129">
      <c r="A95" s="181" t="n"/>
      <c r="B95" s="130" t="inlineStr">
        <is>
          <t>22.2.02.04-0054</t>
        </is>
      </c>
      <c r="C95" s="131" t="inlineStr">
        <is>
          <t>Звено промежуточное: трехлапчатое ПРТ-21/16-2</t>
        </is>
      </c>
      <c r="D95" s="132" t="inlineStr">
        <is>
          <t>шт</t>
        </is>
      </c>
      <c r="E95" s="133" t="n">
        <v>6</v>
      </c>
      <c r="F95" s="134" t="n">
        <v>80.09999999999999</v>
      </c>
      <c r="G95" s="134" t="n"/>
      <c r="H95" s="200" t="n"/>
      <c r="I95" s="14" t="n"/>
      <c r="J95" s="14" t="n"/>
      <c r="K95" s="160" t="n"/>
    </row>
    <row r="96" hidden="1" outlineLevel="1" ht="25.5" customFormat="1" customHeight="1" s="129">
      <c r="A96" s="181" t="n"/>
      <c r="B96" s="130" t="inlineStr">
        <is>
          <t>22.2.02.04-0049</t>
        </is>
      </c>
      <c r="C96" s="131" t="inlineStr">
        <is>
          <t>Звено промежуточное: трехлапчатое ПРТ-16-1</t>
        </is>
      </c>
      <c r="D96" s="132" t="inlineStr">
        <is>
          <t>шт</t>
        </is>
      </c>
      <c r="E96" s="133" t="n">
        <v>6</v>
      </c>
      <c r="F96" s="134" t="n">
        <v>80.59999999999999</v>
      </c>
      <c r="G96" s="134" t="n"/>
      <c r="H96" s="200" t="n"/>
      <c r="I96" s="14" t="n"/>
      <c r="J96" s="14" t="n"/>
      <c r="K96" s="160" t="n"/>
    </row>
    <row r="97" hidden="1" outlineLevel="1" ht="14.25" customFormat="1" customHeight="1" s="129">
      <c r="A97" s="181" t="n"/>
      <c r="B97" s="130" t="inlineStr">
        <is>
          <t>20.2.09.10-0027</t>
        </is>
      </c>
      <c r="C97" s="131" t="inlineStr">
        <is>
          <t>Муфта защитная: МПР-400-1</t>
        </is>
      </c>
      <c r="D97" s="132" t="inlineStr">
        <is>
          <t>шт</t>
        </is>
      </c>
      <c r="E97" s="133" t="n">
        <v>2</v>
      </c>
      <c r="F97" s="134" t="n">
        <v>576.48</v>
      </c>
      <c r="G97" s="134" t="n"/>
      <c r="H97" s="200" t="n"/>
      <c r="I97" s="14" t="n"/>
      <c r="J97" s="14" t="n"/>
      <c r="K97" s="160" t="n"/>
    </row>
    <row r="98" collapsed="1" ht="56.25" customFormat="1" customHeight="1" s="128">
      <c r="A98" s="181" t="n">
        <v>36</v>
      </c>
      <c r="B98" s="35" t="inlineStr">
        <is>
          <t>ФССЦ</t>
        </is>
      </c>
      <c r="C98" s="180" t="inlineStr">
        <is>
          <t>Гирлянда №5 Натяжная усиленная для крепления 3-х проводов АСк2у 300/39 для анкерно-угловых опор типа У500н-1</t>
        </is>
      </c>
      <c r="D98" s="181" t="inlineStr">
        <is>
          <t>шт</t>
        </is>
      </c>
      <c r="E98" s="34" t="n">
        <v>838</v>
      </c>
      <c r="F98" s="206" t="n">
        <v>41000.1</v>
      </c>
      <c r="G98" s="14">
        <f>ROUND(E98*F98,2)</f>
        <v/>
      </c>
      <c r="H98" s="200">
        <f>G98/$G$654</f>
        <v/>
      </c>
      <c r="I98" s="14" t="n">
        <v>151035.76</v>
      </c>
      <c r="J98" s="14">
        <f>ROUND(I98*E98,2)</f>
        <v/>
      </c>
      <c r="K98" s="160" t="n"/>
    </row>
    <row r="99" hidden="1" outlineLevel="1" ht="14.25" customFormat="1" customHeight="1" s="129">
      <c r="A99" s="181" t="n"/>
      <c r="B99" s="130" t="inlineStr">
        <is>
          <t>20.1.02.21-0034</t>
        </is>
      </c>
      <c r="C99" s="131" t="inlineStr">
        <is>
          <t>Узел крепления: КГ-21-3</t>
        </is>
      </c>
      <c r="D99" s="132" t="inlineStr">
        <is>
          <t>шт</t>
        </is>
      </c>
      <c r="E99" s="133" t="n">
        <v>3</v>
      </c>
      <c r="F99" s="134" t="n">
        <v>107.4</v>
      </c>
      <c r="G99" s="134" t="n"/>
      <c r="H99" s="200" t="n"/>
      <c r="I99" s="14" t="n"/>
      <c r="J99" s="14" t="n"/>
      <c r="K99" s="160" t="n"/>
    </row>
    <row r="100" hidden="1" outlineLevel="1" ht="14.25" customFormat="1" customHeight="1" s="129">
      <c r="A100" s="181" t="n"/>
      <c r="B100" s="130" t="inlineStr">
        <is>
          <t>01.7.15.10-0035</t>
        </is>
      </c>
      <c r="C100" s="131" t="inlineStr">
        <is>
          <t>Скоба: СК-21-1А</t>
        </is>
      </c>
      <c r="D100" s="132" t="inlineStr">
        <is>
          <t>шт</t>
        </is>
      </c>
      <c r="E100" s="133" t="n">
        <v>3</v>
      </c>
      <c r="F100" s="134" t="n">
        <v>116.92</v>
      </c>
      <c r="G100" s="134" t="n"/>
      <c r="H100" s="200" t="n"/>
      <c r="I100" s="14" t="n"/>
      <c r="J100" s="14" t="n"/>
      <c r="K100" s="160" t="n"/>
    </row>
    <row r="101" hidden="1" outlineLevel="1" ht="25.5" customFormat="1" customHeight="1" s="129">
      <c r="A101" s="181" t="n"/>
      <c r="B101" s="130" t="inlineStr">
        <is>
          <t>22.2.02.04-0004</t>
        </is>
      </c>
      <c r="C101" s="131" t="inlineStr">
        <is>
          <t>Звено промежуточное: вывернутое ПРВ-21-1</t>
        </is>
      </c>
      <c r="D101" s="132" t="inlineStr">
        <is>
          <t>шт</t>
        </is>
      </c>
      <c r="E101" s="133" t="n">
        <v>3</v>
      </c>
      <c r="F101" s="134" t="n">
        <v>83.93000000000001</v>
      </c>
      <c r="G101" s="134" t="n"/>
      <c r="H101" s="200" t="n"/>
      <c r="I101" s="14" t="n"/>
      <c r="J101" s="14" t="n"/>
      <c r="K101" s="160" t="n"/>
    </row>
    <row r="102" hidden="1" outlineLevel="1" ht="25.5" customFormat="1" customHeight="1" s="129">
      <c r="A102" s="181" t="n"/>
      <c r="B102" s="130" t="inlineStr">
        <is>
          <t>22.2.02.04-0040</t>
        </is>
      </c>
      <c r="C102" s="131" t="inlineStr">
        <is>
          <t>Звено промежуточное: регулируемое ПРР-21-1</t>
        </is>
      </c>
      <c r="D102" s="132" t="inlineStr">
        <is>
          <t>шт</t>
        </is>
      </c>
      <c r="E102" s="133" t="n">
        <v>6</v>
      </c>
      <c r="F102" s="134" t="n">
        <v>492.77</v>
      </c>
      <c r="G102" s="134" t="n"/>
      <c r="H102" s="200" t="n"/>
      <c r="I102" s="14" t="n"/>
      <c r="J102" s="14" t="n"/>
      <c r="K102" s="160" t="n"/>
    </row>
    <row r="103" hidden="1" outlineLevel="1" ht="25.5" customFormat="1" customHeight="1" s="129">
      <c r="A103" s="181" t="n"/>
      <c r="B103" s="130" t="inlineStr">
        <is>
          <t>22.2.02.04-0020</t>
        </is>
      </c>
      <c r="C103" s="131" t="inlineStr">
        <is>
          <t>Звено промежуточное: прямое двойное 2ПР-21-1</t>
        </is>
      </c>
      <c r="D103" s="132" t="inlineStr">
        <is>
          <t>шт</t>
        </is>
      </c>
      <c r="E103" s="133" t="n">
        <v>6</v>
      </c>
      <c r="F103" s="134" t="n">
        <v>314.56</v>
      </c>
      <c r="G103" s="134" t="n"/>
      <c r="H103" s="200" t="n"/>
      <c r="I103" s="14" t="n"/>
      <c r="J103" s="14" t="n"/>
      <c r="K103" s="160" t="n"/>
    </row>
    <row r="104" hidden="1" outlineLevel="1" ht="25.5" customFormat="1" customHeight="1" s="129">
      <c r="A104" s="181" t="n"/>
      <c r="B104" s="130" t="inlineStr">
        <is>
          <t>22.2.02.04-0014</t>
        </is>
      </c>
      <c r="C104" s="131" t="inlineStr">
        <is>
          <t>Звено промежуточное: монтажное ПТМ-21-2</t>
        </is>
      </c>
      <c r="D104" s="132" t="inlineStr">
        <is>
          <t>шт</t>
        </is>
      </c>
      <c r="E104" s="133" t="n">
        <v>6</v>
      </c>
      <c r="F104" s="134" t="n">
        <v>248.59</v>
      </c>
      <c r="G104" s="134" t="n"/>
      <c r="H104" s="200" t="n"/>
      <c r="I104" s="14" t="n"/>
      <c r="J104" s="14" t="n"/>
      <c r="K104" s="160" t="n"/>
    </row>
    <row r="105" hidden="1" outlineLevel="1" ht="14.25" customFormat="1" customHeight="1" s="129">
      <c r="A105" s="181" t="n"/>
      <c r="B105" s="130" t="inlineStr">
        <is>
          <t>20.1.02.14-0006</t>
        </is>
      </c>
      <c r="C105" s="131" t="inlineStr">
        <is>
          <t>Серьга СР-21-20</t>
        </is>
      </c>
      <c r="D105" s="132" t="inlineStr">
        <is>
          <t>шт</t>
        </is>
      </c>
      <c r="E105" s="133" t="n">
        <v>6</v>
      </c>
      <c r="F105" s="134" t="n">
        <v>68.73</v>
      </c>
      <c r="G105" s="134" t="n"/>
      <c r="H105" s="200" t="n"/>
      <c r="I105" s="14" t="n"/>
      <c r="J105" s="14" t="n"/>
      <c r="K105" s="160" t="n"/>
    </row>
    <row r="106" hidden="1" outlineLevel="1" ht="25.5" customFormat="1" customHeight="1" s="129">
      <c r="A106" s="181" t="n"/>
      <c r="B106" s="130" t="inlineStr">
        <is>
          <t>22.2.01.03-0002</t>
        </is>
      </c>
      <c r="C106" s="131" t="inlineStr">
        <is>
          <t>Изоляторы линейные подвесные стеклянные ПСВ-160А</t>
        </is>
      </c>
      <c r="D106" s="132" t="inlineStr">
        <is>
          <t>шт</t>
        </is>
      </c>
      <c r="E106" s="133" t="n">
        <v>126</v>
      </c>
      <c r="F106" s="134" t="n">
        <v>284.68</v>
      </c>
      <c r="G106" s="134" t="n"/>
      <c r="H106" s="200" t="n"/>
      <c r="I106" s="14" t="n"/>
      <c r="J106" s="14" t="n"/>
      <c r="K106" s="160" t="n"/>
    </row>
    <row r="107" hidden="1" outlineLevel="1" ht="14.25" customFormat="1" customHeight="1" s="129">
      <c r="A107" s="181" t="n"/>
      <c r="B107" s="130" t="inlineStr">
        <is>
          <t>22.2.01.03-0002</t>
        </is>
      </c>
      <c r="C107" s="131" t="inlineStr">
        <is>
          <t>Изолятор подвесной стеклянный ПСВ-160А</t>
        </is>
      </c>
      <c r="D107" s="132" t="inlineStr">
        <is>
          <t>шт</t>
        </is>
      </c>
      <c r="E107" s="133" t="n">
        <v>126</v>
      </c>
      <c r="F107" s="134" t="n">
        <v>284.68</v>
      </c>
      <c r="G107" s="134" t="n"/>
      <c r="H107" s="200" t="n"/>
      <c r="I107" s="14" t="n"/>
      <c r="J107" s="14" t="n"/>
      <c r="K107" s="160" t="n"/>
    </row>
    <row r="108" hidden="1" outlineLevel="1" ht="25.5" customFormat="1" customHeight="1" s="129">
      <c r="A108" s="181" t="n"/>
      <c r="B108" s="130" t="inlineStr">
        <is>
          <t>20.1.02.22-0027</t>
        </is>
      </c>
      <c r="C108" s="131" t="inlineStr">
        <is>
          <t>Ушко: У-21-20</t>
        </is>
      </c>
      <c r="D108" s="132" t="inlineStr">
        <is>
          <t>шт</t>
        </is>
      </c>
      <c r="E108" s="133" t="n">
        <v>6</v>
      </c>
      <c r="F108" s="134" t="n">
        <v>272.53</v>
      </c>
      <c r="G108" s="134" t="n"/>
      <c r="H108" s="200" t="n"/>
      <c r="I108" s="14" t="n"/>
      <c r="J108" s="14" t="n"/>
      <c r="K108" s="160" t="n"/>
    </row>
    <row r="109" hidden="1" outlineLevel="1" ht="25.5" customFormat="1" customHeight="1" s="129">
      <c r="A109" s="181" t="n"/>
      <c r="B109" s="130" t="inlineStr">
        <is>
          <t>22.2.02.04-0034</t>
        </is>
      </c>
      <c r="C109" s="131" t="inlineStr">
        <is>
          <t>Звено промежуточное: регулируемое двойное 2ПРР-21-2</t>
        </is>
      </c>
      <c r="D109" s="132" t="inlineStr">
        <is>
          <t>шт</t>
        </is>
      </c>
      <c r="E109" s="133" t="n">
        <v>6</v>
      </c>
      <c r="F109" s="134" t="n">
        <v>386.59</v>
      </c>
      <c r="G109" s="134" t="n"/>
      <c r="H109" s="200" t="n"/>
      <c r="I109" s="14" t="n"/>
      <c r="J109" s="14" t="n"/>
      <c r="K109" s="160" t="n"/>
    </row>
    <row r="110" hidden="1" outlineLevel="1" ht="25.5" customFormat="1" customHeight="1" s="129">
      <c r="A110" s="181" t="n"/>
      <c r="B110" s="130" t="inlineStr">
        <is>
          <t>22.2.02.04-0023</t>
        </is>
      </c>
      <c r="C110" s="131" t="inlineStr">
        <is>
          <t>Звено промежуточное: прямое ПР-16-6</t>
        </is>
      </c>
      <c r="D110" s="132" t="inlineStr">
        <is>
          <t>шт</t>
        </is>
      </c>
      <c r="E110" s="133" t="n">
        <v>6</v>
      </c>
      <c r="F110" s="134" t="n">
        <v>60.08</v>
      </c>
      <c r="G110" s="134" t="n"/>
      <c r="H110" s="200" t="n"/>
      <c r="I110" s="14" t="n"/>
      <c r="J110" s="14" t="n"/>
      <c r="K110" s="160" t="n"/>
    </row>
    <row r="111" hidden="1" outlineLevel="1" ht="14.25" customFormat="1" customHeight="1" s="129">
      <c r="A111" s="181" t="n"/>
      <c r="B111" s="130" t="inlineStr">
        <is>
          <t>20.5.04.04-0033</t>
        </is>
      </c>
      <c r="C111" s="131" t="inlineStr">
        <is>
          <t>Зажим натяжной прессуемый НАП-640-1</t>
        </is>
      </c>
      <c r="D111" s="132" t="inlineStr">
        <is>
          <t>шт</t>
        </is>
      </c>
      <c r="E111" s="133" t="n">
        <v>6</v>
      </c>
      <c r="F111" s="134" t="inlineStr">
        <is>
          <t>1 178,28</t>
        </is>
      </c>
      <c r="G111" s="134" t="n"/>
      <c r="H111" s="200" t="n"/>
      <c r="I111" s="14" t="n"/>
      <c r="J111" s="14" t="n"/>
      <c r="K111" s="160" t="n"/>
    </row>
    <row r="112" hidden="1" outlineLevel="1" ht="25.5" customFormat="1" customHeight="1" s="129">
      <c r="A112" s="181" t="n"/>
      <c r="B112" s="130" t="inlineStr">
        <is>
          <t>20.1.02.05-0005</t>
        </is>
      </c>
      <c r="C112" s="131" t="inlineStr">
        <is>
          <t>Коромысло: 2КД-16-2А</t>
        </is>
      </c>
      <c r="D112" s="132" t="inlineStr">
        <is>
          <t>шт</t>
        </is>
      </c>
      <c r="E112" s="133" t="n">
        <v>3</v>
      </c>
      <c r="F112" s="134" t="n">
        <v>772.33</v>
      </c>
      <c r="G112" s="134" t="n"/>
      <c r="H112" s="200" t="n"/>
      <c r="I112" s="14" t="n"/>
      <c r="J112" s="14" t="n"/>
      <c r="K112" s="160" t="n"/>
    </row>
    <row r="113" hidden="1" outlineLevel="1" ht="14.25" customFormat="1" customHeight="1" s="129">
      <c r="A113" s="181" t="n"/>
      <c r="B113" s="130" t="inlineStr">
        <is>
          <t>20.1.02.21-0082</t>
        </is>
      </c>
      <c r="C113" s="131" t="inlineStr">
        <is>
          <t>Узел крепления экрана: УКЭ-1Б</t>
        </is>
      </c>
      <c r="D113" s="132" t="inlineStr">
        <is>
          <t>шт</t>
        </is>
      </c>
      <c r="E113" s="133" t="n">
        <v>3</v>
      </c>
      <c r="F113" s="134" t="n">
        <v>474.88</v>
      </c>
      <c r="G113" s="134" t="n"/>
      <c r="H113" s="200" t="n"/>
      <c r="I113" s="14" t="n"/>
      <c r="J113" s="14" t="n"/>
      <c r="K113" s="160" t="n"/>
    </row>
    <row r="114" hidden="1" outlineLevel="1" ht="25.5" customFormat="1" customHeight="1" s="129">
      <c r="A114" s="181" t="n"/>
      <c r="B114" s="130" t="inlineStr">
        <is>
          <t>20.2.02.06-0001</t>
        </is>
      </c>
      <c r="C114" s="131" t="inlineStr">
        <is>
          <t>Экран защитный: ЭЗ-500-1А</t>
        </is>
      </c>
      <c r="D114" s="132" t="inlineStr">
        <is>
          <t>шт</t>
        </is>
      </c>
      <c r="E114" s="133" t="n">
        <v>3</v>
      </c>
      <c r="F114" s="134" t="n">
        <v>949.22</v>
      </c>
      <c r="G114" s="134" t="n"/>
      <c r="H114" s="200" t="n"/>
      <c r="I114" s="14" t="n"/>
      <c r="J114" s="14" t="n"/>
      <c r="K114" s="160" t="n"/>
    </row>
    <row r="115" hidden="1" outlineLevel="1" ht="14.25" customFormat="1" customHeight="1" s="129">
      <c r="A115" s="181" t="n"/>
      <c r="B115" s="130" t="inlineStr">
        <is>
          <t>22.2.02.04-0054</t>
        </is>
      </c>
      <c r="C115" s="131" t="inlineStr">
        <is>
          <t>Звено промежуточное: трехлапчатое ПРТ-21/16-2</t>
        </is>
      </c>
      <c r="D115" s="132" t="inlineStr">
        <is>
          <t>шт</t>
        </is>
      </c>
      <c r="E115" s="133" t="n">
        <v>3</v>
      </c>
      <c r="F115" s="134" t="n">
        <v>80.09999999999999</v>
      </c>
      <c r="G115" s="134" t="n"/>
      <c r="H115" s="200" t="n"/>
      <c r="I115" s="14" t="n"/>
      <c r="J115" s="14" t="n"/>
      <c r="K115" s="160" t="n"/>
    </row>
    <row r="116" hidden="1" outlineLevel="1" ht="25.5" customFormat="1" customHeight="1" s="129">
      <c r="A116" s="181" t="n"/>
      <c r="B116" s="130" t="inlineStr">
        <is>
          <t>22.2.02.04-0049</t>
        </is>
      </c>
      <c r="C116" s="131" t="inlineStr">
        <is>
          <t>Звено промежуточное: трехлапчатое ПРТ-16-1</t>
        </is>
      </c>
      <c r="D116" s="132" t="inlineStr">
        <is>
          <t>шт</t>
        </is>
      </c>
      <c r="E116" s="133" t="n">
        <v>3</v>
      </c>
      <c r="F116" s="134" t="n">
        <v>80.59999999999999</v>
      </c>
      <c r="G116" s="134" t="n"/>
      <c r="H116" s="200" t="n"/>
      <c r="I116" s="14" t="n"/>
      <c r="J116" s="14" t="n"/>
      <c r="K116" s="160" t="n"/>
    </row>
    <row r="117" hidden="1" outlineLevel="1" ht="14.25" customFormat="1" customHeight="1" s="129">
      <c r="A117" s="181" t="n"/>
      <c r="B117" s="130" t="inlineStr">
        <is>
          <t>20.2.09.10-0027</t>
        </is>
      </c>
      <c r="C117" s="131" t="inlineStr">
        <is>
          <t>Муфта защитная: МПР-400-1</t>
        </is>
      </c>
      <c r="D117" s="132" t="inlineStr">
        <is>
          <t>шт</t>
        </is>
      </c>
      <c r="E117" s="133" t="n">
        <v>3</v>
      </c>
      <c r="F117" s="134" t="n">
        <v>576.48</v>
      </c>
      <c r="G117" s="134" t="n"/>
      <c r="H117" s="200" t="n"/>
      <c r="I117" s="14" t="n"/>
      <c r="J117" s="14" t="n"/>
      <c r="K117" s="160" t="n"/>
    </row>
    <row r="118" collapsed="1" ht="63.75" customFormat="1" customHeight="1" s="128">
      <c r="A118" s="181" t="n">
        <v>37</v>
      </c>
      <c r="B118" s="35" t="inlineStr">
        <is>
          <t>ФССЦ</t>
        </is>
      </c>
      <c r="C118" s="180" t="inlineStr">
        <is>
          <t>Гирлянда №4 Натяжная для крепления 3-х проводов АСк2у 300/39 для анкерно-угловых опор типа У500н-1</t>
        </is>
      </c>
      <c r="D118" s="181" t="inlineStr">
        <is>
          <t>шт</t>
        </is>
      </c>
      <c r="E118" s="34" t="n">
        <v>1218</v>
      </c>
      <c r="F118" s="206" t="n">
        <v>41000.1</v>
      </c>
      <c r="G118" s="14">
        <f>ROUND(E118*F118,2)</f>
        <v/>
      </c>
      <c r="H118" s="200">
        <f>G118/$G$654</f>
        <v/>
      </c>
      <c r="I118" s="14">
        <f>ROUND(F118*'Прил. 10'!$D$12,2)</f>
        <v/>
      </c>
      <c r="J118" s="14">
        <f>ROUND(I118*E118,2)</f>
        <v/>
      </c>
      <c r="K118" s="160" t="n"/>
    </row>
    <row r="119" hidden="1" outlineLevel="1" ht="14.25" customFormat="1" customHeight="1" s="129">
      <c r="A119" s="181" t="n"/>
      <c r="B119" s="130" t="inlineStr">
        <is>
          <t>20.1.02.21-0034</t>
        </is>
      </c>
      <c r="C119" s="131" t="inlineStr">
        <is>
          <t>Узел крепления: КГ-21-3</t>
        </is>
      </c>
      <c r="D119" s="132" t="inlineStr">
        <is>
          <t>шт</t>
        </is>
      </c>
      <c r="E119" s="133" t="n">
        <v>3</v>
      </c>
      <c r="F119" s="134" t="n">
        <v>107.4</v>
      </c>
      <c r="G119" s="134" t="n"/>
      <c r="H119" s="200" t="n"/>
      <c r="I119" s="14" t="n"/>
      <c r="J119" s="14" t="n"/>
      <c r="K119" s="160" t="n"/>
    </row>
    <row r="120" hidden="1" outlineLevel="1" ht="14.25" customFormat="1" customHeight="1" s="129">
      <c r="A120" s="181" t="n"/>
      <c r="B120" s="130" t="inlineStr">
        <is>
          <t>01.7.15.10-0035</t>
        </is>
      </c>
      <c r="C120" s="131" t="inlineStr">
        <is>
          <t>Скоба: СК-21-1А</t>
        </is>
      </c>
      <c r="D120" s="132" t="inlineStr">
        <is>
          <t>шт</t>
        </is>
      </c>
      <c r="E120" s="133" t="n">
        <v>1</v>
      </c>
      <c r="F120" s="134" t="n">
        <v>116.92</v>
      </c>
      <c r="G120" s="134" t="n"/>
      <c r="H120" s="200" t="n"/>
      <c r="I120" s="14" t="n"/>
      <c r="J120" s="14" t="n"/>
      <c r="K120" s="160" t="n"/>
    </row>
    <row r="121" hidden="1" outlineLevel="1" ht="25.5" customFormat="1" customHeight="1" s="129">
      <c r="A121" s="181" t="n"/>
      <c r="B121" s="130" t="inlineStr">
        <is>
          <t>22.2.02.04-0004</t>
        </is>
      </c>
      <c r="C121" s="131" t="inlineStr">
        <is>
          <t>Звено промежуточное: вывернутое ПРВ-21-1</t>
        </is>
      </c>
      <c r="D121" s="132" t="inlineStr">
        <is>
          <t>шт</t>
        </is>
      </c>
      <c r="E121" s="133" t="n">
        <v>1</v>
      </c>
      <c r="F121" s="134" t="n">
        <v>83.93000000000001</v>
      </c>
      <c r="G121" s="134" t="n"/>
      <c r="H121" s="200" t="n"/>
      <c r="I121" s="14" t="n"/>
      <c r="J121" s="14" t="n"/>
      <c r="K121" s="160" t="n"/>
    </row>
    <row r="122" hidden="1" outlineLevel="1" ht="25.5" customFormat="1" customHeight="1" s="129">
      <c r="A122" s="181" t="n"/>
      <c r="B122" s="130" t="inlineStr">
        <is>
          <t>22.2.02.04-0040</t>
        </is>
      </c>
      <c r="C122" s="131" t="inlineStr">
        <is>
          <t>Звено промежуточное: регулируемое ПРР-21-1</t>
        </is>
      </c>
      <c r="D122" s="132" t="inlineStr">
        <is>
          <t>шт</t>
        </is>
      </c>
      <c r="E122" s="133" t="n">
        <v>6</v>
      </c>
      <c r="F122" s="134" t="n">
        <v>492.77</v>
      </c>
      <c r="G122" s="134" t="n"/>
      <c r="H122" s="200" t="n"/>
      <c r="I122" s="14" t="n"/>
      <c r="J122" s="14" t="n"/>
      <c r="K122" s="160" t="n"/>
    </row>
    <row r="123" hidden="1" outlineLevel="1" ht="25.5" customFormat="1" customHeight="1" s="129">
      <c r="A123" s="181" t="n"/>
      <c r="B123" s="130" t="inlineStr">
        <is>
          <t>22.2.02.04-0020</t>
        </is>
      </c>
      <c r="C123" s="131" t="inlineStr">
        <is>
          <t>Звено промежуточное: прямое двойное 2ПР-21-1</t>
        </is>
      </c>
      <c r="D123" s="132" t="inlineStr">
        <is>
          <t>шт</t>
        </is>
      </c>
      <c r="E123" s="133" t="n">
        <v>6</v>
      </c>
      <c r="F123" s="134" t="n">
        <v>314.56</v>
      </c>
      <c r="G123" s="134" t="n"/>
      <c r="H123" s="200" t="n"/>
      <c r="I123" s="14" t="n"/>
      <c r="J123" s="14" t="n"/>
      <c r="K123" s="160" t="n"/>
    </row>
    <row r="124" hidden="1" outlineLevel="1" ht="25.5" customFormat="1" customHeight="1" s="129">
      <c r="A124" s="181" t="n"/>
      <c r="B124" s="130" t="inlineStr">
        <is>
          <t>22.2.02.04-0014</t>
        </is>
      </c>
      <c r="C124" s="131" t="inlineStr">
        <is>
          <t>Звено промежуточное: монтажное ПТМ-21-2</t>
        </is>
      </c>
      <c r="D124" s="132" t="inlineStr">
        <is>
          <t>шт</t>
        </is>
      </c>
      <c r="E124" s="133" t="n">
        <v>6</v>
      </c>
      <c r="F124" s="134" t="n">
        <v>248.59</v>
      </c>
      <c r="G124" s="134" t="n"/>
      <c r="H124" s="200" t="n"/>
      <c r="I124" s="14" t="n"/>
      <c r="J124" s="14" t="n"/>
      <c r="K124" s="160" t="n"/>
    </row>
    <row r="125" hidden="1" outlineLevel="1" ht="14.25" customFormat="1" customHeight="1" s="129">
      <c r="A125" s="181" t="n"/>
      <c r="B125" s="130" t="inlineStr">
        <is>
          <t>20.1.02.14-0006</t>
        </is>
      </c>
      <c r="C125" s="131" t="inlineStr">
        <is>
          <t>Серьга СР-21-20</t>
        </is>
      </c>
      <c r="D125" s="132" t="inlineStr">
        <is>
          <t>шт</t>
        </is>
      </c>
      <c r="E125" s="133" t="n">
        <v>6</v>
      </c>
      <c r="F125" s="134" t="n">
        <v>68.73</v>
      </c>
      <c r="G125" s="134" t="n"/>
      <c r="H125" s="200" t="n"/>
      <c r="I125" s="14" t="n"/>
      <c r="J125" s="14" t="n"/>
      <c r="K125" s="160" t="n"/>
    </row>
    <row r="126" hidden="1" outlineLevel="1" ht="25.5" customFormat="1" customHeight="1" s="129">
      <c r="A126" s="181" t="n"/>
      <c r="B126" s="130" t="inlineStr">
        <is>
          <t>22.2.01.03-0002</t>
        </is>
      </c>
      <c r="C126" s="131" t="inlineStr">
        <is>
          <t>Изоляторы линейные подвесные стеклянные ПСВ-160А</t>
        </is>
      </c>
      <c r="D126" s="132" t="inlineStr">
        <is>
          <t>шт</t>
        </is>
      </c>
      <c r="E126" s="133" t="n">
        <v>135</v>
      </c>
      <c r="F126" s="134" t="n">
        <v>284.68</v>
      </c>
      <c r="G126" s="134" t="n"/>
      <c r="H126" s="200" t="n"/>
      <c r="I126" s="14" t="n"/>
      <c r="J126" s="14" t="n"/>
      <c r="K126" s="160" t="n"/>
    </row>
    <row r="127" hidden="1" outlineLevel="1" ht="14.25" customFormat="1" customHeight="1" s="129">
      <c r="A127" s="181" t="n"/>
      <c r="B127" s="130" t="inlineStr">
        <is>
          <t>22.2.01.03-0002</t>
        </is>
      </c>
      <c r="C127" s="131" t="inlineStr">
        <is>
          <t>Изолятор подвесной стеклянный ПСВ-160А</t>
        </is>
      </c>
      <c r="D127" s="132" t="inlineStr">
        <is>
          <t>шт</t>
        </is>
      </c>
      <c r="E127" s="133" t="n">
        <v>135</v>
      </c>
      <c r="F127" s="134" t="n">
        <v>284.68</v>
      </c>
      <c r="G127" s="134" t="n"/>
      <c r="H127" s="200" t="n"/>
      <c r="I127" s="14" t="n"/>
      <c r="J127" s="14" t="n"/>
      <c r="K127" s="160" t="n"/>
    </row>
    <row r="128" hidden="1" outlineLevel="1" ht="25.5" customFormat="1" customHeight="1" s="129">
      <c r="A128" s="181" t="n"/>
      <c r="B128" s="130" t="inlineStr">
        <is>
          <t>20.1.02.22-0027</t>
        </is>
      </c>
      <c r="C128" s="131" t="inlineStr">
        <is>
          <t>Ушко: У-21-20</t>
        </is>
      </c>
      <c r="D128" s="132" t="inlineStr">
        <is>
          <t>шт</t>
        </is>
      </c>
      <c r="E128" s="133" t="n">
        <v>6</v>
      </c>
      <c r="F128" s="134" t="n">
        <v>272.53</v>
      </c>
      <c r="G128" s="134" t="n"/>
      <c r="H128" s="200" t="n"/>
      <c r="I128" s="14" t="n"/>
      <c r="J128" s="14" t="n"/>
      <c r="K128" s="160" t="n"/>
    </row>
    <row r="129" hidden="1" outlineLevel="1" ht="25.5" customFormat="1" customHeight="1" s="129">
      <c r="A129" s="181" t="n"/>
      <c r="B129" s="130" t="inlineStr">
        <is>
          <t>22.2.02.04-0034</t>
        </is>
      </c>
      <c r="C129" s="131" t="inlineStr">
        <is>
          <t>Звено промежуточное: регулируемое двойное 2ПРР-21-2</t>
        </is>
      </c>
      <c r="D129" s="132" t="inlineStr">
        <is>
          <t>шт</t>
        </is>
      </c>
      <c r="E129" s="133" t="n">
        <v>6</v>
      </c>
      <c r="F129" s="134" t="n">
        <v>386.59</v>
      </c>
      <c r="G129" s="134" t="n"/>
      <c r="H129" s="200" t="n"/>
      <c r="I129" s="14" t="n"/>
      <c r="J129" s="14" t="n"/>
      <c r="K129" s="160" t="n"/>
    </row>
    <row r="130" hidden="1" outlineLevel="1" ht="25.5" customFormat="1" customHeight="1" s="129">
      <c r="A130" s="181" t="n"/>
      <c r="B130" s="130" t="inlineStr">
        <is>
          <t>22.2.02.04-0023</t>
        </is>
      </c>
      <c r="C130" s="131" t="inlineStr">
        <is>
          <t>Звено промежуточное: прямое ПР-16-6</t>
        </is>
      </c>
      <c r="D130" s="132" t="inlineStr">
        <is>
          <t>шт</t>
        </is>
      </c>
      <c r="E130" s="133" t="n">
        <v>6</v>
      </c>
      <c r="F130" s="134" t="n">
        <v>60.08</v>
      </c>
      <c r="G130" s="134" t="n"/>
      <c r="H130" s="200" t="n"/>
      <c r="I130" s="14" t="n"/>
      <c r="J130" s="14" t="n"/>
      <c r="K130" s="160" t="n"/>
    </row>
    <row r="131" hidden="1" outlineLevel="1" ht="14.25" customFormat="1" customHeight="1" s="129">
      <c r="A131" s="181" t="n"/>
      <c r="B131" s="130" t="inlineStr">
        <is>
          <t>20.5.04.04-0033</t>
        </is>
      </c>
      <c r="C131" s="131" t="inlineStr">
        <is>
          <t>Зажим натяжной прессуемый НАП-640-1</t>
        </is>
      </c>
      <c r="D131" s="132" t="inlineStr">
        <is>
          <t>шт</t>
        </is>
      </c>
      <c r="E131" s="133" t="n">
        <v>6</v>
      </c>
      <c r="F131" s="134" t="inlineStr">
        <is>
          <t>1 178,28</t>
        </is>
      </c>
      <c r="G131" s="134" t="n"/>
      <c r="H131" s="200" t="n"/>
      <c r="I131" s="14" t="n"/>
      <c r="J131" s="14" t="n"/>
      <c r="K131" s="160" t="n"/>
    </row>
    <row r="132" hidden="1" outlineLevel="1" ht="25.5" customFormat="1" customHeight="1" s="129">
      <c r="A132" s="181" t="n"/>
      <c r="B132" s="130" t="inlineStr">
        <is>
          <t>20.1.02.05-0005</t>
        </is>
      </c>
      <c r="C132" s="131" t="inlineStr">
        <is>
          <t>Коромысло: 2КД-16-2А</t>
        </is>
      </c>
      <c r="D132" s="132" t="inlineStr">
        <is>
          <t>шт</t>
        </is>
      </c>
      <c r="E132" s="133" t="n">
        <v>3</v>
      </c>
      <c r="F132" s="134" t="n">
        <v>772.33</v>
      </c>
      <c r="G132" s="134" t="n"/>
      <c r="H132" s="200" t="n"/>
      <c r="I132" s="14" t="n"/>
      <c r="J132" s="14" t="n"/>
      <c r="K132" s="160" t="n"/>
    </row>
    <row r="133" hidden="1" outlineLevel="1" ht="14.25" customFormat="1" customHeight="1" s="129">
      <c r="A133" s="181" t="n"/>
      <c r="B133" s="130" t="inlineStr">
        <is>
          <t>20.1.02.21-0082</t>
        </is>
      </c>
      <c r="C133" s="131" t="inlineStr">
        <is>
          <t>Узел крепления экрана: УКЭ-1Б</t>
        </is>
      </c>
      <c r="D133" s="132" t="inlineStr">
        <is>
          <t>шт</t>
        </is>
      </c>
      <c r="E133" s="133" t="n">
        <v>3</v>
      </c>
      <c r="F133" s="134" t="n">
        <v>474.88</v>
      </c>
      <c r="G133" s="134" t="n"/>
      <c r="H133" s="200" t="n"/>
      <c r="I133" s="14" t="n"/>
      <c r="J133" s="14" t="n"/>
      <c r="K133" s="160" t="n"/>
    </row>
    <row r="134" hidden="1" outlineLevel="1" ht="25.5" customFormat="1" customHeight="1" s="129">
      <c r="A134" s="181" t="n"/>
      <c r="B134" s="130" t="inlineStr">
        <is>
          <t>20.2.02.06-0001</t>
        </is>
      </c>
      <c r="C134" s="131" t="inlineStr">
        <is>
          <t>Экран защитный: ЭЗ-500-1А</t>
        </is>
      </c>
      <c r="D134" s="132" t="inlineStr">
        <is>
          <t>шт</t>
        </is>
      </c>
      <c r="E134" s="133" t="n">
        <v>3</v>
      </c>
      <c r="F134" s="134" t="n">
        <v>949.22</v>
      </c>
      <c r="G134" s="134" t="n"/>
      <c r="H134" s="200" t="n"/>
      <c r="I134" s="14" t="n"/>
      <c r="J134" s="14" t="n"/>
      <c r="K134" s="160" t="n"/>
    </row>
    <row r="135" hidden="1" outlineLevel="1" ht="14.25" customFormat="1" customHeight="1" s="129">
      <c r="A135" s="181" t="n"/>
      <c r="B135" s="130" t="inlineStr">
        <is>
          <t>22.2.02.04-0054</t>
        </is>
      </c>
      <c r="C135" s="131" t="inlineStr">
        <is>
          <t>Звено промежуточное: трехлапчатое ПРТ-21/16-2</t>
        </is>
      </c>
      <c r="D135" s="132" t="inlineStr">
        <is>
          <t>шт</t>
        </is>
      </c>
      <c r="E135" s="133" t="n">
        <v>3</v>
      </c>
      <c r="F135" s="134" t="n">
        <v>80.09999999999999</v>
      </c>
      <c r="G135" s="134" t="n"/>
      <c r="H135" s="200" t="n"/>
      <c r="I135" s="14" t="n"/>
      <c r="J135" s="14" t="n"/>
      <c r="K135" s="160" t="n"/>
    </row>
    <row r="136" hidden="1" outlineLevel="1" ht="25.5" customFormat="1" customHeight="1" s="129">
      <c r="A136" s="181" t="n"/>
      <c r="B136" s="130" t="inlineStr">
        <is>
          <t>22.2.02.04-0049</t>
        </is>
      </c>
      <c r="C136" s="131" t="inlineStr">
        <is>
          <t>Звено промежуточное: трехлапчатое ПРТ-16-1</t>
        </is>
      </c>
      <c r="D136" s="132" t="inlineStr">
        <is>
          <t>шт</t>
        </is>
      </c>
      <c r="E136" s="133" t="n">
        <v>3</v>
      </c>
      <c r="F136" s="134" t="n">
        <v>80.59999999999999</v>
      </c>
      <c r="G136" s="134" t="n"/>
      <c r="H136" s="200" t="n"/>
      <c r="I136" s="14" t="n"/>
      <c r="J136" s="14" t="n"/>
      <c r="K136" s="160" t="n"/>
    </row>
    <row r="137" hidden="1" outlineLevel="1" ht="14.25" customFormat="1" customHeight="1" s="129">
      <c r="A137" s="181" t="n"/>
      <c r="B137" s="130" t="inlineStr">
        <is>
          <t>20.2.09.10-0027</t>
        </is>
      </c>
      <c r="C137" s="131" t="inlineStr">
        <is>
          <t>Муфта защитная: МПР-400-1</t>
        </is>
      </c>
      <c r="D137" s="132" t="inlineStr">
        <is>
          <t>шт</t>
        </is>
      </c>
      <c r="E137" s="133" t="n">
        <v>3</v>
      </c>
      <c r="F137" s="134" t="n">
        <v>576.48</v>
      </c>
      <c r="G137" s="134" t="n"/>
      <c r="H137" s="200" t="n"/>
      <c r="I137" s="14" t="n"/>
      <c r="J137" s="14" t="n"/>
      <c r="K137" s="160" t="n"/>
    </row>
    <row r="138" collapsed="1" ht="38.25" customFormat="1" customHeight="1" s="160">
      <c r="A138" s="181" t="n">
        <v>38</v>
      </c>
      <c r="B138" s="35" t="inlineStr">
        <is>
          <t>БЦ.113.35</t>
        </is>
      </c>
      <c r="C138" s="180" t="inlineStr">
        <is>
          <t xml:space="preserve">Фундамент Ф6-4 </t>
        </is>
      </c>
      <c r="D138" s="181" t="inlineStr">
        <is>
          <t>м3</t>
        </is>
      </c>
      <c r="E138" s="34" t="n">
        <v>6092.8</v>
      </c>
      <c r="F138" s="206">
        <f>ROUND(I138/'Прил. 10'!$D$12,2)</f>
        <v/>
      </c>
      <c r="G138" s="14">
        <f>ROUND(E138*F138,2)</f>
        <v/>
      </c>
      <c r="H138" s="200">
        <f>G138/$G$654</f>
        <v/>
      </c>
      <c r="I138" s="14" t="n">
        <v>56226.42</v>
      </c>
      <c r="J138" s="14">
        <f>ROUND(I138*E138,2)</f>
        <v/>
      </c>
    </row>
    <row r="139" ht="38.25" customFormat="1" customHeight="1" s="160">
      <c r="A139" s="181" t="n">
        <v>39</v>
      </c>
      <c r="B139" s="35" t="inlineStr">
        <is>
          <t>БЦ.113.35</t>
        </is>
      </c>
      <c r="C139" s="180" t="inlineStr">
        <is>
          <t>Фундамент Ф6-4</t>
        </is>
      </c>
      <c r="D139" s="181" t="inlineStr">
        <is>
          <t>м3</t>
        </is>
      </c>
      <c r="E139" s="34" t="n">
        <v>3494.4</v>
      </c>
      <c r="F139" s="206">
        <f>ROUND(I139/'Прил. 10'!$D$12,2)</f>
        <v/>
      </c>
      <c r="G139" s="14">
        <f>ROUND(E139*F139,2)</f>
        <v/>
      </c>
      <c r="H139" s="200">
        <f>G139/$G$654</f>
        <v/>
      </c>
      <c r="I139" s="14" t="n">
        <v>56226.42</v>
      </c>
      <c r="J139" s="14">
        <f>ROUND(I139*E139,2)</f>
        <v/>
      </c>
    </row>
    <row r="140" ht="38.25" customFormat="1" customHeight="1" s="160">
      <c r="A140" s="181" t="n">
        <v>40</v>
      </c>
      <c r="B140" s="35" t="inlineStr">
        <is>
          <t>22.2.02.24-0004</t>
        </is>
      </c>
      <c r="C140" s="180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 (АПЗУ-БТ-ЗМ)</t>
        </is>
      </c>
      <c r="D140" s="181" t="inlineStr">
        <is>
          <t>шт</t>
        </is>
      </c>
      <c r="E140" s="34" t="n">
        <v>68336</v>
      </c>
      <c r="F140" s="206" t="n">
        <v>447.78</v>
      </c>
      <c r="G140" s="14">
        <f>ROUND(E140*F140,2)</f>
        <v/>
      </c>
      <c r="H140" s="200">
        <f>G140/$G$654</f>
        <v/>
      </c>
      <c r="I140" s="14">
        <f>ROUND(F140*'Прил. 10'!$D$12,2)</f>
        <v/>
      </c>
      <c r="J140" s="14">
        <f>ROUND(I140*E140,2)</f>
        <v/>
      </c>
    </row>
    <row r="141" ht="54" customFormat="1" customHeight="1" s="128">
      <c r="A141" s="181" t="n">
        <v>41</v>
      </c>
      <c r="B141" s="35" t="inlineStr">
        <is>
          <t>ФССЦ</t>
        </is>
      </c>
      <c r="C141" s="180" t="inlineStr">
        <is>
          <t>Гирлянда №2  Поддерживающая для провода АСк2у 300/39 для обводки шлейфа на опорах У500н-1</t>
        </is>
      </c>
      <c r="D141" s="181" t="inlineStr">
        <is>
          <t>шт</t>
        </is>
      </c>
      <c r="E141" s="34" t="n">
        <v>1784</v>
      </c>
      <c r="F141" s="206" t="n">
        <v>36179.88</v>
      </c>
      <c r="G141" s="14">
        <f>ROUND(E141*F141,2)</f>
        <v/>
      </c>
      <c r="H141" s="200">
        <f>G141/$G$654</f>
        <v/>
      </c>
      <c r="I141" s="14">
        <f>ROUND(F141*'Прил. 10'!$D$12,2)</f>
        <v/>
      </c>
      <c r="J141" s="14">
        <f>ROUND(I141*E141,2)</f>
        <v/>
      </c>
      <c r="K141" s="160" t="n"/>
    </row>
    <row r="142" hidden="1" outlineLevel="1" ht="14.25" customFormat="1" customHeight="1" s="129">
      <c r="A142" s="181" t="n"/>
      <c r="B142" s="130" t="inlineStr">
        <is>
          <t>20.1.02.21-0034</t>
        </is>
      </c>
      <c r="C142" s="131" t="inlineStr">
        <is>
          <t>Узел крепления: КГ-21-3</t>
        </is>
      </c>
      <c r="D142" s="132" t="inlineStr">
        <is>
          <t>шт</t>
        </is>
      </c>
      <c r="E142" s="133" t="n">
        <v>6</v>
      </c>
      <c r="F142" s="134" t="n">
        <v>107.4</v>
      </c>
      <c r="G142" s="134" t="n"/>
      <c r="H142" s="200" t="n"/>
      <c r="I142" s="14" t="n"/>
      <c r="J142" s="14" t="n"/>
      <c r="K142" s="160" t="n"/>
    </row>
    <row r="143" hidden="1" outlineLevel="1" ht="14.25" customFormat="1" customHeight="1" s="129">
      <c r="A143" s="181" t="n"/>
      <c r="B143" s="130" t="inlineStr">
        <is>
          <t>01.7.15.10-0035</t>
        </is>
      </c>
      <c r="C143" s="131" t="inlineStr">
        <is>
          <t>Скоба: СК-21-1А</t>
        </is>
      </c>
      <c r="D143" s="132" t="inlineStr">
        <is>
          <t>шт</t>
        </is>
      </c>
      <c r="E143" s="133" t="n">
        <v>6</v>
      </c>
      <c r="F143" s="134" t="n">
        <v>116.92</v>
      </c>
      <c r="G143" s="134" t="n"/>
      <c r="H143" s="200" t="n"/>
      <c r="I143" s="14" t="n"/>
      <c r="J143" s="14" t="n"/>
      <c r="K143" s="160" t="n"/>
    </row>
    <row r="144" hidden="1" outlineLevel="1" ht="25.5" customFormat="1" customHeight="1" s="129">
      <c r="A144" s="181" t="n"/>
      <c r="B144" s="130" t="inlineStr">
        <is>
          <t>22.2.02.04-0004</t>
        </is>
      </c>
      <c r="C144" s="131" t="inlineStr">
        <is>
          <t>Звено промежуточное: вывернутое ПРВ-21-1</t>
        </is>
      </c>
      <c r="D144" s="132" t="inlineStr">
        <is>
          <t>шт</t>
        </is>
      </c>
      <c r="E144" s="133" t="n">
        <v>6</v>
      </c>
      <c r="F144" s="134" t="n">
        <v>83.93000000000001</v>
      </c>
      <c r="G144" s="134" t="n"/>
      <c r="H144" s="200" t="n"/>
      <c r="I144" s="14" t="n"/>
      <c r="J144" s="14" t="n"/>
      <c r="K144" s="160" t="n"/>
    </row>
    <row r="145" hidden="1" outlineLevel="1" ht="25.5" customFormat="1" customHeight="1" s="129">
      <c r="A145" s="181" t="n"/>
      <c r="B145" s="130" t="inlineStr">
        <is>
          <t>22.2.02.04-0040</t>
        </is>
      </c>
      <c r="C145" s="131" t="inlineStr">
        <is>
          <t>Звено промежуточное: регулируемое ПРР-21-1</t>
        </is>
      </c>
      <c r="D145" s="132" t="inlineStr">
        <is>
          <t>шт</t>
        </is>
      </c>
      <c r="E145" s="133" t="n">
        <v>12</v>
      </c>
      <c r="F145" s="134" t="n">
        <v>492.77</v>
      </c>
      <c r="G145" s="134" t="n"/>
      <c r="H145" s="200" t="n"/>
      <c r="I145" s="14" t="n"/>
      <c r="J145" s="14" t="n"/>
      <c r="K145" s="160" t="n"/>
    </row>
    <row r="146" hidden="1" outlineLevel="1" ht="25.5" customFormat="1" customHeight="1" s="129">
      <c r="A146" s="181" t="n"/>
      <c r="B146" s="130" t="inlineStr">
        <is>
          <t>22.2.02.04-0020</t>
        </is>
      </c>
      <c r="C146" s="131" t="inlineStr">
        <is>
          <t>Звено промежуточное: прямое двойное 2ПР-21-1</t>
        </is>
      </c>
      <c r="D146" s="132" t="inlineStr">
        <is>
          <t>шт</t>
        </is>
      </c>
      <c r="E146" s="133" t="n">
        <v>12</v>
      </c>
      <c r="F146" s="134" t="n">
        <v>314.56</v>
      </c>
      <c r="G146" s="134" t="n"/>
      <c r="H146" s="200" t="n"/>
      <c r="I146" s="14" t="n"/>
      <c r="J146" s="14" t="n"/>
      <c r="K146" s="160" t="n"/>
    </row>
    <row r="147" hidden="1" outlineLevel="1" ht="25.5" customFormat="1" customHeight="1" s="129">
      <c r="A147" s="181" t="n"/>
      <c r="B147" s="130" t="inlineStr">
        <is>
          <t>22.2.02.04-0014</t>
        </is>
      </c>
      <c r="C147" s="131" t="inlineStr">
        <is>
          <t>Звено промежуточное: монтажное ПТМ-21-2</t>
        </is>
      </c>
      <c r="D147" s="132" t="inlineStr">
        <is>
          <t>шт</t>
        </is>
      </c>
      <c r="E147" s="133" t="n">
        <v>12</v>
      </c>
      <c r="F147" s="134" t="n">
        <v>248.59</v>
      </c>
      <c r="G147" s="134" t="n"/>
      <c r="H147" s="200" t="n"/>
      <c r="I147" s="14" t="n"/>
      <c r="J147" s="14" t="n"/>
      <c r="K147" s="160" t="n"/>
    </row>
    <row r="148" hidden="1" outlineLevel="1" ht="14.25" customFormat="1" customHeight="1" s="129">
      <c r="A148" s="181" t="n"/>
      <c r="B148" s="130" t="inlineStr">
        <is>
          <t>20.1.02.14-0006</t>
        </is>
      </c>
      <c r="C148" s="131" t="inlineStr">
        <is>
          <t>Серьга СР-21-20</t>
        </is>
      </c>
      <c r="D148" s="132" t="inlineStr">
        <is>
          <t>шт</t>
        </is>
      </c>
      <c r="E148" s="133" t="n">
        <v>12</v>
      </c>
      <c r="F148" s="134" t="n">
        <v>68.73</v>
      </c>
      <c r="G148" s="134" t="n"/>
      <c r="H148" s="200" t="n"/>
      <c r="I148" s="14" t="n"/>
      <c r="J148" s="14" t="n"/>
      <c r="K148" s="160" t="n"/>
    </row>
    <row r="149" hidden="1" outlineLevel="1" ht="25.5" customFormat="1" customHeight="1" s="129">
      <c r="A149" s="181" t="n"/>
      <c r="B149" s="130" t="inlineStr">
        <is>
          <t>22.2.01.03-0002</t>
        </is>
      </c>
      <c r="C149" s="131" t="inlineStr">
        <is>
          <t>Изоляторы линейные подвесные стеклянные ПСВ-160А</t>
        </is>
      </c>
      <c r="D149" s="132" t="inlineStr">
        <is>
          <t>шт</t>
        </is>
      </c>
      <c r="E149" s="133" t="n">
        <v>120</v>
      </c>
      <c r="F149" s="134" t="n">
        <v>284.68</v>
      </c>
      <c r="G149" s="134" t="n"/>
      <c r="H149" s="200" t="n"/>
      <c r="I149" s="14" t="n"/>
      <c r="J149" s="14" t="n"/>
      <c r="K149" s="160" t="n"/>
    </row>
    <row r="150" hidden="1" outlineLevel="1" ht="14.25" customFormat="1" customHeight="1" s="129">
      <c r="A150" s="181" t="n"/>
      <c r="B150" s="130" t="inlineStr">
        <is>
          <t>22.2.01.03-0002</t>
        </is>
      </c>
      <c r="C150" s="131" t="inlineStr">
        <is>
          <t>Изолятор подвесной стеклянный ПСВ-160А</t>
        </is>
      </c>
      <c r="D150" s="132" t="inlineStr">
        <is>
          <t>шт</t>
        </is>
      </c>
      <c r="E150" s="133" t="n">
        <v>120</v>
      </c>
      <c r="F150" s="134" t="n">
        <v>284.68</v>
      </c>
      <c r="G150" s="134" t="n"/>
      <c r="H150" s="200" t="n"/>
      <c r="I150" s="14" t="n"/>
      <c r="J150" s="14" t="n"/>
      <c r="K150" s="160" t="n"/>
    </row>
    <row r="151" hidden="1" outlineLevel="1" ht="25.5" customFormat="1" customHeight="1" s="129">
      <c r="A151" s="181" t="n"/>
      <c r="B151" s="130" t="inlineStr">
        <is>
          <t>20.1.02.22-0027</t>
        </is>
      </c>
      <c r="C151" s="131" t="inlineStr">
        <is>
          <t>Ушко: У-21-20</t>
        </is>
      </c>
      <c r="D151" s="132" t="inlineStr">
        <is>
          <t>шт</t>
        </is>
      </c>
      <c r="E151" s="133" t="n">
        <v>12</v>
      </c>
      <c r="F151" s="134" t="n">
        <v>272.53</v>
      </c>
      <c r="G151" s="134" t="n"/>
      <c r="H151" s="200" t="n"/>
      <c r="I151" s="14" t="n"/>
      <c r="J151" s="14" t="n"/>
      <c r="K151" s="160" t="n"/>
    </row>
    <row r="152" hidden="1" outlineLevel="1" ht="25.5" customFormat="1" customHeight="1" s="129">
      <c r="A152" s="181" t="n"/>
      <c r="B152" s="130" t="inlineStr">
        <is>
          <t>22.2.02.04-0034</t>
        </is>
      </c>
      <c r="C152" s="131" t="inlineStr">
        <is>
          <t>Звено промежуточное: регулируемое двойное 2ПРР-21-2</t>
        </is>
      </c>
      <c r="D152" s="132" t="inlineStr">
        <is>
          <t>шт</t>
        </is>
      </c>
      <c r="E152" s="133" t="n">
        <v>12</v>
      </c>
      <c r="F152" s="134" t="n">
        <v>386.59</v>
      </c>
      <c r="G152" s="134" t="n"/>
      <c r="H152" s="200" t="n"/>
      <c r="I152" s="14" t="n"/>
      <c r="J152" s="14" t="n"/>
      <c r="K152" s="160" t="n"/>
    </row>
    <row r="153" hidden="1" outlineLevel="1" ht="25.5" customFormat="1" customHeight="1" s="129">
      <c r="A153" s="181" t="n"/>
      <c r="B153" s="130" t="inlineStr">
        <is>
          <t>22.2.02.04-0023</t>
        </is>
      </c>
      <c r="C153" s="131" t="inlineStr">
        <is>
          <t>Звено промежуточное: прямое ПР-16-6</t>
        </is>
      </c>
      <c r="D153" s="132" t="inlineStr">
        <is>
          <t>шт</t>
        </is>
      </c>
      <c r="E153" s="133" t="n">
        <v>12</v>
      </c>
      <c r="F153" s="134" t="n">
        <v>60.08</v>
      </c>
      <c r="G153" s="134" t="n"/>
      <c r="H153" s="200" t="n"/>
      <c r="I153" s="14" t="n"/>
      <c r="J153" s="14" t="n"/>
      <c r="K153" s="160" t="n"/>
    </row>
    <row r="154" hidden="1" outlineLevel="1" ht="14.25" customFormat="1" customHeight="1" s="129">
      <c r="A154" s="181" t="n"/>
      <c r="B154" s="130" t="inlineStr">
        <is>
          <t>20.1.01.12-0033</t>
        </is>
      </c>
      <c r="C154" s="131" t="inlineStr">
        <is>
          <t>Зажим поддерживающий спиральный ПС-15, 4П11</t>
        </is>
      </c>
      <c r="D154" s="132" t="inlineStr">
        <is>
          <t>шт</t>
        </is>
      </c>
      <c r="E154" s="133" t="n">
        <v>12</v>
      </c>
      <c r="F154" s="134" t="n">
        <v>374.91</v>
      </c>
      <c r="G154" s="134" t="n"/>
      <c r="H154" s="200" t="n"/>
      <c r="I154" s="14" t="n"/>
      <c r="J154" s="14" t="n"/>
      <c r="K154" s="160" t="n"/>
    </row>
    <row r="155" hidden="1" outlineLevel="1" ht="25.5" customFormat="1" customHeight="1" s="129">
      <c r="A155" s="181" t="n"/>
      <c r="B155" s="130" t="inlineStr">
        <is>
          <t>20.1.02.05-0005</t>
        </is>
      </c>
      <c r="C155" s="131" t="inlineStr">
        <is>
          <t>Коромысло: 2КД-16-2А</t>
        </is>
      </c>
      <c r="D155" s="132" t="inlineStr">
        <is>
          <t>шт</t>
        </is>
      </c>
      <c r="E155" s="133" t="n">
        <v>3</v>
      </c>
      <c r="F155" s="134" t="n">
        <v>772.33</v>
      </c>
      <c r="G155" s="134" t="n"/>
      <c r="H155" s="200" t="n"/>
      <c r="I155" s="14" t="n"/>
      <c r="J155" s="14" t="n"/>
      <c r="K155" s="160" t="n"/>
    </row>
    <row r="156" hidden="1" outlineLevel="1" ht="14.25" customFormat="1" customHeight="1" s="129">
      <c r="A156" s="181" t="n"/>
      <c r="B156" s="130" t="inlineStr">
        <is>
          <t>20.1.02.21-0082</t>
        </is>
      </c>
      <c r="C156" s="131" t="inlineStr">
        <is>
          <t>Узел крепления экрана: УКЭ-1Б</t>
        </is>
      </c>
      <c r="D156" s="132" t="inlineStr">
        <is>
          <t>шт</t>
        </is>
      </c>
      <c r="E156" s="133" t="n">
        <v>12</v>
      </c>
      <c r="F156" s="134" t="n">
        <v>474.88</v>
      </c>
      <c r="G156" s="134" t="n"/>
      <c r="H156" s="200" t="n"/>
      <c r="I156" s="14" t="n"/>
      <c r="J156" s="14" t="n"/>
      <c r="K156" s="160" t="n"/>
    </row>
    <row r="157" hidden="1" outlineLevel="1" ht="25.5" customFormat="1" customHeight="1" s="129">
      <c r="A157" s="181" t="n"/>
      <c r="B157" s="130" t="inlineStr">
        <is>
          <t>20.2.02.06-0001</t>
        </is>
      </c>
      <c r="C157" s="131" t="inlineStr">
        <is>
          <t>Экран защитный: ЭЗ-500-1А</t>
        </is>
      </c>
      <c r="D157" s="132" t="inlineStr">
        <is>
          <t>шт</t>
        </is>
      </c>
      <c r="E157" s="133" t="n">
        <v>12</v>
      </c>
      <c r="F157" s="134" t="n">
        <v>949.22</v>
      </c>
      <c r="G157" s="134" t="n"/>
      <c r="H157" s="200" t="n"/>
      <c r="I157" s="14" t="n"/>
      <c r="J157" s="14" t="n"/>
      <c r="K157" s="160" t="n"/>
    </row>
    <row r="158" hidden="1" outlineLevel="1" ht="14.25" customFormat="1" customHeight="1" s="129">
      <c r="A158" s="181" t="n"/>
      <c r="B158" s="130" t="inlineStr">
        <is>
          <t>22.2.02.04-0054</t>
        </is>
      </c>
      <c r="C158" s="131" t="inlineStr">
        <is>
          <t>Звено промежуточное: трехлапчатое ПРТ-21/16-2</t>
        </is>
      </c>
      <c r="D158" s="132" t="inlineStr">
        <is>
          <t>шт</t>
        </is>
      </c>
      <c r="E158" s="133" t="n">
        <v>12</v>
      </c>
      <c r="F158" s="134" t="n">
        <v>80.09999999999999</v>
      </c>
      <c r="G158" s="134" t="n"/>
      <c r="H158" s="200" t="n"/>
      <c r="I158" s="14" t="n"/>
      <c r="J158" s="14" t="n"/>
      <c r="K158" s="160" t="n"/>
    </row>
    <row r="159" hidden="1" outlineLevel="1" ht="25.5" customFormat="1" customHeight="1" s="129">
      <c r="A159" s="181" t="n"/>
      <c r="B159" s="130" t="inlineStr">
        <is>
          <t>22.2.02.04-0049</t>
        </is>
      </c>
      <c r="C159" s="131" t="inlineStr">
        <is>
          <t>Звено промежуточное: трехлапчатое ПРТ-16-1</t>
        </is>
      </c>
      <c r="D159" s="132" t="inlineStr">
        <is>
          <t>шт</t>
        </is>
      </c>
      <c r="E159" s="133" t="n">
        <v>12</v>
      </c>
      <c r="F159" s="134" t="n">
        <v>80.59999999999999</v>
      </c>
      <c r="G159" s="134" t="n"/>
      <c r="H159" s="200" t="n"/>
      <c r="I159" s="14" t="n"/>
      <c r="J159" s="14" t="n"/>
      <c r="K159" s="160" t="n"/>
    </row>
    <row r="160" hidden="1" outlineLevel="1" ht="14.25" customFormat="1" customHeight="1" s="129">
      <c r="A160" s="181" t="n"/>
      <c r="B160" s="130" t="inlineStr">
        <is>
          <t>20.2.09.10-0027</t>
        </is>
      </c>
      <c r="C160" s="131" t="inlineStr">
        <is>
          <t>Муфта защитная: МПР-400-1</t>
        </is>
      </c>
      <c r="D160" s="132" t="inlineStr">
        <is>
          <t>шт</t>
        </is>
      </c>
      <c r="E160" s="133" t="n">
        <v>3</v>
      </c>
      <c r="F160" s="134" t="n">
        <v>576.48</v>
      </c>
      <c r="G160" s="134" t="n"/>
      <c r="H160" s="200" t="n"/>
      <c r="I160" s="14" t="n"/>
      <c r="J160" s="14" t="n"/>
      <c r="K160" s="160" t="n"/>
    </row>
    <row r="161" collapsed="1" ht="37.5" customFormat="1" customHeight="1" s="160">
      <c r="A161" s="181" t="n">
        <v>42</v>
      </c>
      <c r="B161" s="35" t="inlineStr">
        <is>
          <t>БЦ.113.20</t>
        </is>
      </c>
      <c r="C161" s="180" t="inlineStr">
        <is>
          <t>Фундамент Ф3-А-350</t>
        </is>
      </c>
      <c r="D161" s="181" t="inlineStr">
        <is>
          <t>м3</t>
        </is>
      </c>
      <c r="E161" s="34" t="n">
        <v>2073.6</v>
      </c>
      <c r="F161" s="206">
        <f>ROUND(I161/'Прил. 10'!$D$12,2)</f>
        <v/>
      </c>
      <c r="G161" s="14">
        <f>ROUND(E161*F161,2)</f>
        <v/>
      </c>
      <c r="H161" s="200">
        <f>G161/$G$654</f>
        <v/>
      </c>
      <c r="I161" s="14" t="n">
        <v>56226.42</v>
      </c>
      <c r="J161" s="14">
        <f>ROUND(I161*E161,2)</f>
        <v/>
      </c>
    </row>
    <row r="162" ht="54" customFormat="1" customHeight="1" s="160">
      <c r="A162" s="181" t="n">
        <v>43</v>
      </c>
      <c r="B162" s="35" t="inlineStr">
        <is>
          <t>БЦ.113.20</t>
        </is>
      </c>
      <c r="C162" s="180" t="inlineStr">
        <is>
          <t>Фундамент Ф3-А-350</t>
        </is>
      </c>
      <c r="D162" s="181" t="inlineStr">
        <is>
          <t>м3</t>
        </is>
      </c>
      <c r="E162" s="34" t="n">
        <v>2008.8</v>
      </c>
      <c r="F162" s="206">
        <f>ROUND(I162/'Прил. 10'!$D$12,2)</f>
        <v/>
      </c>
      <c r="G162" s="14">
        <f>ROUND(E162*F162,2)</f>
        <v/>
      </c>
      <c r="H162" s="200">
        <f>G162/$G$654</f>
        <v/>
      </c>
      <c r="I162" s="14" t="n">
        <v>56226.42</v>
      </c>
      <c r="J162" s="14">
        <f>ROUND(I162*E162,2)</f>
        <v/>
      </c>
    </row>
    <row r="163" ht="60.75" customFormat="1" customHeight="1" s="160">
      <c r="A163" s="181" t="n">
        <v>44</v>
      </c>
      <c r="B163" s="35" t="inlineStr">
        <is>
          <t>20.2.11.01-0030</t>
        </is>
      </c>
      <c r="C163" s="180" t="inlineStr">
        <is>
          <t xml:space="preserve">Распорка дистанционная трехлучевая гаситель 3РГС-25,2-400-30 </t>
        </is>
      </c>
      <c r="D163" s="181" t="inlineStr">
        <is>
          <t>шт</t>
        </is>
      </c>
      <c r="E163" s="34" t="n">
        <v>6740</v>
      </c>
      <c r="F163" s="206" t="n">
        <v>2116.3</v>
      </c>
      <c r="G163" s="14">
        <f>ROUND(E163*F163,2)</f>
        <v/>
      </c>
      <c r="H163" s="200">
        <f>G163/$G$654</f>
        <v/>
      </c>
      <c r="I163" s="14">
        <f>ROUND(F163*'Прил. 10'!$D$12,2)</f>
        <v/>
      </c>
      <c r="J163" s="14">
        <f>ROUND(I163*E163,2)</f>
        <v/>
      </c>
    </row>
    <row r="164" hidden="1" outlineLevel="1" ht="38.25" customFormat="1" customHeight="1" s="160">
      <c r="A164" s="181" t="n">
        <v>44</v>
      </c>
      <c r="B164" s="135" t="inlineStr">
        <is>
          <t>Прайс из СД ОП</t>
        </is>
      </c>
      <c r="C164" s="136" t="inlineStr">
        <is>
          <t>Внутрифазная дистанционная распорка-гаситель 3РГД-026-01</t>
        </is>
      </c>
      <c r="D164" s="137" t="inlineStr">
        <is>
          <t>шт</t>
        </is>
      </c>
      <c r="E164" s="138" t="n">
        <v>3640</v>
      </c>
      <c r="F164" s="139" t="n"/>
      <c r="G164" s="140">
        <f>ROUND(E164*F164,2)</f>
        <v/>
      </c>
      <c r="H164" s="141">
        <f>G164/$G$654</f>
        <v/>
      </c>
      <c r="I164" s="140">
        <f>ROUND(F164*'Прил. 10'!$D$12,2)</f>
        <v/>
      </c>
      <c r="J164" s="140">
        <f>ROUND(I164*E164,2)</f>
        <v/>
      </c>
    </row>
    <row r="165" hidden="1" outlineLevel="1" ht="42.75" customFormat="1" customHeight="1" s="160">
      <c r="A165" s="181" t="n">
        <v>45</v>
      </c>
      <c r="B165" s="135" t="inlineStr">
        <is>
          <t>Прайс из СД ОП</t>
        </is>
      </c>
      <c r="C165" s="136" t="inlineStr">
        <is>
          <t>Внутрифазная дистанционная распорка-гаситель 3РГД-025-01</t>
        </is>
      </c>
      <c r="D165" s="137" t="inlineStr">
        <is>
          <t>шт</t>
        </is>
      </c>
      <c r="E165" s="138" t="n">
        <v>3100</v>
      </c>
      <c r="F165" s="139" t="n"/>
      <c r="G165" s="140">
        <f>ROUND(E165*F165,2)</f>
        <v/>
      </c>
      <c r="H165" s="141">
        <f>G165/$G$654</f>
        <v/>
      </c>
      <c r="I165" s="140">
        <f>ROUND(F165*'Прил. 10'!$D$12,2)</f>
        <v/>
      </c>
      <c r="J165" s="140">
        <f>ROUND(I165*E165,2)</f>
        <v/>
      </c>
    </row>
    <row r="166" collapsed="1" ht="102" customFormat="1" customHeight="1" s="160">
      <c r="A166" s="181" t="n">
        <v>45</v>
      </c>
      <c r="B166" s="35" t="inlineStr">
        <is>
          <t>02.2.04.04-0006</t>
        </is>
      </c>
      <c r="C166" s="180" t="inlineStr">
        <is>
          <t>3 Варианта(ов): Смеси готовые щебеночно-песчаные (ГОСТ 25607-2009) номер: С6, размер зерен 0-20 мм (ОП 1.1.9  &gt;1  км -1%, засыпка -1,5%), Смеси готовые щебеночно-песчаные (ГОСТ 25607-2009) номер: С6, размер зерен 0-20 мм (ОП 1.1.9  &gt;1  км -1%, насыпь банк. -2,5%), Смеси готовые щебеночно-песчаные (ГОСТ 25607-2009) номер: С6, размер зерен 0-20 мм (ОП 1.1.9  &gt;1  км -1%, насыпь -2,5%)</t>
        </is>
      </c>
      <c r="D166" s="181" t="inlineStr">
        <is>
          <t>м3</t>
        </is>
      </c>
      <c r="E166" s="34" t="n">
        <v>94006</v>
      </c>
      <c r="F166" s="206" t="n">
        <v>157.78</v>
      </c>
      <c r="G166" s="14">
        <f>ROUND(E166*F166,2)</f>
        <v/>
      </c>
      <c r="H166" s="200">
        <f>G166/$G$654</f>
        <v/>
      </c>
      <c r="I166" s="14">
        <f>ROUND(F166*'Прил. 10'!$D$12,2)</f>
        <v/>
      </c>
      <c r="J166" s="14">
        <f>ROUND(I166*E166,2)</f>
        <v/>
      </c>
    </row>
    <row r="167" ht="38.25" customFormat="1" customHeight="1" s="128">
      <c r="A167" s="181" t="n">
        <v>35</v>
      </c>
      <c r="B167" s="35" t="inlineStr">
        <is>
          <t>ФССЦ</t>
        </is>
      </c>
      <c r="C167" s="180" t="inlineStr">
        <is>
          <t>Гирлянда №17 Натяжная для 3-х проводов марки АСк2у 300/39 для а/у опор типа УС500-В</t>
        </is>
      </c>
      <c r="D167" s="181" t="inlineStr">
        <is>
          <t>шт</t>
        </is>
      </c>
      <c r="E167" s="34" t="n">
        <v>116</v>
      </c>
      <c r="F167" s="206" t="n">
        <v>41000.1</v>
      </c>
      <c r="G167" s="14">
        <f>ROUND(E167*F167,2)</f>
        <v/>
      </c>
      <c r="H167" s="200">
        <f>G167/$G$654</f>
        <v/>
      </c>
      <c r="I167" s="14">
        <f>ROUND(F167*'Прил. 10'!$D$12,2)</f>
        <v/>
      </c>
      <c r="J167" s="14">
        <f>ROUND(I167*E167,2)</f>
        <v/>
      </c>
      <c r="K167" s="160" t="n"/>
    </row>
    <row r="168" hidden="1" outlineLevel="1" ht="14.25" customFormat="1" customHeight="1" s="129">
      <c r="A168" s="181" t="n"/>
      <c r="B168" s="130" t="inlineStr">
        <is>
          <t>20.1.02.21-0034</t>
        </is>
      </c>
      <c r="C168" s="131" t="inlineStr">
        <is>
          <t>Узел крепления: КГ-21-3</t>
        </is>
      </c>
      <c r="D168" s="132" t="inlineStr">
        <is>
          <t>шт</t>
        </is>
      </c>
      <c r="E168" s="133" t="n">
        <v>3</v>
      </c>
      <c r="F168" s="134" t="n">
        <v>107.4</v>
      </c>
      <c r="G168" s="134" t="n"/>
      <c r="H168" s="200" t="n"/>
      <c r="I168" s="14" t="n"/>
      <c r="J168" s="14" t="n"/>
      <c r="K168" s="160" t="n"/>
    </row>
    <row r="169" hidden="1" outlineLevel="1" ht="14.25" customFormat="1" customHeight="1" s="129">
      <c r="A169" s="181" t="n"/>
      <c r="B169" s="130" t="inlineStr">
        <is>
          <t>01.7.15.10-0035</t>
        </is>
      </c>
      <c r="C169" s="131" t="inlineStr">
        <is>
          <t>Скоба: СК-21-1А</t>
        </is>
      </c>
      <c r="D169" s="132" t="inlineStr">
        <is>
          <t>шт</t>
        </is>
      </c>
      <c r="E169" s="133" t="n">
        <v>1</v>
      </c>
      <c r="F169" s="134" t="n">
        <v>116.92</v>
      </c>
      <c r="G169" s="134" t="n"/>
      <c r="H169" s="200" t="n"/>
      <c r="I169" s="14" t="n"/>
      <c r="J169" s="14" t="n"/>
      <c r="K169" s="160" t="n"/>
    </row>
    <row r="170" hidden="1" outlineLevel="1" ht="25.5" customFormat="1" customHeight="1" s="129">
      <c r="A170" s="181" t="n"/>
      <c r="B170" s="130" t="inlineStr">
        <is>
          <t>22.2.02.04-0004</t>
        </is>
      </c>
      <c r="C170" s="131" t="inlineStr">
        <is>
          <t>Звено промежуточное: вывернутое ПРВ-21-1</t>
        </is>
      </c>
      <c r="D170" s="132" t="inlineStr">
        <is>
          <t>шт</t>
        </is>
      </c>
      <c r="E170" s="133" t="n">
        <v>1</v>
      </c>
      <c r="F170" s="134" t="n">
        <v>83.93000000000001</v>
      </c>
      <c r="G170" s="134" t="n"/>
      <c r="H170" s="200" t="n"/>
      <c r="I170" s="14" t="n"/>
      <c r="J170" s="14" t="n"/>
      <c r="K170" s="160" t="n"/>
    </row>
    <row r="171" hidden="1" outlineLevel="1" ht="25.5" customFormat="1" customHeight="1" s="129">
      <c r="A171" s="181" t="n"/>
      <c r="B171" s="130" t="inlineStr">
        <is>
          <t>22.2.02.04-0040</t>
        </is>
      </c>
      <c r="C171" s="131" t="inlineStr">
        <is>
          <t>Звено промежуточное: регулируемое ПРР-21-1</t>
        </is>
      </c>
      <c r="D171" s="132" t="inlineStr">
        <is>
          <t>шт</t>
        </is>
      </c>
      <c r="E171" s="133" t="n">
        <v>6</v>
      </c>
      <c r="F171" s="134" t="n">
        <v>492.77</v>
      </c>
      <c r="G171" s="134" t="n"/>
      <c r="H171" s="200" t="n"/>
      <c r="I171" s="14" t="n"/>
      <c r="J171" s="14" t="n"/>
      <c r="K171" s="160" t="n"/>
    </row>
    <row r="172" hidden="1" outlineLevel="1" ht="25.5" customFormat="1" customHeight="1" s="129">
      <c r="A172" s="181" t="n"/>
      <c r="B172" s="130" t="inlineStr">
        <is>
          <t>22.2.02.04-0020</t>
        </is>
      </c>
      <c r="C172" s="131" t="inlineStr">
        <is>
          <t>Звено промежуточное: прямое двойное 2ПР-21-1</t>
        </is>
      </c>
      <c r="D172" s="132" t="inlineStr">
        <is>
          <t>шт</t>
        </is>
      </c>
      <c r="E172" s="133" t="n">
        <v>6</v>
      </c>
      <c r="F172" s="134" t="n">
        <v>314.56</v>
      </c>
      <c r="G172" s="134" t="n"/>
      <c r="H172" s="200" t="n"/>
      <c r="I172" s="14" t="n"/>
      <c r="J172" s="14" t="n"/>
      <c r="K172" s="160" t="n"/>
    </row>
    <row r="173" hidden="1" outlineLevel="1" ht="25.5" customFormat="1" customHeight="1" s="129">
      <c r="A173" s="181" t="n"/>
      <c r="B173" s="130" t="inlineStr">
        <is>
          <t>22.2.02.04-0014</t>
        </is>
      </c>
      <c r="C173" s="131" t="inlineStr">
        <is>
          <t>Звено промежуточное: монтажное ПТМ-21-2</t>
        </is>
      </c>
      <c r="D173" s="132" t="inlineStr">
        <is>
          <t>шт</t>
        </is>
      </c>
      <c r="E173" s="133" t="n">
        <v>6</v>
      </c>
      <c r="F173" s="134" t="n">
        <v>248.59</v>
      </c>
      <c r="G173" s="134" t="n"/>
      <c r="H173" s="200" t="n"/>
      <c r="I173" s="14" t="n"/>
      <c r="J173" s="14" t="n"/>
      <c r="K173" s="160" t="n"/>
    </row>
    <row r="174" hidden="1" outlineLevel="1" ht="14.25" customFormat="1" customHeight="1" s="129">
      <c r="A174" s="181" t="n"/>
      <c r="B174" s="130" t="inlineStr">
        <is>
          <t>20.1.02.14-0006</t>
        </is>
      </c>
      <c r="C174" s="131" t="inlineStr">
        <is>
          <t>Серьга СР-21-20</t>
        </is>
      </c>
      <c r="D174" s="132" t="inlineStr">
        <is>
          <t>шт</t>
        </is>
      </c>
      <c r="E174" s="133" t="n">
        <v>6</v>
      </c>
      <c r="F174" s="134" t="n">
        <v>68.73</v>
      </c>
      <c r="G174" s="134" t="n"/>
      <c r="H174" s="200" t="n"/>
      <c r="I174" s="14" t="n"/>
      <c r="J174" s="14" t="n"/>
      <c r="K174" s="160" t="n"/>
    </row>
    <row r="175" hidden="1" outlineLevel="1" ht="25.5" customFormat="1" customHeight="1" s="129">
      <c r="A175" s="181" t="n"/>
      <c r="B175" s="130" t="inlineStr">
        <is>
          <t>22.2.01.03-0002</t>
        </is>
      </c>
      <c r="C175" s="131" t="inlineStr">
        <is>
          <t>Изоляторы линейные подвесные стеклянные ПСВ-160А</t>
        </is>
      </c>
      <c r="D175" s="132" t="inlineStr">
        <is>
          <t>шт</t>
        </is>
      </c>
      <c r="E175" s="133" t="n">
        <v>135</v>
      </c>
      <c r="F175" s="134" t="n">
        <v>284.68</v>
      </c>
      <c r="G175" s="134" t="n"/>
      <c r="H175" s="200" t="n"/>
      <c r="I175" s="14" t="n"/>
      <c r="J175" s="14" t="n"/>
      <c r="K175" s="160" t="n"/>
    </row>
    <row r="176" hidden="1" outlineLevel="1" ht="14.25" customFormat="1" customHeight="1" s="129">
      <c r="A176" s="181" t="n"/>
      <c r="B176" s="130" t="inlineStr">
        <is>
          <t>22.2.01.03-0002</t>
        </is>
      </c>
      <c r="C176" s="131" t="inlineStr">
        <is>
          <t>Изолятор подвесной стеклянный ПСВ-160А</t>
        </is>
      </c>
      <c r="D176" s="132" t="inlineStr">
        <is>
          <t>шт</t>
        </is>
      </c>
      <c r="E176" s="133" t="n">
        <v>135</v>
      </c>
      <c r="F176" s="134" t="n">
        <v>284.68</v>
      </c>
      <c r="G176" s="134" t="n"/>
      <c r="H176" s="200" t="n"/>
      <c r="I176" s="14" t="n"/>
      <c r="J176" s="14" t="n"/>
      <c r="K176" s="160" t="n"/>
    </row>
    <row r="177" hidden="1" outlineLevel="1" ht="25.5" customFormat="1" customHeight="1" s="129">
      <c r="A177" s="181" t="n"/>
      <c r="B177" s="130" t="inlineStr">
        <is>
          <t>20.1.02.22-0027</t>
        </is>
      </c>
      <c r="C177" s="131" t="inlineStr">
        <is>
          <t>Ушко: У-21-20</t>
        </is>
      </c>
      <c r="D177" s="132" t="inlineStr">
        <is>
          <t>шт</t>
        </is>
      </c>
      <c r="E177" s="133" t="n">
        <v>6</v>
      </c>
      <c r="F177" s="134" t="n">
        <v>272.53</v>
      </c>
      <c r="G177" s="134" t="n"/>
      <c r="H177" s="200" t="n"/>
      <c r="I177" s="14" t="n"/>
      <c r="J177" s="14" t="n"/>
      <c r="K177" s="160" t="n"/>
    </row>
    <row r="178" hidden="1" outlineLevel="1" ht="25.5" customFormat="1" customHeight="1" s="129">
      <c r="A178" s="181" t="n"/>
      <c r="B178" s="130" t="inlineStr">
        <is>
          <t>22.2.02.04-0034</t>
        </is>
      </c>
      <c r="C178" s="131" t="inlineStr">
        <is>
          <t>Звено промежуточное: регулируемое двойное 2ПРР-21-2</t>
        </is>
      </c>
      <c r="D178" s="132" t="inlineStr">
        <is>
          <t>шт</t>
        </is>
      </c>
      <c r="E178" s="133" t="n">
        <v>6</v>
      </c>
      <c r="F178" s="134" t="n">
        <v>386.59</v>
      </c>
      <c r="G178" s="134" t="n"/>
      <c r="H178" s="200" t="n"/>
      <c r="I178" s="14" t="n"/>
      <c r="J178" s="14" t="n"/>
      <c r="K178" s="160" t="n"/>
    </row>
    <row r="179" hidden="1" outlineLevel="1" ht="25.5" customFormat="1" customHeight="1" s="129">
      <c r="A179" s="181" t="n"/>
      <c r="B179" s="130" t="inlineStr">
        <is>
          <t>22.2.02.04-0023</t>
        </is>
      </c>
      <c r="C179" s="131" t="inlineStr">
        <is>
          <t>Звено промежуточное: прямое ПР-16-6</t>
        </is>
      </c>
      <c r="D179" s="132" t="inlineStr">
        <is>
          <t>шт</t>
        </is>
      </c>
      <c r="E179" s="133" t="n">
        <v>6</v>
      </c>
      <c r="F179" s="134" t="n">
        <v>60.08</v>
      </c>
      <c r="G179" s="134" t="n"/>
      <c r="H179" s="200" t="n"/>
      <c r="I179" s="14" t="n"/>
      <c r="J179" s="14" t="n"/>
      <c r="K179" s="160" t="n"/>
    </row>
    <row r="180" hidden="1" outlineLevel="1" ht="14.25" customFormat="1" customHeight="1" s="129">
      <c r="A180" s="181" t="n"/>
      <c r="B180" s="130" t="inlineStr">
        <is>
          <t>20.5.04.04-0033</t>
        </is>
      </c>
      <c r="C180" s="131" t="inlineStr">
        <is>
          <t>Зажим натяжной прессуемый НАП-640-1</t>
        </is>
      </c>
      <c r="D180" s="132" t="inlineStr">
        <is>
          <t>шт</t>
        </is>
      </c>
      <c r="E180" s="133" t="n">
        <v>6</v>
      </c>
      <c r="F180" s="134" t="inlineStr">
        <is>
          <t>1 178,28</t>
        </is>
      </c>
      <c r="G180" s="134" t="n"/>
      <c r="H180" s="200" t="n"/>
      <c r="I180" s="14" t="n"/>
      <c r="J180" s="14" t="n"/>
      <c r="K180" s="160" t="n"/>
    </row>
    <row r="181" hidden="1" outlineLevel="1" ht="25.5" customFormat="1" customHeight="1" s="129">
      <c r="A181" s="181" t="n"/>
      <c r="B181" s="130" t="inlineStr">
        <is>
          <t>20.1.02.05-0005</t>
        </is>
      </c>
      <c r="C181" s="131" t="inlineStr">
        <is>
          <t>Коромысло: 2КД-16-2А</t>
        </is>
      </c>
      <c r="D181" s="132" t="inlineStr">
        <is>
          <t>шт</t>
        </is>
      </c>
      <c r="E181" s="133" t="n">
        <v>3</v>
      </c>
      <c r="F181" s="134" t="n">
        <v>772.33</v>
      </c>
      <c r="G181" s="134" t="n"/>
      <c r="H181" s="200" t="n"/>
      <c r="I181" s="14" t="n"/>
      <c r="J181" s="14" t="n"/>
      <c r="K181" s="160" t="n"/>
    </row>
    <row r="182" hidden="1" outlineLevel="1" ht="14.25" customFormat="1" customHeight="1" s="129">
      <c r="A182" s="181" t="n"/>
      <c r="B182" s="130" t="inlineStr">
        <is>
          <t>20.1.02.21-0082</t>
        </is>
      </c>
      <c r="C182" s="131" t="inlineStr">
        <is>
          <t>Узел крепления экрана: УКЭ-1Б</t>
        </is>
      </c>
      <c r="D182" s="132" t="inlineStr">
        <is>
          <t>шт</t>
        </is>
      </c>
      <c r="E182" s="133" t="n">
        <v>3</v>
      </c>
      <c r="F182" s="134" t="n">
        <v>474.88</v>
      </c>
      <c r="G182" s="134" t="n"/>
      <c r="H182" s="200" t="n"/>
      <c r="I182" s="14" t="n"/>
      <c r="J182" s="14" t="n"/>
      <c r="K182" s="160" t="n"/>
    </row>
    <row r="183" hidden="1" outlineLevel="1" ht="25.5" customFormat="1" customHeight="1" s="129">
      <c r="A183" s="181" t="n"/>
      <c r="B183" s="130" t="inlineStr">
        <is>
          <t>20.2.02.06-0001</t>
        </is>
      </c>
      <c r="C183" s="131" t="inlineStr">
        <is>
          <t>Экран защитный: ЭЗ-500-1А</t>
        </is>
      </c>
      <c r="D183" s="132" t="inlineStr">
        <is>
          <t>шт</t>
        </is>
      </c>
      <c r="E183" s="133" t="n">
        <v>3</v>
      </c>
      <c r="F183" s="134" t="n">
        <v>949.22</v>
      </c>
      <c r="G183" s="134" t="n"/>
      <c r="H183" s="200" t="n"/>
      <c r="I183" s="14" t="n"/>
      <c r="J183" s="14" t="n"/>
      <c r="K183" s="160" t="n"/>
    </row>
    <row r="184" hidden="1" outlineLevel="1" ht="14.25" customFormat="1" customHeight="1" s="129">
      <c r="A184" s="181" t="n"/>
      <c r="B184" s="130" t="inlineStr">
        <is>
          <t>22.2.02.04-0054</t>
        </is>
      </c>
      <c r="C184" s="131" t="inlineStr">
        <is>
          <t>Звено промежуточное: трехлапчатое ПРТ-21/16-2</t>
        </is>
      </c>
      <c r="D184" s="132" t="inlineStr">
        <is>
          <t>шт</t>
        </is>
      </c>
      <c r="E184" s="133" t="n">
        <v>3</v>
      </c>
      <c r="F184" s="134" t="n">
        <v>80.09999999999999</v>
      </c>
      <c r="G184" s="134" t="n"/>
      <c r="H184" s="200" t="n"/>
      <c r="I184" s="14" t="n"/>
      <c r="J184" s="14" t="n"/>
      <c r="K184" s="160" t="n"/>
    </row>
    <row r="185" hidden="1" outlineLevel="1" ht="25.5" customFormat="1" customHeight="1" s="129">
      <c r="A185" s="181" t="n"/>
      <c r="B185" s="130" t="inlineStr">
        <is>
          <t>22.2.02.04-0049</t>
        </is>
      </c>
      <c r="C185" s="131" t="inlineStr">
        <is>
          <t>Звено промежуточное: трехлапчатое ПРТ-16-1</t>
        </is>
      </c>
      <c r="D185" s="132" t="inlineStr">
        <is>
          <t>шт</t>
        </is>
      </c>
      <c r="E185" s="133" t="n">
        <v>3</v>
      </c>
      <c r="F185" s="134" t="n">
        <v>80.59999999999999</v>
      </c>
      <c r="G185" s="134" t="n"/>
      <c r="H185" s="200" t="n"/>
      <c r="I185" s="14" t="n"/>
      <c r="J185" s="14" t="n"/>
      <c r="K185" s="160" t="n"/>
    </row>
    <row r="186" hidden="1" outlineLevel="1" ht="14.25" customFormat="1" customHeight="1" s="129">
      <c r="A186" s="181" t="n"/>
      <c r="B186" s="130" t="inlineStr">
        <is>
          <t>20.2.09.10-0027</t>
        </is>
      </c>
      <c r="C186" s="131" t="inlineStr">
        <is>
          <t>Муфта защитная: МПР-400-1</t>
        </is>
      </c>
      <c r="D186" s="132" t="inlineStr">
        <is>
          <t>шт</t>
        </is>
      </c>
      <c r="E186" s="133" t="n">
        <v>3</v>
      </c>
      <c r="F186" s="134" t="n">
        <v>576.48</v>
      </c>
      <c r="G186" s="134" t="n"/>
      <c r="H186" s="200" t="n"/>
      <c r="I186" s="14" t="n"/>
      <c r="J186" s="14" t="n"/>
      <c r="K186" s="160" t="n"/>
    </row>
    <row r="187" collapsed="1" ht="14.25" customFormat="1" customHeight="1" s="160">
      <c r="A187" s="181" t="n">
        <v>36</v>
      </c>
      <c r="B187" s="35" t="inlineStr">
        <is>
          <t>БЦ.113.35</t>
        </is>
      </c>
      <c r="C187" s="180" t="inlineStr">
        <is>
          <t>Фундамент Ф6-4</t>
        </is>
      </c>
      <c r="D187" s="181" t="inlineStr">
        <is>
          <t>м3</t>
        </is>
      </c>
      <c r="E187" s="34" t="n">
        <v>1146.88</v>
      </c>
      <c r="F187" s="206">
        <f>ROUND(I187/'Прил. 10'!$D$12,2)</f>
        <v/>
      </c>
      <c r="G187" s="14">
        <f>ROUND(E187*F187,2)</f>
        <v/>
      </c>
      <c r="H187" s="200">
        <f>G187/$G$654</f>
        <v/>
      </c>
      <c r="I187" s="14" t="n">
        <v>56226.42</v>
      </c>
      <c r="J187" s="14">
        <f>ROUND(I187*E187,2)</f>
        <v/>
      </c>
    </row>
    <row r="188" ht="14.25" customFormat="1" customHeight="1" s="160">
      <c r="B188" s="35" t="n"/>
      <c r="C188" s="180" t="inlineStr">
        <is>
          <t>Итого основные материалы</t>
        </is>
      </c>
      <c r="D188" s="181" t="n"/>
      <c r="E188" s="34" t="n">
        <v>0</v>
      </c>
      <c r="F188" s="206" t="n"/>
      <c r="G188" s="14">
        <f>SUM(G77:G187)</f>
        <v/>
      </c>
      <c r="H188" s="200">
        <f>G188/$G$654</f>
        <v/>
      </c>
      <c r="I188" s="14">
        <f>ROUND(F188*'Прил. 10'!$D$12,2)</f>
        <v/>
      </c>
      <c r="J188" s="14">
        <f>SUM(J77:J187)</f>
        <v/>
      </c>
    </row>
    <row r="189" hidden="1" outlineLevel="1" ht="38.25" customFormat="1" customHeight="1" s="128">
      <c r="A189" s="181" t="n">
        <v>56</v>
      </c>
      <c r="B189" s="35" t="inlineStr">
        <is>
          <t>ФССЦ</t>
        </is>
      </c>
      <c r="C189" s="180" t="inlineStr">
        <is>
          <t>Сфера предупреждения диаметром 300 мм МПЗУ-300М</t>
        </is>
      </c>
      <c r="D189" s="181" t="inlineStr">
        <is>
          <t>компл</t>
        </is>
      </c>
      <c r="E189" s="34" t="n">
        <v>9470</v>
      </c>
      <c r="F189" s="206" t="n">
        <v>1253.4</v>
      </c>
      <c r="G189" s="14">
        <f>ROUND(F189*E189,2)</f>
        <v/>
      </c>
      <c r="H189" s="200">
        <f>G189/$G$654</f>
        <v/>
      </c>
      <c r="I189" s="14">
        <f>ROUND(F189*'Прил. 10'!$D$12,2)</f>
        <v/>
      </c>
      <c r="J189" s="14">
        <f>ROUND(I189*E189,2)</f>
        <v/>
      </c>
      <c r="K189" s="160" t="n"/>
    </row>
    <row r="190" hidden="1" outlineLevel="1" ht="14.25" customFormat="1" customHeight="1" s="160">
      <c r="A190" s="181" t="n">
        <v>57</v>
      </c>
      <c r="B190" s="35" t="inlineStr">
        <is>
          <t>БЦ.113.32</t>
        </is>
      </c>
      <c r="C190" s="180" t="inlineStr">
        <is>
          <t>Фундамент Ф5-АМ</t>
        </is>
      </c>
      <c r="D190" s="181" t="inlineStr">
        <is>
          <t>м3</t>
        </is>
      </c>
      <c r="E190" s="34" t="n">
        <v>720</v>
      </c>
      <c r="F190" s="206">
        <f>ROUND(I190/'Прил. 10'!$D$12,2)</f>
        <v/>
      </c>
      <c r="G190" s="14">
        <f>ROUND(F190*E190,2)</f>
        <v/>
      </c>
      <c r="H190" s="200">
        <f>G190/$G$654</f>
        <v/>
      </c>
      <c r="I190" s="14" t="n">
        <v>71226.42</v>
      </c>
      <c r="J190" s="14">
        <f>ROUND(I190*E190,2)</f>
        <v/>
      </c>
    </row>
    <row r="191" hidden="1" outlineLevel="1" ht="25.5" customFormat="1" customHeight="1" s="160">
      <c r="A191" s="181" t="n">
        <v>58</v>
      </c>
      <c r="B191" s="35" t="inlineStr">
        <is>
          <t>БЦ.113.32</t>
        </is>
      </c>
      <c r="C191" s="180" t="inlineStr">
        <is>
          <t>Фундамент Ф5-АМ</t>
        </is>
      </c>
      <c r="D191" s="181" t="inlineStr">
        <is>
          <t>м3</t>
        </is>
      </c>
      <c r="E191" s="34" t="n">
        <v>720</v>
      </c>
      <c r="F191" s="206">
        <f>ROUND(I191/'Прил. 10'!$D$12,2)</f>
        <v/>
      </c>
      <c r="G191" s="14">
        <f>ROUND(F191*E191,2)</f>
        <v/>
      </c>
      <c r="H191" s="200">
        <f>G191/$G$654</f>
        <v/>
      </c>
      <c r="I191" s="14" t="n">
        <v>71226.42</v>
      </c>
      <c r="J191" s="14">
        <f>ROUND(I191*E191,2)</f>
        <v/>
      </c>
    </row>
    <row r="192" hidden="1" outlineLevel="1" ht="25.5" customFormat="1" customHeight="1" s="128">
      <c r="A192" s="181" t="n">
        <v>59</v>
      </c>
      <c r="B192" s="35" t="inlineStr">
        <is>
          <t>ФССЦ</t>
        </is>
      </c>
      <c r="C192" s="180" t="inlineStr">
        <is>
          <t>Гирлянда №31 Натяжная для крепления ОКГТ к опорам У500н-1</t>
        </is>
      </c>
      <c r="D192" s="181" t="inlineStr">
        <is>
          <t>шт</t>
        </is>
      </c>
      <c r="E192" s="34" t="n">
        <v>524</v>
      </c>
      <c r="F192" s="206" t="n">
        <v>10381.44</v>
      </c>
      <c r="G192" s="14">
        <f>ROUND(F192*E192,2)</f>
        <v/>
      </c>
      <c r="H192" s="200">
        <f>G192/$G$654</f>
        <v/>
      </c>
      <c r="I192" s="14">
        <f>ROUND(F192*'Прил. 10'!$D$12,2)</f>
        <v/>
      </c>
      <c r="J192" s="14">
        <f>ROUND(I192*E192,2)</f>
        <v/>
      </c>
      <c r="K192" s="160" t="n"/>
    </row>
    <row r="193" hidden="1" outlineLevel="2" ht="25.5" customFormat="1" customHeight="1" s="129">
      <c r="A193" s="181" t="n"/>
      <c r="B193" s="130" t="inlineStr">
        <is>
          <t>20.1.02.21-0034</t>
        </is>
      </c>
      <c r="C193" s="131" t="inlineStr">
        <is>
          <t>Узел крепления: КГ-21-3</t>
        </is>
      </c>
      <c r="D193" s="132" t="inlineStr">
        <is>
          <t>шт</t>
        </is>
      </c>
      <c r="E193" s="133" t="n">
        <v>4</v>
      </c>
      <c r="F193" s="134" t="n">
        <v>107.4</v>
      </c>
      <c r="G193" s="134" t="n"/>
      <c r="H193" s="200" t="n"/>
      <c r="I193" s="14" t="n"/>
      <c r="J193" s="14" t="n"/>
      <c r="K193" s="160" t="n"/>
    </row>
    <row r="194" hidden="1" outlineLevel="2" ht="14.25" customFormat="1" customHeight="1" s="129">
      <c r="A194" s="181" t="n"/>
      <c r="B194" s="130" t="inlineStr">
        <is>
          <t>20.1.02.14-0006</t>
        </is>
      </c>
      <c r="C194" s="131" t="inlineStr">
        <is>
          <t>Серьга СР-21-20</t>
        </is>
      </c>
      <c r="D194" s="132" t="inlineStr">
        <is>
          <t>шт</t>
        </is>
      </c>
      <c r="E194" s="133" t="n">
        <v>8</v>
      </c>
      <c r="F194" s="134" t="n">
        <v>68.73</v>
      </c>
      <c r="G194" s="134" t="n"/>
      <c r="H194" s="200" t="n"/>
      <c r="I194" s="14" t="n"/>
      <c r="J194" s="14" t="n"/>
      <c r="K194" s="160" t="n"/>
    </row>
    <row r="195" hidden="1" outlineLevel="2" ht="25.5" customFormat="1" customHeight="1" s="129">
      <c r="A195" s="181" t="n"/>
      <c r="B195" s="130" t="inlineStr">
        <is>
          <t>20.1.02.22-0027</t>
        </is>
      </c>
      <c r="C195" s="131" t="inlineStr">
        <is>
          <t>Ушко: У-21-20</t>
        </is>
      </c>
      <c r="D195" s="132" t="inlineStr">
        <is>
          <t>шт</t>
        </is>
      </c>
      <c r="E195" s="133" t="n">
        <v>8</v>
      </c>
      <c r="F195" s="134" t="n">
        <v>272.53</v>
      </c>
      <c r="G195" s="134" t="n"/>
      <c r="H195" s="200" t="n"/>
      <c r="I195" s="14" t="n"/>
      <c r="J195" s="14" t="n"/>
      <c r="K195" s="160" t="n"/>
    </row>
    <row r="196" hidden="1" outlineLevel="2" ht="14.25" customFormat="1" customHeight="1" s="129">
      <c r="A196" s="181" t="n"/>
      <c r="B196" s="130" t="inlineStr">
        <is>
          <t>20.5.04.04-0033</t>
        </is>
      </c>
      <c r="C196" s="131" t="inlineStr">
        <is>
          <t>Зажим натяжной прессуемый НАП-640-1</t>
        </is>
      </c>
      <c r="D196" s="132" t="inlineStr">
        <is>
          <t>шт</t>
        </is>
      </c>
      <c r="E196" s="133" t="n">
        <v>8</v>
      </c>
      <c r="F196" s="134" t="n">
        <v>1178.28</v>
      </c>
      <c r="G196" s="134" t="n"/>
      <c r="H196" s="200" t="n"/>
      <c r="I196" s="14" t="n"/>
      <c r="J196" s="14" t="n"/>
      <c r="K196" s="160" t="n"/>
    </row>
    <row r="197" hidden="1" outlineLevel="2" ht="27.75" customFormat="1" customHeight="1" s="129">
      <c r="A197" s="181" t="n"/>
      <c r="B197" s="130" t="inlineStr">
        <is>
          <t>22.2.02.01-0001</t>
        </is>
      </c>
      <c r="C197" s="131" t="inlineStr">
        <is>
          <t>Гаситель вибрации ГВ-3211-02</t>
        </is>
      </c>
      <c r="D197" s="132" t="inlineStr">
        <is>
          <t>шт</t>
        </is>
      </c>
      <c r="E197" s="133" t="n">
        <v>4</v>
      </c>
      <c r="F197" s="134" t="n">
        <v>103.3</v>
      </c>
      <c r="G197" s="134" t="n"/>
      <c r="H197" s="200" t="n"/>
      <c r="I197" s="14" t="n"/>
      <c r="J197" s="14" t="n"/>
      <c r="K197" s="160" t="n"/>
    </row>
    <row r="198" hidden="1" outlineLevel="1" collapsed="1" ht="38.25" customFormat="1" customHeight="1" s="160">
      <c r="A198" s="181" t="n">
        <v>60</v>
      </c>
      <c r="B198" s="35" t="inlineStr">
        <is>
          <t>05.1.03.13-0184</t>
        </is>
      </c>
      <c r="C198" s="180" t="inlineStr">
        <is>
          <t>Ригели сборные железобетонные Р1-А (W6, F300)</t>
        </is>
      </c>
      <c r="D198" s="181" t="inlineStr">
        <is>
          <t>м3</t>
        </is>
      </c>
      <c r="E198" s="34" t="n">
        <v>1409.152</v>
      </c>
      <c r="F198" s="206" t="n">
        <v>4950.75</v>
      </c>
      <c r="G198" s="14">
        <f>ROUND(F198*E198,2)</f>
        <v/>
      </c>
      <c r="H198" s="200">
        <f>G198/$G$654</f>
        <v/>
      </c>
      <c r="I198" s="14">
        <f>ROUND(F198*'Прил. 10'!$D$12,2)</f>
        <v/>
      </c>
      <c r="J198" s="14">
        <f>ROUND(I198*E198,2)</f>
        <v/>
      </c>
    </row>
    <row r="199" hidden="1" outlineLevel="1" ht="26.25" customFormat="1" customHeight="1" s="128">
      <c r="A199" s="181" t="n">
        <v>61</v>
      </c>
      <c r="B199" s="35" t="inlineStr">
        <is>
          <t>ФССЦ</t>
        </is>
      </c>
      <c r="C199" s="180" t="inlineStr">
        <is>
          <t>Детали крепления ригелей Д12 (0,005т)</t>
        </is>
      </c>
      <c r="D199" s="181" t="inlineStr">
        <is>
          <t>шт</t>
        </is>
      </c>
      <c r="E199" s="34" t="n">
        <v>9392</v>
      </c>
      <c r="F199" s="206" t="n">
        <v>635.47</v>
      </c>
      <c r="G199" s="14">
        <f>ROUND(F199*E199,2)</f>
        <v/>
      </c>
      <c r="H199" s="200">
        <f>G199/$G$654</f>
        <v/>
      </c>
      <c r="I199" s="14">
        <f>ROUND(F199*'Прил. 10'!$D$12,2)</f>
        <v/>
      </c>
      <c r="J199" s="14">
        <f>ROUND(I199*E199,2)</f>
        <v/>
      </c>
      <c r="K199" s="160" t="n"/>
    </row>
    <row r="200" hidden="1" outlineLevel="1" ht="46.5" customFormat="1" customHeight="1" s="128">
      <c r="A200" s="181" t="n">
        <v>62</v>
      </c>
      <c r="B200" s="35" t="inlineStr">
        <is>
          <t>ФССЦ</t>
        </is>
      </c>
      <c r="C200" s="180" t="inlineStr">
        <is>
          <t>Гирлянда №11 Поддерживающая усиленная для крепления 3-х проводов АСк2у 300/39 на промежуточных опорах</t>
        </is>
      </c>
      <c r="D200" s="181" t="inlineStr">
        <is>
          <t>шт</t>
        </is>
      </c>
      <c r="E200" s="34" t="n">
        <v>126</v>
      </c>
      <c r="F200" s="206" t="n">
        <v>29837.82</v>
      </c>
      <c r="G200" s="14">
        <f>ROUND(F200*E200,2)</f>
        <v/>
      </c>
      <c r="H200" s="200">
        <f>G200/$G$654</f>
        <v/>
      </c>
      <c r="I200" s="14">
        <f>ROUND(F200*'Прил. 10'!$D$12,2)</f>
        <v/>
      </c>
      <c r="J200" s="14">
        <f>ROUND(I200*E200,2)</f>
        <v/>
      </c>
      <c r="K200" s="160" t="n"/>
    </row>
    <row r="201" hidden="1" outlineLevel="2" ht="14.25" customFormat="1" customHeight="1" s="129">
      <c r="A201" s="181" t="n"/>
      <c r="B201" s="130" t="inlineStr">
        <is>
          <t>20.1.02.21-0034</t>
        </is>
      </c>
      <c r="C201" s="131" t="inlineStr">
        <is>
          <t>Узел крепления: КГ-21-3</t>
        </is>
      </c>
      <c r="D201" s="132" t="inlineStr">
        <is>
          <t>шт</t>
        </is>
      </c>
      <c r="E201" s="133" t="n">
        <v>3</v>
      </c>
      <c r="F201" s="134" t="n">
        <v>107.4</v>
      </c>
      <c r="G201" s="134" t="n"/>
      <c r="H201" s="200" t="n"/>
      <c r="I201" s="14" t="n"/>
      <c r="J201" s="14" t="n"/>
      <c r="K201" s="160" t="n"/>
    </row>
    <row r="202" hidden="1" outlineLevel="2" ht="14.25" customFormat="1" customHeight="1" s="129">
      <c r="A202" s="181" t="n"/>
      <c r="B202" s="130" t="inlineStr">
        <is>
          <t>01.7.15.10-0035</t>
        </is>
      </c>
      <c r="C202" s="131" t="inlineStr">
        <is>
          <t>Скоба: СК-21-1А</t>
        </is>
      </c>
      <c r="D202" s="132" t="inlineStr">
        <is>
          <t>шт</t>
        </is>
      </c>
      <c r="E202" s="133" t="n">
        <v>3</v>
      </c>
      <c r="F202" s="134" t="n">
        <v>116.92</v>
      </c>
      <c r="G202" s="134" t="n"/>
      <c r="H202" s="200" t="n"/>
      <c r="I202" s="14" t="n"/>
      <c r="J202" s="14" t="n"/>
      <c r="K202" s="160" t="n"/>
    </row>
    <row r="203" hidden="1" outlineLevel="2" ht="25.5" customFormat="1" customHeight="1" s="129">
      <c r="A203" s="181" t="n"/>
      <c r="B203" s="130" t="inlineStr">
        <is>
          <t>22.2.02.04-0004</t>
        </is>
      </c>
      <c r="C203" s="131" t="inlineStr">
        <is>
          <t>Звено промежуточное: вывернутое ПРВ-21-1</t>
        </is>
      </c>
      <c r="D203" s="132" t="inlineStr">
        <is>
          <t>шт</t>
        </is>
      </c>
      <c r="E203" s="133" t="n">
        <v>3</v>
      </c>
      <c r="F203" s="134" t="n">
        <v>83.93000000000001</v>
      </c>
      <c r="G203" s="134" t="n"/>
      <c r="H203" s="200" t="n"/>
      <c r="I203" s="14" t="n"/>
      <c r="J203" s="14" t="n"/>
      <c r="K203" s="160" t="n"/>
    </row>
    <row r="204" hidden="1" outlineLevel="2" ht="25.5" customFormat="1" customHeight="1" s="129">
      <c r="A204" s="181" t="n"/>
      <c r="B204" s="130" t="inlineStr">
        <is>
          <t>22.2.02.04-0040</t>
        </is>
      </c>
      <c r="C204" s="131" t="inlineStr">
        <is>
          <t>Звено промежуточное: регулируемое ПРР-21-1</t>
        </is>
      </c>
      <c r="D204" s="132" t="inlineStr">
        <is>
          <t>шт</t>
        </is>
      </c>
      <c r="E204" s="133" t="n">
        <v>6</v>
      </c>
      <c r="F204" s="134" t="n">
        <v>492.77</v>
      </c>
      <c r="G204" s="134" t="n"/>
      <c r="H204" s="200" t="n"/>
      <c r="I204" s="14" t="n"/>
      <c r="J204" s="14" t="n"/>
      <c r="K204" s="160" t="n"/>
    </row>
    <row r="205" hidden="1" outlineLevel="2" ht="25.5" customFormat="1" customHeight="1" s="129">
      <c r="A205" s="181" t="n"/>
      <c r="B205" s="130" t="inlineStr">
        <is>
          <t>22.2.02.04-0020</t>
        </is>
      </c>
      <c r="C205" s="131" t="inlineStr">
        <is>
          <t>Звено промежуточное: прямое двойное 2ПР-21-1</t>
        </is>
      </c>
      <c r="D205" s="132" t="inlineStr">
        <is>
          <t>шт</t>
        </is>
      </c>
      <c r="E205" s="133" t="n">
        <v>6</v>
      </c>
      <c r="F205" s="134" t="n">
        <v>314.56</v>
      </c>
      <c r="G205" s="134" t="n"/>
      <c r="H205" s="200" t="n"/>
      <c r="I205" s="14" t="n"/>
      <c r="J205" s="14" t="n"/>
      <c r="K205" s="160" t="n"/>
    </row>
    <row r="206" hidden="1" outlineLevel="2" ht="25.5" customFormat="1" customHeight="1" s="129">
      <c r="A206" s="181" t="n"/>
      <c r="B206" s="130" t="inlineStr">
        <is>
          <t>22.2.02.04-0014</t>
        </is>
      </c>
      <c r="C206" s="131" t="inlineStr">
        <is>
          <t>Звено промежуточное: монтажное ПТМ-21-2</t>
        </is>
      </c>
      <c r="D206" s="132" t="inlineStr">
        <is>
          <t>шт</t>
        </is>
      </c>
      <c r="E206" s="133" t="n">
        <v>6</v>
      </c>
      <c r="F206" s="134" t="n">
        <v>248.59</v>
      </c>
      <c r="G206" s="134" t="n"/>
      <c r="H206" s="200" t="n"/>
      <c r="I206" s="14" t="n"/>
      <c r="J206" s="14" t="n"/>
      <c r="K206" s="160" t="n"/>
    </row>
    <row r="207" hidden="1" outlineLevel="2" ht="14.25" customFormat="1" customHeight="1" s="129">
      <c r="A207" s="181" t="n"/>
      <c r="B207" s="130" t="inlineStr">
        <is>
          <t>20.1.02.14-0006</t>
        </is>
      </c>
      <c r="C207" s="131" t="inlineStr">
        <is>
          <t>Серьга СР-21-20</t>
        </is>
      </c>
      <c r="D207" s="132" t="inlineStr">
        <is>
          <t>шт</t>
        </is>
      </c>
      <c r="E207" s="133" t="n">
        <v>6</v>
      </c>
      <c r="F207" s="134" t="n">
        <v>68.73</v>
      </c>
      <c r="G207" s="134" t="n"/>
      <c r="H207" s="200" t="n"/>
      <c r="I207" s="14" t="n"/>
      <c r="J207" s="14" t="n"/>
      <c r="K207" s="160" t="n"/>
    </row>
    <row r="208" hidden="1" outlineLevel="2" ht="25.5" customFormat="1" customHeight="1" s="129">
      <c r="A208" s="181" t="n"/>
      <c r="B208" s="130" t="inlineStr">
        <is>
          <t>22.2.01.03-0002</t>
        </is>
      </c>
      <c r="C208" s="131" t="inlineStr">
        <is>
          <t>Изоляторы линейные подвесные стеклянные ПСВ-160А</t>
        </is>
      </c>
      <c r="D208" s="132" t="inlineStr">
        <is>
          <t>шт</t>
        </is>
      </c>
      <c r="E208" s="133" t="n">
        <v>93</v>
      </c>
      <c r="F208" s="134" t="n">
        <v>284.68</v>
      </c>
      <c r="G208" s="134" t="n"/>
      <c r="H208" s="200" t="n"/>
      <c r="I208" s="14" t="n"/>
      <c r="J208" s="14" t="n"/>
      <c r="K208" s="160" t="n"/>
    </row>
    <row r="209" hidden="1" outlineLevel="2" ht="14.25" customFormat="1" customHeight="1" s="129">
      <c r="A209" s="181" t="n"/>
      <c r="B209" s="130" t="inlineStr">
        <is>
          <t>20.1.02.22-0027</t>
        </is>
      </c>
      <c r="C209" s="131" t="inlineStr">
        <is>
          <t>Ушко: У-21-20</t>
        </is>
      </c>
      <c r="D209" s="132" t="inlineStr">
        <is>
          <t>шт</t>
        </is>
      </c>
      <c r="E209" s="133" t="n">
        <v>6</v>
      </c>
      <c r="F209" s="134" t="n">
        <v>272.53</v>
      </c>
      <c r="G209" s="134" t="n"/>
      <c r="H209" s="200" t="n"/>
      <c r="I209" s="14" t="n"/>
      <c r="J209" s="14" t="n"/>
      <c r="K209" s="160" t="n"/>
    </row>
    <row r="210" hidden="1" outlineLevel="2" ht="25.5" customFormat="1" customHeight="1" s="129">
      <c r="A210" s="181" t="n"/>
      <c r="B210" s="130" t="inlineStr">
        <is>
          <t>22.2.02.04-0034</t>
        </is>
      </c>
      <c r="C210" s="131" t="inlineStr">
        <is>
          <t>Звено промежуточное: регулируемое двойное 2ПРР-21-2</t>
        </is>
      </c>
      <c r="D210" s="132" t="inlineStr">
        <is>
          <t>шт</t>
        </is>
      </c>
      <c r="E210" s="133" t="n">
        <v>6</v>
      </c>
      <c r="F210" s="134" t="n">
        <v>386.59</v>
      </c>
      <c r="G210" s="134" t="n"/>
      <c r="H210" s="200" t="n"/>
      <c r="I210" s="14" t="n"/>
      <c r="J210" s="14" t="n"/>
      <c r="K210" s="160" t="n"/>
    </row>
    <row r="211" hidden="1" outlineLevel="2" ht="25.5" customFormat="1" customHeight="1" s="129">
      <c r="A211" s="181" t="n"/>
      <c r="B211" s="130" t="inlineStr">
        <is>
          <t>22.2.02.04-0023</t>
        </is>
      </c>
      <c r="C211" s="131" t="inlineStr">
        <is>
          <t>Звено промежуточное: прямое ПР-16-6</t>
        </is>
      </c>
      <c r="D211" s="132" t="inlineStr">
        <is>
          <t>шт</t>
        </is>
      </c>
      <c r="E211" s="133" t="n">
        <v>6</v>
      </c>
      <c r="F211" s="134" t="n">
        <v>60.08</v>
      </c>
      <c r="G211" s="134" t="n"/>
      <c r="H211" s="200" t="n"/>
      <c r="I211" s="14" t="n"/>
      <c r="J211" s="14" t="n"/>
      <c r="K211" s="160" t="n"/>
    </row>
    <row r="212" hidden="1" outlineLevel="2" ht="25.5" customFormat="1" customHeight="1" s="129">
      <c r="A212" s="181" t="n"/>
      <c r="B212" s="130" t="inlineStr">
        <is>
          <t>20.1.01.12-0033</t>
        </is>
      </c>
      <c r="C212" s="131" t="inlineStr">
        <is>
          <t>Зажим поддерживающий спиральный ПС-15, 4П11</t>
        </is>
      </c>
      <c r="D212" s="132" t="inlineStr">
        <is>
          <t>шт</t>
        </is>
      </c>
      <c r="E212" s="133" t="n">
        <v>6</v>
      </c>
      <c r="F212" s="134" t="n">
        <v>374.91</v>
      </c>
      <c r="G212" s="134" t="n"/>
      <c r="H212" s="200" t="n"/>
      <c r="I212" s="14" t="n"/>
      <c r="J212" s="14" t="n"/>
      <c r="K212" s="160" t="n"/>
    </row>
    <row r="213" hidden="1" outlineLevel="2" ht="14.25" customFormat="1" customHeight="1" s="129">
      <c r="A213" s="181" t="n"/>
      <c r="B213" s="130" t="inlineStr">
        <is>
          <t>20.1.02.21-0082</t>
        </is>
      </c>
      <c r="C213" s="131" t="inlineStr">
        <is>
          <t>Узел крепления экрана: УКЭ-1Б</t>
        </is>
      </c>
      <c r="D213" s="132" t="inlineStr">
        <is>
          <t>шт</t>
        </is>
      </c>
      <c r="E213" s="133" t="n">
        <v>3</v>
      </c>
      <c r="F213" s="134" t="n">
        <v>474.88</v>
      </c>
      <c r="G213" s="134" t="n"/>
      <c r="H213" s="200" t="n"/>
      <c r="I213" s="14" t="n"/>
      <c r="J213" s="14" t="n"/>
      <c r="K213" s="160" t="n"/>
    </row>
    <row r="214" hidden="1" outlineLevel="2" ht="25.5" customFormat="1" customHeight="1" s="129">
      <c r="A214" s="181" t="n"/>
      <c r="B214" s="130" t="inlineStr">
        <is>
          <t>20.2.02.06-0001</t>
        </is>
      </c>
      <c r="C214" s="131" t="inlineStr">
        <is>
          <t>Экран защитный: ЭЗ-500-1А</t>
        </is>
      </c>
      <c r="D214" s="132" t="inlineStr">
        <is>
          <t>шт</t>
        </is>
      </c>
      <c r="E214" s="133" t="n">
        <v>3</v>
      </c>
      <c r="F214" s="134" t="n">
        <v>949.22</v>
      </c>
      <c r="G214" s="134" t="n"/>
      <c r="H214" s="200" t="n"/>
      <c r="I214" s="14" t="n"/>
      <c r="J214" s="14" t="n"/>
      <c r="K214" s="160" t="n"/>
    </row>
    <row r="215" hidden="1" outlineLevel="2" ht="14.25" customFormat="1" customHeight="1" s="129">
      <c r="A215" s="181" t="n"/>
      <c r="B215" s="130" t="inlineStr">
        <is>
          <t>22.2.02.04-0054</t>
        </is>
      </c>
      <c r="C215" s="131" t="inlineStr">
        <is>
          <t>Звено промежуточное: трехлапчатое ПРТ-21/16-2</t>
        </is>
      </c>
      <c r="D215" s="132" t="inlineStr">
        <is>
          <t>шт</t>
        </is>
      </c>
      <c r="E215" s="133" t="n">
        <v>3</v>
      </c>
      <c r="F215" s="134" t="n">
        <v>80.09999999999999</v>
      </c>
      <c r="G215" s="134" t="n"/>
      <c r="H215" s="200" t="n"/>
      <c r="I215" s="14" t="n"/>
      <c r="J215" s="14" t="n"/>
      <c r="K215" s="160" t="n"/>
    </row>
    <row r="216" hidden="1" outlineLevel="2" ht="25.5" customFormat="1" customHeight="1" s="129">
      <c r="A216" s="181" t="n"/>
      <c r="B216" s="130" t="inlineStr">
        <is>
          <t>22.2.02.04-0049</t>
        </is>
      </c>
      <c r="C216" s="131" t="inlineStr">
        <is>
          <t>Звено промежуточное: трехлапчатое ПРТ-16-1</t>
        </is>
      </c>
      <c r="D216" s="132" t="inlineStr">
        <is>
          <t>шт</t>
        </is>
      </c>
      <c r="E216" s="133" t="n">
        <v>3</v>
      </c>
      <c r="F216" s="134" t="n">
        <v>80.59999999999999</v>
      </c>
      <c r="G216" s="134" t="n"/>
      <c r="H216" s="200" t="n"/>
      <c r="I216" s="14" t="n"/>
      <c r="J216" s="14" t="n"/>
      <c r="K216" s="160" t="n"/>
    </row>
    <row r="217" hidden="1" outlineLevel="2" ht="14.25" customFormat="1" customHeight="1" s="129">
      <c r="A217" s="181" t="n"/>
      <c r="B217" s="130" t="inlineStr">
        <is>
          <t>20.2.09.10-0027</t>
        </is>
      </c>
      <c r="C217" s="131" t="inlineStr">
        <is>
          <t>Муфта защитная: МПР-400-1</t>
        </is>
      </c>
      <c r="D217" s="132" t="inlineStr">
        <is>
          <t>шт</t>
        </is>
      </c>
      <c r="E217" s="133" t="n">
        <v>3</v>
      </c>
      <c r="F217" s="134" t="n">
        <v>576.48</v>
      </c>
      <c r="G217" s="134" t="n"/>
      <c r="H217" s="200" t="n"/>
      <c r="I217" s="14" t="n"/>
      <c r="J217" s="14" t="n"/>
      <c r="K217" s="160" t="n"/>
    </row>
    <row r="218" hidden="1" outlineLevel="1" collapsed="1" ht="46.5" customFormat="1" customHeight="1" s="128">
      <c r="A218" s="181" t="n">
        <v>63</v>
      </c>
      <c r="B218" s="35" t="inlineStr">
        <is>
          <t>ФССЦ</t>
        </is>
      </c>
      <c r="C218" s="180" t="inlineStr">
        <is>
          <t>Гирлянда №6 Натяжная для крепления 3-х проводов АСк2у 300/39 для анкерно-угловых опор типа У2(С2)-Уту+25</t>
        </is>
      </c>
      <c r="D218" s="181" t="inlineStr">
        <is>
          <t>шт</t>
        </is>
      </c>
      <c r="E218" s="34" t="n">
        <v>50</v>
      </c>
      <c r="F218" s="206" t="n">
        <v>29837.82</v>
      </c>
      <c r="G218" s="14">
        <f>ROUND(F218*E218,2)</f>
        <v/>
      </c>
      <c r="H218" s="200">
        <f>G218/$G$654</f>
        <v/>
      </c>
      <c r="I218" s="14">
        <f>ROUND(F218*'Прил. 10'!$D$12,2)</f>
        <v/>
      </c>
      <c r="J218" s="14">
        <f>ROUND(I218*E218,2)</f>
        <v/>
      </c>
      <c r="K218" s="160" t="n"/>
    </row>
    <row r="219" hidden="1" outlineLevel="2" ht="14.25" customFormat="1" customHeight="1" s="129">
      <c r="A219" s="181" t="n"/>
      <c r="B219" s="130" t="inlineStr">
        <is>
          <t>20.1.02.21-0034</t>
        </is>
      </c>
      <c r="C219" s="131" t="inlineStr">
        <is>
          <t>Узел крепления: КГ-21-3</t>
        </is>
      </c>
      <c r="D219" s="132" t="inlineStr">
        <is>
          <t>шт</t>
        </is>
      </c>
      <c r="E219" s="133" t="n">
        <v>3</v>
      </c>
      <c r="F219" s="134" t="n">
        <v>107.4</v>
      </c>
      <c r="G219" s="134" t="n"/>
      <c r="H219" s="200" t="n"/>
      <c r="I219" s="14" t="n"/>
      <c r="J219" s="14" t="n"/>
      <c r="K219" s="160" t="n"/>
    </row>
    <row r="220" hidden="1" outlineLevel="2" ht="14.25" customFormat="1" customHeight="1" s="129">
      <c r="A220" s="181" t="n"/>
      <c r="B220" s="130" t="inlineStr">
        <is>
          <t>01.7.15.10-0035</t>
        </is>
      </c>
      <c r="C220" s="131" t="inlineStr">
        <is>
          <t>Скоба: СК-21-1А</t>
        </is>
      </c>
      <c r="D220" s="132" t="inlineStr">
        <is>
          <t>шт</t>
        </is>
      </c>
      <c r="E220" s="133" t="n">
        <v>3</v>
      </c>
      <c r="F220" s="134" t="n">
        <v>116.92</v>
      </c>
      <c r="G220" s="134" t="n"/>
      <c r="H220" s="200" t="n"/>
      <c r="I220" s="14" t="n"/>
      <c r="J220" s="14" t="n"/>
      <c r="K220" s="160" t="n"/>
    </row>
    <row r="221" hidden="1" outlineLevel="2" ht="25.5" customFormat="1" customHeight="1" s="129">
      <c r="A221" s="181" t="n"/>
      <c r="B221" s="130" t="inlineStr">
        <is>
          <t>22.2.02.04-0004</t>
        </is>
      </c>
      <c r="C221" s="131" t="inlineStr">
        <is>
          <t>Звено промежуточное: вывернутое ПРВ-21-1</t>
        </is>
      </c>
      <c r="D221" s="132" t="inlineStr">
        <is>
          <t>шт</t>
        </is>
      </c>
      <c r="E221" s="133" t="n">
        <v>3</v>
      </c>
      <c r="F221" s="134" t="n">
        <v>83.93000000000001</v>
      </c>
      <c r="G221" s="134" t="n"/>
      <c r="H221" s="200" t="n"/>
      <c r="I221" s="14" t="n"/>
      <c r="J221" s="14" t="n"/>
      <c r="K221" s="160" t="n"/>
    </row>
    <row r="222" hidden="1" outlineLevel="2" ht="25.5" customFormat="1" customHeight="1" s="129">
      <c r="A222" s="181" t="n"/>
      <c r="B222" s="130" t="inlineStr">
        <is>
          <t>22.2.02.04-0040</t>
        </is>
      </c>
      <c r="C222" s="131" t="inlineStr">
        <is>
          <t>Звено промежуточное: регулируемое ПРР-21-1</t>
        </is>
      </c>
      <c r="D222" s="132" t="inlineStr">
        <is>
          <t>шт</t>
        </is>
      </c>
      <c r="E222" s="133" t="n">
        <v>6</v>
      </c>
      <c r="F222" s="134" t="n">
        <v>492.77</v>
      </c>
      <c r="G222" s="134" t="n"/>
      <c r="H222" s="200" t="n"/>
      <c r="I222" s="14" t="n"/>
      <c r="J222" s="14" t="n"/>
      <c r="K222" s="160" t="n"/>
    </row>
    <row r="223" hidden="1" outlineLevel="2" ht="25.5" customFormat="1" customHeight="1" s="129">
      <c r="A223" s="181" t="n"/>
      <c r="B223" s="130" t="inlineStr">
        <is>
          <t>22.2.02.04-0020</t>
        </is>
      </c>
      <c r="C223" s="131" t="inlineStr">
        <is>
          <t>Звено промежуточное: прямое двойное 2ПР-21-1</t>
        </is>
      </c>
      <c r="D223" s="132" t="inlineStr">
        <is>
          <t>шт</t>
        </is>
      </c>
      <c r="E223" s="133" t="n">
        <v>6</v>
      </c>
      <c r="F223" s="134" t="n">
        <v>314.56</v>
      </c>
      <c r="G223" s="134" t="n"/>
      <c r="H223" s="200" t="n"/>
      <c r="I223" s="14" t="n"/>
      <c r="J223" s="14" t="n"/>
      <c r="K223" s="160" t="n"/>
    </row>
    <row r="224" hidden="1" outlineLevel="2" ht="25.5" customFormat="1" customHeight="1" s="129">
      <c r="A224" s="181" t="n"/>
      <c r="B224" s="130" t="inlineStr">
        <is>
          <t>22.2.02.04-0014</t>
        </is>
      </c>
      <c r="C224" s="131" t="inlineStr">
        <is>
          <t>Звено промежуточное: монтажное ПТМ-21-2</t>
        </is>
      </c>
      <c r="D224" s="132" t="inlineStr">
        <is>
          <t>шт</t>
        </is>
      </c>
      <c r="E224" s="133" t="n">
        <v>6</v>
      </c>
      <c r="F224" s="134" t="n">
        <v>248.59</v>
      </c>
      <c r="G224" s="134" t="n"/>
      <c r="H224" s="200" t="n"/>
      <c r="I224" s="14" t="n"/>
      <c r="J224" s="14" t="n"/>
      <c r="K224" s="160" t="n"/>
    </row>
    <row r="225" hidden="1" outlineLevel="2" ht="14.25" customFormat="1" customHeight="1" s="129">
      <c r="A225" s="181" t="n"/>
      <c r="B225" s="130" t="inlineStr">
        <is>
          <t>20.1.02.14-0006</t>
        </is>
      </c>
      <c r="C225" s="131" t="inlineStr">
        <is>
          <t>Серьга СР-21-20</t>
        </is>
      </c>
      <c r="D225" s="132" t="inlineStr">
        <is>
          <t>шт</t>
        </is>
      </c>
      <c r="E225" s="133" t="n">
        <v>6</v>
      </c>
      <c r="F225" s="134" t="n">
        <v>68.73</v>
      </c>
      <c r="G225" s="134" t="n"/>
      <c r="H225" s="200" t="n"/>
      <c r="I225" s="14" t="n"/>
      <c r="J225" s="14" t="n"/>
      <c r="K225" s="160" t="n"/>
    </row>
    <row r="226" hidden="1" outlineLevel="2" ht="25.5" customFormat="1" customHeight="1" s="129">
      <c r="A226" s="181" t="n"/>
      <c r="B226" s="130" t="inlineStr">
        <is>
          <t>22.2.01.03-0002</t>
        </is>
      </c>
      <c r="C226" s="131" t="inlineStr">
        <is>
          <t>Изоляторы линейные подвесные стеклянные ПСВ-160А</t>
        </is>
      </c>
      <c r="D226" s="132" t="inlineStr">
        <is>
          <t>шт</t>
        </is>
      </c>
      <c r="E226" s="133" t="n">
        <v>93</v>
      </c>
      <c r="F226" s="134" t="n">
        <v>284.68</v>
      </c>
      <c r="G226" s="134" t="n"/>
      <c r="H226" s="200" t="n"/>
      <c r="I226" s="14" t="n"/>
      <c r="J226" s="14" t="n"/>
      <c r="K226" s="160" t="n"/>
    </row>
    <row r="227" hidden="1" outlineLevel="2" ht="14.25" customFormat="1" customHeight="1" s="129">
      <c r="A227" s="181" t="n"/>
      <c r="B227" s="130" t="inlineStr">
        <is>
          <t>20.1.02.22-0027</t>
        </is>
      </c>
      <c r="C227" s="131" t="inlineStr">
        <is>
          <t>Ушко: У-21-20</t>
        </is>
      </c>
      <c r="D227" s="132" t="inlineStr">
        <is>
          <t>шт</t>
        </is>
      </c>
      <c r="E227" s="133" t="n">
        <v>6</v>
      </c>
      <c r="F227" s="134" t="n">
        <v>272.53</v>
      </c>
      <c r="G227" s="134" t="n"/>
      <c r="H227" s="200" t="n"/>
      <c r="I227" s="14" t="n"/>
      <c r="J227" s="14" t="n"/>
      <c r="K227" s="160" t="n"/>
    </row>
    <row r="228" hidden="1" outlineLevel="2" ht="25.5" customFormat="1" customHeight="1" s="129">
      <c r="A228" s="181" t="n"/>
      <c r="B228" s="130" t="inlineStr">
        <is>
          <t>22.2.02.04-0034</t>
        </is>
      </c>
      <c r="C228" s="131" t="inlineStr">
        <is>
          <t>Звено промежуточное: регулируемое двойное 2ПРР-21-2</t>
        </is>
      </c>
      <c r="D228" s="132" t="inlineStr">
        <is>
          <t>шт</t>
        </is>
      </c>
      <c r="E228" s="133" t="n">
        <v>6</v>
      </c>
      <c r="F228" s="134" t="n">
        <v>386.59</v>
      </c>
      <c r="G228" s="134" t="n"/>
      <c r="H228" s="200" t="n"/>
      <c r="I228" s="14" t="n"/>
      <c r="J228" s="14" t="n"/>
      <c r="K228" s="160" t="n"/>
    </row>
    <row r="229" hidden="1" outlineLevel="2" ht="25.5" customFormat="1" customHeight="1" s="129">
      <c r="A229" s="181" t="n"/>
      <c r="B229" s="130" t="inlineStr">
        <is>
          <t>22.2.02.04-0023</t>
        </is>
      </c>
      <c r="C229" s="131" t="inlineStr">
        <is>
          <t>Звено промежуточное: прямое ПР-16-6</t>
        </is>
      </c>
      <c r="D229" s="132" t="inlineStr">
        <is>
          <t>шт</t>
        </is>
      </c>
      <c r="E229" s="133" t="n">
        <v>6</v>
      </c>
      <c r="F229" s="134" t="n">
        <v>60.08</v>
      </c>
      <c r="G229" s="134" t="n"/>
      <c r="H229" s="200" t="n"/>
      <c r="I229" s="14" t="n"/>
      <c r="J229" s="14" t="n"/>
      <c r="K229" s="160" t="n"/>
    </row>
    <row r="230" hidden="1" outlineLevel="2" ht="25.5" customFormat="1" customHeight="1" s="129">
      <c r="A230" s="181" t="n"/>
      <c r="B230" s="130" t="inlineStr">
        <is>
          <t>20.1.01.12-0033</t>
        </is>
      </c>
      <c r="C230" s="131" t="inlineStr">
        <is>
          <t>Зажим поддерживающий спиральный ПС-15, 4П11</t>
        </is>
      </c>
      <c r="D230" s="132" t="inlineStr">
        <is>
          <t>шт</t>
        </is>
      </c>
      <c r="E230" s="133" t="n">
        <v>6</v>
      </c>
      <c r="F230" s="134" t="n">
        <v>374.91</v>
      </c>
      <c r="G230" s="134" t="n"/>
      <c r="H230" s="200" t="n"/>
      <c r="I230" s="14" t="n"/>
      <c r="J230" s="14" t="n"/>
      <c r="K230" s="160" t="n"/>
    </row>
    <row r="231" hidden="1" outlineLevel="2" ht="14.25" customFormat="1" customHeight="1" s="129">
      <c r="A231" s="181" t="n"/>
      <c r="B231" s="130" t="inlineStr">
        <is>
          <t>20.1.02.21-0082</t>
        </is>
      </c>
      <c r="C231" s="131" t="inlineStr">
        <is>
          <t>Узел крепления экрана: УКЭ-1Б</t>
        </is>
      </c>
      <c r="D231" s="132" t="inlineStr">
        <is>
          <t>шт</t>
        </is>
      </c>
      <c r="E231" s="133" t="n">
        <v>3</v>
      </c>
      <c r="F231" s="134" t="n">
        <v>474.88</v>
      </c>
      <c r="G231" s="134" t="n"/>
      <c r="H231" s="200" t="n"/>
      <c r="I231" s="14" t="n"/>
      <c r="J231" s="14" t="n"/>
      <c r="K231" s="160" t="n"/>
    </row>
    <row r="232" hidden="1" outlineLevel="2" ht="25.5" customFormat="1" customHeight="1" s="129">
      <c r="A232" s="181" t="n"/>
      <c r="B232" s="130" t="inlineStr">
        <is>
          <t>20.2.02.06-0001</t>
        </is>
      </c>
      <c r="C232" s="131" t="inlineStr">
        <is>
          <t>Экран защитный: ЭЗ-500-1А</t>
        </is>
      </c>
      <c r="D232" s="132" t="inlineStr">
        <is>
          <t>шт</t>
        </is>
      </c>
      <c r="E232" s="133" t="n">
        <v>3</v>
      </c>
      <c r="F232" s="134" t="n">
        <v>949.22</v>
      </c>
      <c r="G232" s="134" t="n"/>
      <c r="H232" s="200" t="n"/>
      <c r="I232" s="14" t="n"/>
      <c r="J232" s="14" t="n"/>
      <c r="K232" s="160" t="n"/>
    </row>
    <row r="233" hidden="1" outlineLevel="2" ht="14.25" customFormat="1" customHeight="1" s="129">
      <c r="A233" s="181" t="n"/>
      <c r="B233" s="130" t="inlineStr">
        <is>
          <t>22.2.02.04-0054</t>
        </is>
      </c>
      <c r="C233" s="131" t="inlineStr">
        <is>
          <t>Звено промежуточное: трехлапчатое ПРТ-21/16-2</t>
        </is>
      </c>
      <c r="D233" s="132" t="inlineStr">
        <is>
          <t>шт</t>
        </is>
      </c>
      <c r="E233" s="133" t="n">
        <v>3</v>
      </c>
      <c r="F233" s="134" t="n">
        <v>80.09999999999999</v>
      </c>
      <c r="G233" s="134" t="n"/>
      <c r="H233" s="200" t="n"/>
      <c r="I233" s="14" t="n"/>
      <c r="J233" s="14" t="n"/>
      <c r="K233" s="160" t="n"/>
    </row>
    <row r="234" hidden="1" outlineLevel="2" ht="25.5" customFormat="1" customHeight="1" s="129">
      <c r="A234" s="181" t="n"/>
      <c r="B234" s="130" t="inlineStr">
        <is>
          <t>22.2.02.04-0049</t>
        </is>
      </c>
      <c r="C234" s="131" t="inlineStr">
        <is>
          <t>Звено промежуточное: трехлапчатое ПРТ-16-1</t>
        </is>
      </c>
      <c r="D234" s="132" t="inlineStr">
        <is>
          <t>шт</t>
        </is>
      </c>
      <c r="E234" s="133" t="n">
        <v>3</v>
      </c>
      <c r="F234" s="134" t="n">
        <v>80.59999999999999</v>
      </c>
      <c r="G234" s="134" t="n"/>
      <c r="H234" s="200" t="n"/>
      <c r="I234" s="14" t="n"/>
      <c r="J234" s="14" t="n"/>
      <c r="K234" s="160" t="n"/>
    </row>
    <row r="235" hidden="1" outlineLevel="2" ht="28.5" customFormat="1" customHeight="1" s="129">
      <c r="A235" s="181" t="n"/>
      <c r="B235" s="130" t="inlineStr">
        <is>
          <t>20.2.09.10-0027</t>
        </is>
      </c>
      <c r="C235" s="131" t="inlineStr">
        <is>
          <t>Муфта защитная: МПР-400-1</t>
        </is>
      </c>
      <c r="D235" s="132" t="inlineStr">
        <is>
          <t>шт</t>
        </is>
      </c>
      <c r="E235" s="133" t="n">
        <v>3</v>
      </c>
      <c r="F235" s="134" t="n">
        <v>576.48</v>
      </c>
      <c r="G235" s="134" t="n"/>
      <c r="H235" s="200" t="n"/>
      <c r="I235" s="14" t="n"/>
      <c r="J235" s="14" t="n"/>
      <c r="K235" s="160" t="n"/>
    </row>
    <row r="236" hidden="1" outlineLevel="1" collapsed="1" ht="38.25" customFormat="1" customHeight="1" s="160">
      <c r="A236" s="181" t="n">
        <v>64</v>
      </c>
      <c r="B236" s="35" t="inlineStr">
        <is>
          <t>БЦ.113.39</t>
        </is>
      </c>
      <c r="C236" s="180" t="inlineStr">
        <is>
          <t xml:space="preserve"> Фундамент ФП5-А-350</t>
        </is>
      </c>
      <c r="D236" s="181" t="inlineStr">
        <is>
          <t>м3</t>
        </is>
      </c>
      <c r="E236" s="34" t="n">
        <v>432</v>
      </c>
      <c r="F236" s="206">
        <f>ROUND(I236/'Прил. 10'!$D$12,2)</f>
        <v/>
      </c>
      <c r="G236" s="14">
        <f>ROUND(F236*E236,2)</f>
        <v/>
      </c>
      <c r="H236" s="200">
        <f>G236/$G$654</f>
        <v/>
      </c>
      <c r="I236" s="14" t="n">
        <v>56226.42</v>
      </c>
      <c r="J236" s="14">
        <f>ROUND(I236*E236,2)</f>
        <v/>
      </c>
    </row>
    <row r="237" hidden="1" outlineLevel="1" ht="45" customFormat="1" customHeight="1" s="160">
      <c r="A237" s="181" t="n">
        <v>65</v>
      </c>
      <c r="B237" s="35" t="inlineStr">
        <is>
          <t>БЦ.113.35</t>
        </is>
      </c>
      <c r="C237" s="180" t="inlineStr">
        <is>
          <t>Фундамент под опоры Ф6-4</t>
        </is>
      </c>
      <c r="D237" s="181" t="inlineStr">
        <is>
          <t>шт</t>
        </is>
      </c>
      <c r="E237" s="34" t="n">
        <v>286.72</v>
      </c>
      <c r="F237" s="206">
        <f>ROUND(I237/'Прил. 10'!$D$12,2)</f>
        <v/>
      </c>
      <c r="G237" s="14">
        <f>ROUND(F237*E237,2)</f>
        <v/>
      </c>
      <c r="H237" s="200">
        <f>G237/$G$654</f>
        <v/>
      </c>
      <c r="I237" s="14" t="n">
        <v>56226.42</v>
      </c>
      <c r="J237" s="14">
        <f>ROUND(I237*E237,2)</f>
        <v/>
      </c>
    </row>
    <row r="238" hidden="1" outlineLevel="1" ht="41.25" customFormat="1" customHeight="1" s="128">
      <c r="A238" s="181" t="n">
        <v>66</v>
      </c>
      <c r="B238" s="35" t="inlineStr">
        <is>
          <t>ФССЦ</t>
        </is>
      </c>
      <c r="C238" s="180" t="inlineStr">
        <is>
          <t>Гирлянда №10 Натяжная для троса для опоры У500н-1 (с заземлением)</t>
        </is>
      </c>
      <c r="D238" s="181" t="inlineStr">
        <is>
          <t>шт</t>
        </is>
      </c>
      <c r="E238" s="34" t="n">
        <v>288</v>
      </c>
      <c r="F238" s="206" t="n">
        <v>202151.46</v>
      </c>
      <c r="G238" s="14">
        <f>ROUND(F238*E238,2)</f>
        <v/>
      </c>
      <c r="H238" s="200">
        <f>G238/$G$654</f>
        <v/>
      </c>
      <c r="I238" s="14">
        <f>ROUND(F238*'Прил. 10'!$D$12,2)</f>
        <v/>
      </c>
      <c r="J238" s="14">
        <f>ROUND(I238*E238,2)</f>
        <v/>
      </c>
      <c r="K238" s="160" t="n"/>
    </row>
    <row r="239" hidden="1" outlineLevel="2" ht="14.25" customFormat="1" customHeight="1" s="129">
      <c r="A239" s="181" t="n"/>
      <c r="B239" s="130" t="inlineStr">
        <is>
          <t>20.1.02.21-0034</t>
        </is>
      </c>
      <c r="C239" s="131" t="inlineStr">
        <is>
          <t>Узел крепления: КГ-21-3</t>
        </is>
      </c>
      <c r="D239" s="132" t="inlineStr">
        <is>
          <t>шт</t>
        </is>
      </c>
      <c r="E239" s="133" t="n">
        <v>4</v>
      </c>
      <c r="F239" s="134" t="n">
        <v>107.4</v>
      </c>
      <c r="G239" s="134" t="n"/>
      <c r="H239" s="200" t="n"/>
      <c r="I239" s="14" t="n"/>
      <c r="J239" s="14" t="n"/>
      <c r="K239" s="160" t="n"/>
    </row>
    <row r="240" hidden="1" outlineLevel="2" ht="14.25" customFormat="1" customHeight="1" s="129">
      <c r="A240" s="181" t="n"/>
      <c r="B240" s="130" t="inlineStr">
        <is>
          <t>20.1.02.14-0006</t>
        </is>
      </c>
      <c r="C240" s="131" t="inlineStr">
        <is>
          <t>Серьга СР-21-20</t>
        </is>
      </c>
      <c r="D240" s="132" t="inlineStr">
        <is>
          <t>шт</t>
        </is>
      </c>
      <c r="E240" s="133" t="n">
        <v>8</v>
      </c>
      <c r="F240" s="134" t="n">
        <v>68.73</v>
      </c>
      <c r="G240" s="134" t="n"/>
      <c r="H240" s="200" t="n"/>
      <c r="I240" s="14" t="n"/>
      <c r="J240" s="14" t="n"/>
      <c r="K240" s="160" t="n"/>
    </row>
    <row r="241" hidden="1" outlineLevel="2" ht="25.5" customFormat="1" customHeight="1" s="129">
      <c r="A241" s="181" t="n"/>
      <c r="B241" s="130" t="inlineStr">
        <is>
          <t>20.1.02.22-0027</t>
        </is>
      </c>
      <c r="C241" s="131" t="inlineStr">
        <is>
          <t>Ушко: У-21-20</t>
        </is>
      </c>
      <c r="D241" s="132" t="inlineStr">
        <is>
          <t>шт</t>
        </is>
      </c>
      <c r="E241" s="133" t="n">
        <v>8</v>
      </c>
      <c r="F241" s="134" t="n">
        <v>272.53</v>
      </c>
      <c r="G241" s="134" t="n"/>
      <c r="H241" s="200" t="n"/>
      <c r="I241" s="14" t="n"/>
      <c r="J241" s="14" t="n"/>
      <c r="K241" s="160" t="n"/>
    </row>
    <row r="242" hidden="1" outlineLevel="2" ht="25.5" customFormat="1" customHeight="1" s="129">
      <c r="A242" s="181" t="n"/>
      <c r="B242" s="130" t="inlineStr">
        <is>
          <t>20.5.04.04-0033</t>
        </is>
      </c>
      <c r="C242" s="131" t="inlineStr">
        <is>
          <t>Зажим натяжной прессуемый НАП-640-1</t>
        </is>
      </c>
      <c r="D242" s="132" t="inlineStr">
        <is>
          <t>шт</t>
        </is>
      </c>
      <c r="E242" s="133" t="n">
        <v>8</v>
      </c>
      <c r="F242" s="134" t="n">
        <v>1178.28</v>
      </c>
      <c r="G242" s="134" t="n"/>
      <c r="H242" s="200" t="n"/>
      <c r="I242" s="14" t="n"/>
      <c r="J242" s="14" t="n"/>
      <c r="K242" s="160" t="n"/>
    </row>
    <row r="243" hidden="1" outlineLevel="2" ht="25.5" customFormat="1" customHeight="1" s="129">
      <c r="A243" s="181" t="n"/>
      <c r="B243" s="130" t="inlineStr">
        <is>
          <t>22.2.02.01-0001</t>
        </is>
      </c>
      <c r="C243" s="131" t="inlineStr">
        <is>
          <t>Гаситель вибрации ГВ-3211-02</t>
        </is>
      </c>
      <c r="D243" s="132" t="inlineStr">
        <is>
          <t>шт</t>
        </is>
      </c>
      <c r="E243" s="133" t="n">
        <v>4</v>
      </c>
      <c r="F243" s="134" t="n">
        <v>103.3</v>
      </c>
      <c r="G243" s="134" t="n"/>
      <c r="H243" s="200" t="n"/>
      <c r="I243" s="14" t="n"/>
      <c r="J243" s="14" t="n"/>
      <c r="K243" s="160" t="n"/>
    </row>
    <row r="244" hidden="1" outlineLevel="2" ht="25.5" customFormat="1" customHeight="1" s="129">
      <c r="A244" s="181" t="n"/>
      <c r="B244" s="130" t="inlineStr">
        <is>
          <t>21.2.01.02-0087</t>
        </is>
      </c>
      <c r="C244" s="131" t="inlineStr">
        <is>
          <t>Провод неизолированный для воздушных линий электропередачи АС 70/72</t>
        </is>
      </c>
      <c r="D244" s="132" t="inlineStr">
        <is>
          <t>т</t>
        </is>
      </c>
      <c r="E244" s="133" t="n">
        <v>0.02</v>
      </c>
      <c r="F244" s="134" t="n">
        <v>31961.67</v>
      </c>
      <c r="G244" s="134" t="n"/>
      <c r="H244" s="200" t="n"/>
      <c r="I244" s="14" t="n"/>
      <c r="J244" s="14" t="n"/>
      <c r="K244" s="160" t="n"/>
    </row>
    <row r="245" hidden="1" outlineLevel="1" collapsed="1" ht="53.25" customFormat="1" customHeight="1" s="160">
      <c r="A245" s="181" t="n">
        <v>67</v>
      </c>
      <c r="B245" s="35" t="inlineStr">
        <is>
          <t>20.5.04.07-0039</t>
        </is>
      </c>
      <c r="C245" s="180" t="inlineStr">
        <is>
          <t>Зажим соединительный спиральный СС-21,6/7,2-31 (Зажим соединительный спиральный ЗСС-21,5-09/АСк2у300/39)</t>
        </is>
      </c>
      <c r="D245" s="181" t="inlineStr">
        <is>
          <t>шт</t>
        </is>
      </c>
      <c r="E245" s="34" t="n">
        <v>2890</v>
      </c>
      <c r="F245" s="206" t="n">
        <v>760.79</v>
      </c>
      <c r="G245" s="14">
        <f>ROUND(F245*E245,2)</f>
        <v/>
      </c>
      <c r="H245" s="200">
        <f>G245/$G$654</f>
        <v/>
      </c>
      <c r="I245" s="14">
        <f>ROUND(F245*'Прил. 10'!$D$12,2)</f>
        <v/>
      </c>
      <c r="J245" s="14">
        <f>ROUND(I245*E245,2)</f>
        <v/>
      </c>
    </row>
    <row r="246" hidden="1" outlineLevel="1" ht="52.5" customFormat="1" customHeight="1" s="128">
      <c r="A246" s="181" t="n">
        <v>68</v>
      </c>
      <c r="B246" s="35" t="inlineStr">
        <is>
          <t>ФССЦ</t>
        </is>
      </c>
      <c r="C246" s="180" t="inlineStr">
        <is>
          <t>Гирлянда №3 Поддерживающая для провода АСк2у 300/39 для обводки шлейфа на опорах У2(С2)-Уту+25</t>
        </is>
      </c>
      <c r="D246" s="181" t="inlineStr">
        <is>
          <t>шт</t>
        </is>
      </c>
      <c r="E246" s="34" t="n">
        <v>112</v>
      </c>
      <c r="F246" s="206" t="n">
        <v>36179.88</v>
      </c>
      <c r="G246" s="14">
        <f>ROUND(F246*E246,2)</f>
        <v/>
      </c>
      <c r="H246" s="200">
        <f>G246/$G$654</f>
        <v/>
      </c>
      <c r="I246" s="14">
        <f>ROUND(F246*'Прил. 10'!$D$12,2)</f>
        <v/>
      </c>
      <c r="J246" s="14">
        <f>ROUND(I246*E246,2)</f>
        <v/>
      </c>
      <c r="K246" s="160" t="n"/>
    </row>
    <row r="247" hidden="1" outlineLevel="2" ht="14.25" customFormat="1" customHeight="1" s="129">
      <c r="A247" s="181" t="n"/>
      <c r="B247" s="130" t="inlineStr">
        <is>
          <t>20.1.02.21-0034</t>
        </is>
      </c>
      <c r="C247" s="131" t="inlineStr">
        <is>
          <t>Узел крепления: КГ-21-3</t>
        </is>
      </c>
      <c r="D247" s="132" t="inlineStr">
        <is>
          <t>шт</t>
        </is>
      </c>
      <c r="E247" s="133" t="n">
        <v>6</v>
      </c>
      <c r="F247" s="134" t="n">
        <v>107.4</v>
      </c>
      <c r="G247" s="134" t="n"/>
      <c r="H247" s="200" t="n"/>
      <c r="I247" s="14" t="n"/>
      <c r="J247" s="14" t="n"/>
      <c r="K247" s="160" t="n"/>
    </row>
    <row r="248" hidden="1" outlineLevel="2" ht="14.25" customFormat="1" customHeight="1" s="129">
      <c r="A248" s="181" t="n"/>
      <c r="B248" s="130" t="inlineStr">
        <is>
          <t>01.7.15.10-0035</t>
        </is>
      </c>
      <c r="C248" s="131" t="inlineStr">
        <is>
          <t>Скоба: СК-21-1А</t>
        </is>
      </c>
      <c r="D248" s="132" t="inlineStr">
        <is>
          <t>шт</t>
        </is>
      </c>
      <c r="E248" s="133" t="n">
        <v>6</v>
      </c>
      <c r="F248" s="134" t="n">
        <v>116.92</v>
      </c>
      <c r="G248" s="134" t="n"/>
      <c r="H248" s="200" t="n"/>
      <c r="I248" s="14" t="n"/>
      <c r="J248" s="14" t="n"/>
      <c r="K248" s="160" t="n"/>
    </row>
    <row r="249" hidden="1" outlineLevel="2" ht="25.5" customFormat="1" customHeight="1" s="129">
      <c r="A249" s="181" t="n"/>
      <c r="B249" s="130" t="inlineStr">
        <is>
          <t>22.2.02.04-0004</t>
        </is>
      </c>
      <c r="C249" s="131" t="inlineStr">
        <is>
          <t>Звено промежуточное: вывернутое ПРВ-21-1</t>
        </is>
      </c>
      <c r="D249" s="132" t="inlineStr">
        <is>
          <t>шт</t>
        </is>
      </c>
      <c r="E249" s="133" t="n">
        <v>6</v>
      </c>
      <c r="F249" s="134" t="n">
        <v>83.93000000000001</v>
      </c>
      <c r="G249" s="134" t="n"/>
      <c r="H249" s="200" t="n"/>
      <c r="I249" s="14" t="n"/>
      <c r="J249" s="14" t="n"/>
      <c r="K249" s="160" t="n"/>
    </row>
    <row r="250" hidden="1" outlineLevel="2" ht="25.5" customFormat="1" customHeight="1" s="129">
      <c r="A250" s="181" t="n"/>
      <c r="B250" s="130" t="inlineStr">
        <is>
          <t>22.2.02.04-0040</t>
        </is>
      </c>
      <c r="C250" s="131" t="inlineStr">
        <is>
          <t>Звено промежуточное: регулируемое ПРР-21-1</t>
        </is>
      </c>
      <c r="D250" s="132" t="inlineStr">
        <is>
          <t>шт</t>
        </is>
      </c>
      <c r="E250" s="133" t="n">
        <v>12</v>
      </c>
      <c r="F250" s="134" t="n">
        <v>492.77</v>
      </c>
      <c r="G250" s="134" t="n"/>
      <c r="H250" s="200" t="n"/>
      <c r="I250" s="14" t="n"/>
      <c r="J250" s="14" t="n"/>
      <c r="K250" s="160" t="n"/>
    </row>
    <row r="251" hidden="1" outlineLevel="2" ht="25.5" customFormat="1" customHeight="1" s="129">
      <c r="A251" s="181" t="n"/>
      <c r="B251" s="130" t="inlineStr">
        <is>
          <t>22.2.02.04-0020</t>
        </is>
      </c>
      <c r="C251" s="131" t="inlineStr">
        <is>
          <t>Звено промежуточное: прямое двойное 2ПР-21-1</t>
        </is>
      </c>
      <c r="D251" s="132" t="inlineStr">
        <is>
          <t>шт</t>
        </is>
      </c>
      <c r="E251" s="133" t="n">
        <v>12</v>
      </c>
      <c r="F251" s="134" t="n">
        <v>314.56</v>
      </c>
      <c r="G251" s="134" t="n"/>
      <c r="H251" s="200" t="n"/>
      <c r="I251" s="14" t="n"/>
      <c r="J251" s="14" t="n"/>
      <c r="K251" s="160" t="n"/>
    </row>
    <row r="252" hidden="1" outlineLevel="2" ht="25.5" customFormat="1" customHeight="1" s="129">
      <c r="A252" s="181" t="n"/>
      <c r="B252" s="130" t="inlineStr">
        <is>
          <t>22.2.02.04-0014</t>
        </is>
      </c>
      <c r="C252" s="131" t="inlineStr">
        <is>
          <t>Звено промежуточное: монтажное ПТМ-21-2</t>
        </is>
      </c>
      <c r="D252" s="132" t="inlineStr">
        <is>
          <t>шт</t>
        </is>
      </c>
      <c r="E252" s="133" t="n">
        <v>12</v>
      </c>
      <c r="F252" s="134" t="n">
        <v>248.59</v>
      </c>
      <c r="G252" s="134" t="n"/>
      <c r="H252" s="200" t="n"/>
      <c r="I252" s="14" t="n"/>
      <c r="J252" s="14" t="n"/>
      <c r="K252" s="160" t="n"/>
    </row>
    <row r="253" hidden="1" outlineLevel="2" ht="14.25" customFormat="1" customHeight="1" s="129">
      <c r="A253" s="181" t="n"/>
      <c r="B253" s="130" t="inlineStr">
        <is>
          <t>20.1.02.14-0006</t>
        </is>
      </c>
      <c r="C253" s="131" t="inlineStr">
        <is>
          <t>Серьга СР-21-20</t>
        </is>
      </c>
      <c r="D253" s="132" t="inlineStr">
        <is>
          <t>шт</t>
        </is>
      </c>
      <c r="E253" s="133" t="n">
        <v>12</v>
      </c>
      <c r="F253" s="134" t="n">
        <v>68.73</v>
      </c>
      <c r="G253" s="134" t="n"/>
      <c r="H253" s="200" t="n"/>
      <c r="I253" s="14" t="n"/>
      <c r="J253" s="14" t="n"/>
      <c r="K253" s="160" t="n"/>
    </row>
    <row r="254" hidden="1" outlineLevel="2" ht="25.5" customFormat="1" customHeight="1" s="129">
      <c r="A254" s="181" t="n"/>
      <c r="B254" s="130" t="inlineStr">
        <is>
          <t>22.2.01.03-0002</t>
        </is>
      </c>
      <c r="C254" s="131" t="inlineStr">
        <is>
          <t>Изоляторы линейные подвесные стеклянные ПСВ-160А</t>
        </is>
      </c>
      <c r="D254" s="132" t="inlineStr">
        <is>
          <t>шт</t>
        </is>
      </c>
      <c r="E254" s="133" t="n">
        <v>120</v>
      </c>
      <c r="F254" s="134" t="n">
        <v>284.68</v>
      </c>
      <c r="G254" s="134" t="n"/>
      <c r="H254" s="200" t="n"/>
      <c r="I254" s="14" t="n"/>
      <c r="J254" s="14" t="n"/>
      <c r="K254" s="160" t="n"/>
    </row>
    <row r="255" hidden="1" outlineLevel="2" ht="14.25" customFormat="1" customHeight="1" s="129">
      <c r="A255" s="181" t="n"/>
      <c r="B255" s="130" t="inlineStr">
        <is>
          <t>22.2.01.03-0002</t>
        </is>
      </c>
      <c r="C255" s="131" t="inlineStr">
        <is>
          <t>Изолятор подвесной стеклянный ПСВ-160А</t>
        </is>
      </c>
      <c r="D255" s="132" t="inlineStr">
        <is>
          <t>шт</t>
        </is>
      </c>
      <c r="E255" s="133" t="n">
        <v>120</v>
      </c>
      <c r="F255" s="134" t="n">
        <v>284.68</v>
      </c>
      <c r="G255" s="134" t="n"/>
      <c r="H255" s="200" t="n"/>
      <c r="I255" s="14" t="n"/>
      <c r="J255" s="14" t="n"/>
      <c r="K255" s="160" t="n"/>
    </row>
    <row r="256" hidden="1" outlineLevel="2" ht="25.5" customFormat="1" customHeight="1" s="129">
      <c r="A256" s="181" t="n"/>
      <c r="B256" s="130" t="inlineStr">
        <is>
          <t>20.1.02.22-0027</t>
        </is>
      </c>
      <c r="C256" s="131" t="inlineStr">
        <is>
          <t>Ушко: У-21-20</t>
        </is>
      </c>
      <c r="D256" s="132" t="inlineStr">
        <is>
          <t>шт</t>
        </is>
      </c>
      <c r="E256" s="133" t="n">
        <v>12</v>
      </c>
      <c r="F256" s="134" t="n">
        <v>272.53</v>
      </c>
      <c r="G256" s="134" t="n"/>
      <c r="H256" s="200" t="n"/>
      <c r="I256" s="14" t="n"/>
      <c r="J256" s="14" t="n"/>
      <c r="K256" s="160" t="n"/>
    </row>
    <row r="257" hidden="1" outlineLevel="2" ht="25.5" customFormat="1" customHeight="1" s="129">
      <c r="A257" s="181" t="n"/>
      <c r="B257" s="130" t="inlineStr">
        <is>
          <t>22.2.02.04-0034</t>
        </is>
      </c>
      <c r="C257" s="131" t="inlineStr">
        <is>
          <t>Звено промежуточное: регулируемое двойное 2ПРР-21-2</t>
        </is>
      </c>
      <c r="D257" s="132" t="inlineStr">
        <is>
          <t>шт</t>
        </is>
      </c>
      <c r="E257" s="133" t="n">
        <v>12</v>
      </c>
      <c r="F257" s="134" t="n">
        <v>386.59</v>
      </c>
      <c r="G257" s="134" t="n"/>
      <c r="H257" s="200" t="n"/>
      <c r="I257" s="14" t="n"/>
      <c r="J257" s="14" t="n"/>
      <c r="K257" s="160" t="n"/>
    </row>
    <row r="258" hidden="1" outlineLevel="2" ht="25.5" customFormat="1" customHeight="1" s="129">
      <c r="A258" s="181" t="n"/>
      <c r="B258" s="130" t="inlineStr">
        <is>
          <t>22.2.02.04-0023</t>
        </is>
      </c>
      <c r="C258" s="131" t="inlineStr">
        <is>
          <t>Звено промежуточное: прямое ПР-16-6</t>
        </is>
      </c>
      <c r="D258" s="132" t="inlineStr">
        <is>
          <t>шт</t>
        </is>
      </c>
      <c r="E258" s="133" t="n">
        <v>12</v>
      </c>
      <c r="F258" s="134" t="n">
        <v>60.08</v>
      </c>
      <c r="G258" s="134" t="n"/>
      <c r="H258" s="200" t="n"/>
      <c r="I258" s="14" t="n"/>
      <c r="J258" s="14" t="n"/>
      <c r="K258" s="160" t="n"/>
    </row>
    <row r="259" hidden="1" outlineLevel="2" ht="25.5" customFormat="1" customHeight="1" s="129">
      <c r="A259" s="181" t="n"/>
      <c r="B259" s="130" t="inlineStr">
        <is>
          <t>20.1.01.12-0033</t>
        </is>
      </c>
      <c r="C259" s="131" t="inlineStr">
        <is>
          <t>Зажим поддерживающий спиральный ПС-15, 4П11</t>
        </is>
      </c>
      <c r="D259" s="132" t="inlineStr">
        <is>
          <t>шт</t>
        </is>
      </c>
      <c r="E259" s="133" t="n">
        <v>12</v>
      </c>
      <c r="F259" s="134" t="n">
        <v>374.91</v>
      </c>
      <c r="G259" s="134" t="n"/>
      <c r="H259" s="200" t="n"/>
      <c r="I259" s="14" t="n"/>
      <c r="J259" s="14" t="n"/>
      <c r="K259" s="160" t="n"/>
    </row>
    <row r="260" hidden="1" outlineLevel="2" ht="25.5" customFormat="1" customHeight="1" s="129">
      <c r="A260" s="181" t="n"/>
      <c r="B260" s="130" t="inlineStr">
        <is>
          <t>20.1.02.05-0005</t>
        </is>
      </c>
      <c r="C260" s="131" t="inlineStr">
        <is>
          <t>Коромысло: 2КД-16-2А</t>
        </is>
      </c>
      <c r="D260" s="132" t="inlineStr">
        <is>
          <t>шт</t>
        </is>
      </c>
      <c r="E260" s="133" t="n">
        <v>3</v>
      </c>
      <c r="F260" s="134" t="n">
        <v>772.33</v>
      </c>
      <c r="G260" s="134" t="n"/>
      <c r="H260" s="200" t="n"/>
      <c r="I260" s="14" t="n"/>
      <c r="J260" s="14" t="n"/>
      <c r="K260" s="160" t="n"/>
    </row>
    <row r="261" hidden="1" outlineLevel="2" ht="25.5" customFormat="1" customHeight="1" s="129">
      <c r="A261" s="181" t="n"/>
      <c r="B261" s="130" t="inlineStr">
        <is>
          <t>20.1.02.21-0082</t>
        </is>
      </c>
      <c r="C261" s="131" t="inlineStr">
        <is>
          <t>Узел крепления экрана: УКЭ-1Б</t>
        </is>
      </c>
      <c r="D261" s="132" t="inlineStr">
        <is>
          <t>шт</t>
        </is>
      </c>
      <c r="E261" s="133" t="n">
        <v>12</v>
      </c>
      <c r="F261" s="134" t="n">
        <v>474.88</v>
      </c>
      <c r="G261" s="134" t="n"/>
      <c r="H261" s="200" t="n"/>
      <c r="I261" s="14" t="n"/>
      <c r="J261" s="14" t="n"/>
      <c r="K261" s="160" t="n"/>
    </row>
    <row r="262" hidden="1" outlineLevel="2" ht="14.25" customFormat="1" customHeight="1" s="129">
      <c r="A262" s="181" t="n"/>
      <c r="B262" s="130" t="inlineStr">
        <is>
          <t>20.2.02.06-0001</t>
        </is>
      </c>
      <c r="C262" s="131" t="inlineStr">
        <is>
          <t>Экран защитный: ЭЗ-500-1А</t>
        </is>
      </c>
      <c r="D262" s="132" t="inlineStr">
        <is>
          <t>шт</t>
        </is>
      </c>
      <c r="E262" s="133" t="n">
        <v>12</v>
      </c>
      <c r="F262" s="134" t="n">
        <v>949.22</v>
      </c>
      <c r="G262" s="134" t="n"/>
      <c r="H262" s="200" t="n"/>
      <c r="I262" s="14" t="n"/>
      <c r="J262" s="14" t="n"/>
      <c r="K262" s="160" t="n"/>
    </row>
    <row r="263" hidden="1" outlineLevel="2" ht="25.5" customFormat="1" customHeight="1" s="129">
      <c r="A263" s="181" t="n"/>
      <c r="B263" s="130" t="inlineStr">
        <is>
          <t>22.2.02.04-0054</t>
        </is>
      </c>
      <c r="C263" s="131" t="inlineStr">
        <is>
          <t>Звено промежуточное: трехлапчатое ПРТ-21/16-2</t>
        </is>
      </c>
      <c r="D263" s="132" t="inlineStr">
        <is>
          <t>шт</t>
        </is>
      </c>
      <c r="E263" s="133" t="n">
        <v>12</v>
      </c>
      <c r="F263" s="134" t="n">
        <v>80.09999999999999</v>
      </c>
      <c r="G263" s="134" t="n"/>
      <c r="H263" s="200" t="n"/>
      <c r="I263" s="14" t="n"/>
      <c r="J263" s="14" t="n"/>
      <c r="K263" s="160" t="n"/>
    </row>
    <row r="264" hidden="1" outlineLevel="2" ht="14.25" customFormat="1" customHeight="1" s="129">
      <c r="A264" s="181" t="n"/>
      <c r="B264" s="130" t="inlineStr">
        <is>
          <t>22.2.02.04-0049</t>
        </is>
      </c>
      <c r="C264" s="131" t="inlineStr">
        <is>
          <t>Звено промежуточное: трехлапчатое ПРТ-16-1</t>
        </is>
      </c>
      <c r="D264" s="132" t="inlineStr">
        <is>
          <t>шт</t>
        </is>
      </c>
      <c r="E264" s="133" t="n">
        <v>12</v>
      </c>
      <c r="F264" s="134" t="n">
        <v>80.59999999999999</v>
      </c>
      <c r="G264" s="134" t="n"/>
      <c r="H264" s="200" t="n"/>
      <c r="I264" s="14" t="n"/>
      <c r="J264" s="14" t="n"/>
      <c r="K264" s="160" t="n"/>
    </row>
    <row r="265" hidden="1" outlineLevel="2" ht="25.5" customFormat="1" customHeight="1" s="129">
      <c r="A265" s="181" t="n"/>
      <c r="B265" s="130" t="inlineStr">
        <is>
          <t>20.2.09.10-0027</t>
        </is>
      </c>
      <c r="C265" s="131" t="inlineStr">
        <is>
          <t>Муфта защитная: МПР-400-1</t>
        </is>
      </c>
      <c r="D265" s="132" t="inlineStr">
        <is>
          <t>шт</t>
        </is>
      </c>
      <c r="E265" s="133" t="n">
        <v>3</v>
      </c>
      <c r="F265" s="134" t="n">
        <v>576.48</v>
      </c>
      <c r="G265" s="134" t="n"/>
      <c r="H265" s="200" t="n"/>
      <c r="I265" s="14" t="n"/>
      <c r="J265" s="14" t="n"/>
      <c r="K265" s="160" t="n"/>
    </row>
    <row r="266" hidden="1" outlineLevel="1" collapsed="1" ht="56.25" customFormat="1" customHeight="1" s="128">
      <c r="A266" s="181" t="n">
        <v>69</v>
      </c>
      <c r="B266" s="35" t="inlineStr">
        <is>
          <t>ФССЦ</t>
        </is>
      </c>
      <c r="C266" s="180" t="inlineStr">
        <is>
          <t>2 Варианта(ов): Детали крепления ригелей- Д12 (0,005т), Детали крепления ригелей Д12 (0,005т) (горячее оцинкование в заводских условиях)</t>
        </is>
      </c>
      <c r="D266" s="181" t="inlineStr">
        <is>
          <t>шт</t>
        </is>
      </c>
      <c r="E266" s="34" t="n">
        <v>5808</v>
      </c>
      <c r="F266" s="206" t="n">
        <v>634.38</v>
      </c>
      <c r="G266" s="14">
        <f>ROUND(F266*E266,2)</f>
        <v/>
      </c>
      <c r="H266" s="200">
        <f>G266/$G$654</f>
        <v/>
      </c>
      <c r="I266" s="14">
        <f>ROUND(F266*'Прил. 10'!$D$12,2)</f>
        <v/>
      </c>
      <c r="J266" s="14">
        <f>ROUND(I266*E266,2)</f>
        <v/>
      </c>
      <c r="K266" s="160" t="n"/>
    </row>
    <row r="267" hidden="1" outlineLevel="1" ht="36.75" customFormat="1" customHeight="1" s="160">
      <c r="A267" s="181" t="n">
        <v>70</v>
      </c>
      <c r="B267" s="35" t="inlineStr">
        <is>
          <t>08.3.04.02-0082</t>
        </is>
      </c>
      <c r="C267" s="180" t="inlineStr">
        <is>
          <t>Круг стальной горячекатаный оцинкованный, диаметр 10-12 мм (Сталь круглая диаметром 16 мм (оцинк.)</t>
        </is>
      </c>
      <c r="D267" s="181" t="inlineStr">
        <is>
          <t>т</t>
        </is>
      </c>
      <c r="E267" s="34" t="n">
        <v>141.8112</v>
      </c>
      <c r="F267" s="206" t="n">
        <v>14400</v>
      </c>
      <c r="G267" s="14">
        <f>ROUND(F267*E267,2)</f>
        <v/>
      </c>
      <c r="H267" s="200">
        <f>G267/$G$654</f>
        <v/>
      </c>
      <c r="I267" s="14">
        <f>ROUND(F267*'Прил. 10'!$D$12,2)</f>
        <v/>
      </c>
      <c r="J267" s="14">
        <f>ROUND(I267*E267,2)</f>
        <v/>
      </c>
    </row>
    <row r="268" hidden="1" outlineLevel="1" ht="55.5" customFormat="1" customHeight="1" s="128">
      <c r="A268" s="181" t="n">
        <v>71</v>
      </c>
      <c r="B268" s="35" t="inlineStr">
        <is>
          <t>ФССЦ</t>
        </is>
      </c>
      <c r="C268" s="180" t="inlineStr">
        <is>
          <t>Гирлянда №28 Натяжная усиленная для 3-х проводов марки АСк2у 300/39 для а/у опор типа УС500-В на заходах</t>
        </is>
      </c>
      <c r="D268" s="181" t="inlineStr">
        <is>
          <t>шт</t>
        </is>
      </c>
      <c r="E268" s="34" t="n">
        <v>38</v>
      </c>
      <c r="F268" s="206" t="n">
        <v>34658.04</v>
      </c>
      <c r="G268" s="14">
        <f>ROUND(F268*E268,2)</f>
        <v/>
      </c>
      <c r="H268" s="200">
        <f>G268/$G$654</f>
        <v/>
      </c>
      <c r="I268" s="14">
        <f>ROUND(F268*'Прил. 10'!$D$12,2)</f>
        <v/>
      </c>
      <c r="J268" s="14">
        <f>ROUND(I268*E268,2)</f>
        <v/>
      </c>
      <c r="K268" s="160" t="n"/>
    </row>
    <row r="269" hidden="1" outlineLevel="2" ht="14.25" customFormat="1" customHeight="1" s="129">
      <c r="A269" s="181" t="n"/>
      <c r="B269" s="130" t="inlineStr">
        <is>
          <t>20.1.02.21-0034</t>
        </is>
      </c>
      <c r="C269" s="131" t="inlineStr">
        <is>
          <t>Узел крепления: КГ-21-3</t>
        </is>
      </c>
      <c r="D269" s="132" t="inlineStr">
        <is>
          <t>шт</t>
        </is>
      </c>
      <c r="E269" s="133" t="n">
        <v>3</v>
      </c>
      <c r="F269" s="134" t="n">
        <v>107.4</v>
      </c>
      <c r="G269" s="134" t="n"/>
      <c r="H269" s="200" t="n"/>
      <c r="I269" s="14" t="n"/>
      <c r="J269" s="14" t="n"/>
      <c r="K269" s="160" t="n"/>
    </row>
    <row r="270" hidden="1" outlineLevel="2" ht="14.25" customFormat="1" customHeight="1" s="129">
      <c r="A270" s="181" t="n"/>
      <c r="B270" s="130" t="inlineStr">
        <is>
          <t>01.7.15.10-0035</t>
        </is>
      </c>
      <c r="C270" s="131" t="inlineStr">
        <is>
          <t>Скоба: СК-21-1А</t>
        </is>
      </c>
      <c r="D270" s="132" t="inlineStr">
        <is>
          <t>шт</t>
        </is>
      </c>
      <c r="E270" s="133" t="n">
        <v>3</v>
      </c>
      <c r="F270" s="134" t="n">
        <v>116.92</v>
      </c>
      <c r="G270" s="134" t="n"/>
      <c r="H270" s="200" t="n"/>
      <c r="I270" s="14" t="n"/>
      <c r="J270" s="14" t="n"/>
      <c r="K270" s="160" t="n"/>
    </row>
    <row r="271" hidden="1" outlineLevel="2" ht="25.5" customFormat="1" customHeight="1" s="129">
      <c r="A271" s="181" t="n"/>
      <c r="B271" s="130" t="inlineStr">
        <is>
          <t>22.2.02.04-0004</t>
        </is>
      </c>
      <c r="C271" s="131" t="inlineStr">
        <is>
          <t>Звено промежуточное: вывернутое ПРВ-21-1</t>
        </is>
      </c>
      <c r="D271" s="132" t="inlineStr">
        <is>
          <t>шт</t>
        </is>
      </c>
      <c r="E271" s="133" t="n">
        <v>3</v>
      </c>
      <c r="F271" s="134" t="n">
        <v>83.93000000000001</v>
      </c>
      <c r="G271" s="134" t="n"/>
      <c r="H271" s="200" t="n"/>
      <c r="I271" s="14" t="n"/>
      <c r="J271" s="14" t="n"/>
      <c r="K271" s="160" t="n"/>
    </row>
    <row r="272" hidden="1" outlineLevel="2" ht="25.5" customFormat="1" customHeight="1" s="129">
      <c r="A272" s="181" t="n"/>
      <c r="B272" s="130" t="inlineStr">
        <is>
          <t>22.2.02.04-0040</t>
        </is>
      </c>
      <c r="C272" s="131" t="inlineStr">
        <is>
          <t>Звено промежуточное: регулируемое ПРР-21-1</t>
        </is>
      </c>
      <c r="D272" s="132" t="inlineStr">
        <is>
          <t>шт</t>
        </is>
      </c>
      <c r="E272" s="133" t="n">
        <v>6</v>
      </c>
      <c r="F272" s="134" t="n">
        <v>492.77</v>
      </c>
      <c r="G272" s="134" t="n"/>
      <c r="H272" s="200" t="n"/>
      <c r="I272" s="14" t="n"/>
      <c r="J272" s="14" t="n"/>
      <c r="K272" s="160" t="n"/>
    </row>
    <row r="273" hidden="1" outlineLevel="2" ht="25.5" customFormat="1" customHeight="1" s="129">
      <c r="A273" s="181" t="n"/>
      <c r="B273" s="130" t="inlineStr">
        <is>
          <t>22.2.02.04-0020</t>
        </is>
      </c>
      <c r="C273" s="131" t="inlineStr">
        <is>
          <t>Звено промежуточное: прямое двойное 2ПР-21-1</t>
        </is>
      </c>
      <c r="D273" s="132" t="inlineStr">
        <is>
          <t>шт</t>
        </is>
      </c>
      <c r="E273" s="133" t="n">
        <v>6</v>
      </c>
      <c r="F273" s="134" t="n">
        <v>314.56</v>
      </c>
      <c r="G273" s="134" t="n"/>
      <c r="H273" s="200" t="n"/>
      <c r="I273" s="14" t="n"/>
      <c r="J273" s="14" t="n"/>
      <c r="K273" s="160" t="n"/>
    </row>
    <row r="274" hidden="1" outlineLevel="2" ht="25.5" customFormat="1" customHeight="1" s="129">
      <c r="A274" s="181" t="n"/>
      <c r="B274" s="130" t="inlineStr">
        <is>
          <t>22.2.02.04-0014</t>
        </is>
      </c>
      <c r="C274" s="131" t="inlineStr">
        <is>
          <t>Звено промежуточное: монтажное ПТМ-21-2</t>
        </is>
      </c>
      <c r="D274" s="132" t="inlineStr">
        <is>
          <t>шт</t>
        </is>
      </c>
      <c r="E274" s="133" t="n">
        <v>6</v>
      </c>
      <c r="F274" s="134" t="n">
        <v>248.59</v>
      </c>
      <c r="G274" s="134" t="n"/>
      <c r="H274" s="200" t="n"/>
      <c r="I274" s="14" t="n"/>
      <c r="J274" s="14" t="n"/>
      <c r="K274" s="160" t="n"/>
    </row>
    <row r="275" hidden="1" outlineLevel="2" ht="14.25" customFormat="1" customHeight="1" s="129">
      <c r="A275" s="181" t="n"/>
      <c r="B275" s="130" t="inlineStr">
        <is>
          <t>20.1.02.14-0006</t>
        </is>
      </c>
      <c r="C275" s="131" t="inlineStr">
        <is>
          <t>Серьга СР-21-20</t>
        </is>
      </c>
      <c r="D275" s="132" t="inlineStr">
        <is>
          <t>шт</t>
        </is>
      </c>
      <c r="E275" s="133" t="n">
        <v>6</v>
      </c>
      <c r="F275" s="134" t="n">
        <v>68.73</v>
      </c>
      <c r="G275" s="134" t="n"/>
      <c r="H275" s="200" t="n"/>
      <c r="I275" s="14" t="n"/>
      <c r="J275" s="14" t="n"/>
      <c r="K275" s="160" t="n"/>
    </row>
    <row r="276" hidden="1" outlineLevel="2" ht="25.5" customFormat="1" customHeight="1" s="129">
      <c r="A276" s="181" t="n"/>
      <c r="B276" s="130" t="inlineStr">
        <is>
          <t>22.2.01.03-0002</t>
        </is>
      </c>
      <c r="C276" s="131" t="inlineStr">
        <is>
          <t>Изоляторы линейные подвесные стеклянные ПСВ-160А</t>
        </is>
      </c>
      <c r="D276" s="132" t="inlineStr">
        <is>
          <t>шт</t>
        </is>
      </c>
      <c r="E276" s="133" t="n">
        <v>186</v>
      </c>
      <c r="F276" s="134" t="n">
        <v>284.68</v>
      </c>
      <c r="G276" s="134" t="n"/>
      <c r="H276" s="200" t="n"/>
      <c r="I276" s="14" t="n"/>
      <c r="J276" s="14" t="n"/>
      <c r="K276" s="160" t="n"/>
    </row>
    <row r="277" hidden="1" outlineLevel="2" ht="14.25" customFormat="1" customHeight="1" s="129">
      <c r="A277" s="181" t="n"/>
      <c r="B277" s="130" t="inlineStr">
        <is>
          <t>20.1.02.22-0027</t>
        </is>
      </c>
      <c r="C277" s="131" t="inlineStr">
        <is>
          <t>Ушко: У-21-20</t>
        </is>
      </c>
      <c r="D277" s="132" t="inlineStr">
        <is>
          <t>шт</t>
        </is>
      </c>
      <c r="E277" s="133" t="n">
        <v>6</v>
      </c>
      <c r="F277" s="134" t="n">
        <v>272.53</v>
      </c>
      <c r="G277" s="134" t="n"/>
      <c r="H277" s="200" t="n"/>
      <c r="I277" s="14" t="n"/>
      <c r="J277" s="14" t="n"/>
      <c r="K277" s="160" t="n"/>
    </row>
    <row r="278" hidden="1" outlineLevel="2" ht="25.5" customFormat="1" customHeight="1" s="129">
      <c r="A278" s="181" t="n"/>
      <c r="B278" s="130" t="inlineStr">
        <is>
          <t>22.2.02.04-0034</t>
        </is>
      </c>
      <c r="C278" s="131" t="inlineStr">
        <is>
          <t>Звено промежуточное: регулируемое двойное 2ПРР-21-2</t>
        </is>
      </c>
      <c r="D278" s="132" t="inlineStr">
        <is>
          <t>шт</t>
        </is>
      </c>
      <c r="E278" s="133" t="n">
        <v>6</v>
      </c>
      <c r="F278" s="134" t="n">
        <v>386.59</v>
      </c>
      <c r="G278" s="134" t="n"/>
      <c r="H278" s="200" t="n"/>
      <c r="I278" s="14" t="n"/>
      <c r="J278" s="14" t="n"/>
      <c r="K278" s="160" t="n"/>
    </row>
    <row r="279" hidden="1" outlineLevel="2" ht="25.5" customFormat="1" customHeight="1" s="129">
      <c r="A279" s="181" t="n"/>
      <c r="B279" s="130" t="inlineStr">
        <is>
          <t>22.2.02.04-0023</t>
        </is>
      </c>
      <c r="C279" s="131" t="inlineStr">
        <is>
          <t>Звено промежуточное: прямое ПР-16-6</t>
        </is>
      </c>
      <c r="D279" s="132" t="inlineStr">
        <is>
          <t>шт</t>
        </is>
      </c>
      <c r="E279" s="133" t="n">
        <v>6</v>
      </c>
      <c r="F279" s="134" t="n">
        <v>60.08</v>
      </c>
      <c r="G279" s="134" t="n"/>
      <c r="H279" s="200" t="n"/>
      <c r="I279" s="14" t="n"/>
      <c r="J279" s="14" t="n"/>
      <c r="K279" s="160" t="n"/>
    </row>
    <row r="280" hidden="1" outlineLevel="2" ht="25.5" customFormat="1" customHeight="1" s="129">
      <c r="A280" s="181" t="n"/>
      <c r="B280" s="130" t="inlineStr">
        <is>
          <t>20.5.04.04-0033</t>
        </is>
      </c>
      <c r="C280" s="131" t="inlineStr">
        <is>
          <t>Зажим натяжной прессуемый НАП-640-1</t>
        </is>
      </c>
      <c r="D280" s="132" t="inlineStr">
        <is>
          <t>шт</t>
        </is>
      </c>
      <c r="E280" s="133" t="n">
        <v>6</v>
      </c>
      <c r="F280" s="134" t="inlineStr">
        <is>
          <t>1 178,28</t>
        </is>
      </c>
      <c r="G280" s="134" t="n"/>
      <c r="H280" s="200" t="n"/>
      <c r="I280" s="14" t="n"/>
      <c r="J280" s="14" t="n"/>
      <c r="K280" s="160" t="n"/>
    </row>
    <row r="281" hidden="1" outlineLevel="2" ht="25.5" customFormat="1" customHeight="1" s="129">
      <c r="A281" s="181" t="n"/>
      <c r="B281" s="130" t="inlineStr">
        <is>
          <t>20.1.02.21-0082</t>
        </is>
      </c>
      <c r="C281" s="131" t="inlineStr">
        <is>
          <t>Узел крепления экрана: УКЭ-1Б</t>
        </is>
      </c>
      <c r="D281" s="132" t="inlineStr">
        <is>
          <t>шт</t>
        </is>
      </c>
      <c r="E281" s="133" t="n">
        <v>3</v>
      </c>
      <c r="F281" s="134" t="n">
        <v>474.88</v>
      </c>
      <c r="G281" s="134" t="n"/>
      <c r="H281" s="200" t="n"/>
      <c r="I281" s="14" t="n"/>
      <c r="J281" s="14" t="n"/>
      <c r="K281" s="160" t="n"/>
    </row>
    <row r="282" hidden="1" outlineLevel="2" ht="25.5" customFormat="1" customHeight="1" s="129">
      <c r="A282" s="181" t="n"/>
      <c r="B282" s="130" t="inlineStr">
        <is>
          <t>20.2.02.06-0001</t>
        </is>
      </c>
      <c r="C282" s="131" t="inlineStr">
        <is>
          <t>Экран защитный: ЭЗ-500-1А</t>
        </is>
      </c>
      <c r="D282" s="132" t="inlineStr">
        <is>
          <t>шт</t>
        </is>
      </c>
      <c r="E282" s="133" t="n">
        <v>3</v>
      </c>
      <c r="F282" s="134" t="n">
        <v>949.22</v>
      </c>
      <c r="G282" s="134" t="n"/>
      <c r="H282" s="200" t="n"/>
      <c r="I282" s="14" t="n"/>
      <c r="J282" s="14" t="n"/>
      <c r="K282" s="160" t="n"/>
    </row>
    <row r="283" hidden="1" outlineLevel="2" ht="25.5" customFormat="1" customHeight="1" s="129">
      <c r="A283" s="181" t="n"/>
      <c r="B283" s="130" t="inlineStr">
        <is>
          <t>22.2.02.04-0054</t>
        </is>
      </c>
      <c r="C283" s="131" t="inlineStr">
        <is>
          <t>Звено промежуточное: трехлапчатое ПРТ-21/16-2</t>
        </is>
      </c>
      <c r="D283" s="132" t="inlineStr">
        <is>
          <t>шт</t>
        </is>
      </c>
      <c r="E283" s="133" t="n">
        <v>3</v>
      </c>
      <c r="F283" s="134" t="n">
        <v>80.09999999999999</v>
      </c>
      <c r="G283" s="134" t="n"/>
      <c r="H283" s="200" t="n"/>
      <c r="I283" s="14" t="n"/>
      <c r="J283" s="14" t="n"/>
      <c r="K283" s="160" t="n"/>
    </row>
    <row r="284" hidden="1" outlineLevel="2" ht="14.25" customFormat="1" customHeight="1" s="129">
      <c r="A284" s="181" t="n"/>
      <c r="B284" s="130" t="inlineStr">
        <is>
          <t>22.2.02.04-0049</t>
        </is>
      </c>
      <c r="C284" s="131" t="inlineStr">
        <is>
          <t>Звено промежуточное: трехлапчатое ПРТ-16-1</t>
        </is>
      </c>
      <c r="D284" s="132" t="inlineStr">
        <is>
          <t>шт</t>
        </is>
      </c>
      <c r="E284" s="133" t="n">
        <v>3</v>
      </c>
      <c r="F284" s="134" t="n">
        <v>80.59999999999999</v>
      </c>
      <c r="G284" s="134" t="n"/>
      <c r="H284" s="200" t="n"/>
      <c r="I284" s="14" t="n"/>
      <c r="J284" s="14" t="n"/>
      <c r="K284" s="160" t="n"/>
    </row>
    <row r="285" hidden="1" outlineLevel="2" ht="25.5" customFormat="1" customHeight="1" s="129">
      <c r="A285" s="181" t="n"/>
      <c r="B285" s="130" t="inlineStr">
        <is>
          <t>20.2.09.10-0027</t>
        </is>
      </c>
      <c r="C285" s="131" t="inlineStr">
        <is>
          <t>Муфта защитная: МПР-400-1</t>
        </is>
      </c>
      <c r="D285" s="132" t="inlineStr">
        <is>
          <t>шт</t>
        </is>
      </c>
      <c r="E285" s="133" t="n">
        <v>3</v>
      </c>
      <c r="F285" s="134" t="n">
        <v>576.48</v>
      </c>
      <c r="G285" s="134" t="n"/>
      <c r="H285" s="200" t="n"/>
      <c r="I285" s="14" t="n"/>
      <c r="J285" s="14" t="n"/>
      <c r="K285" s="160" t="n"/>
    </row>
    <row r="286" hidden="1" outlineLevel="1" collapsed="1" ht="102" customFormat="1" customHeight="1" s="128">
      <c r="A286" s="181" t="n">
        <v>72</v>
      </c>
      <c r="B286" s="35" t="inlineStr">
        <is>
          <t>ФССЦ</t>
        </is>
      </c>
      <c r="C286" s="180" t="inlineStr">
        <is>
          <t>Гирлянда №8 Натяжная для троса для опоры У500н-1 (с искровым промежутком)</t>
        </is>
      </c>
      <c r="D286" s="181" t="inlineStr">
        <is>
          <t>шт</t>
        </is>
      </c>
      <c r="E286" s="34" t="n">
        <v>244</v>
      </c>
      <c r="F286" s="206" t="n">
        <v>10381.44</v>
      </c>
      <c r="G286" s="14">
        <f>ROUND(F286*E286,2)</f>
        <v/>
      </c>
      <c r="H286" s="200">
        <f>G286/$G$654</f>
        <v/>
      </c>
      <c r="I286" s="14">
        <f>ROUND(F286*'Прил. 10'!$D$12,2)</f>
        <v/>
      </c>
      <c r="J286" s="14">
        <f>ROUND(I286*E286,2)</f>
        <v/>
      </c>
      <c r="K286" s="160" t="n"/>
    </row>
    <row r="287" hidden="1" outlineLevel="2" ht="14.25" customFormat="1" customHeight="1" s="129">
      <c r="A287" s="181" t="n"/>
      <c r="B287" s="130" t="inlineStr">
        <is>
          <t>20.1.02.21-0034</t>
        </is>
      </c>
      <c r="C287" s="131" t="inlineStr">
        <is>
          <t>Узел крепления: КГ-21-3</t>
        </is>
      </c>
      <c r="D287" s="132" t="inlineStr">
        <is>
          <t>шт</t>
        </is>
      </c>
      <c r="E287" s="133" t="n">
        <v>4</v>
      </c>
      <c r="F287" s="134" t="n">
        <v>107.4</v>
      </c>
      <c r="G287" s="134" t="n"/>
      <c r="H287" s="200" t="n"/>
      <c r="I287" s="14" t="n"/>
      <c r="J287" s="14" t="n"/>
      <c r="K287" s="160" t="n"/>
    </row>
    <row r="288" hidden="1" outlineLevel="2" ht="14.25" customFormat="1" customHeight="1" s="129">
      <c r="A288" s="181" t="n"/>
      <c r="B288" s="130" t="inlineStr">
        <is>
          <t>20.1.02.14-0006</t>
        </is>
      </c>
      <c r="C288" s="131" t="inlineStr">
        <is>
          <t>Серьга СР-21-20</t>
        </is>
      </c>
      <c r="D288" s="132" t="inlineStr">
        <is>
          <t>шт</t>
        </is>
      </c>
      <c r="E288" s="133" t="n">
        <v>8</v>
      </c>
      <c r="F288" s="134" t="n">
        <v>68.73</v>
      </c>
      <c r="G288" s="134" t="n"/>
      <c r="H288" s="200" t="n"/>
      <c r="I288" s="14" t="n"/>
      <c r="J288" s="14" t="n"/>
      <c r="K288" s="160" t="n"/>
    </row>
    <row r="289" hidden="1" outlineLevel="2" ht="25.5" customFormat="1" customHeight="1" s="129">
      <c r="A289" s="181" t="n"/>
      <c r="B289" s="130" t="inlineStr">
        <is>
          <t>20.1.02.22-0027</t>
        </is>
      </c>
      <c r="C289" s="131" t="inlineStr">
        <is>
          <t>Ушко: У-21-20</t>
        </is>
      </c>
      <c r="D289" s="132" t="inlineStr">
        <is>
          <t>шт</t>
        </is>
      </c>
      <c r="E289" s="133" t="n">
        <v>8</v>
      </c>
      <c r="F289" s="134" t="n">
        <v>272.53</v>
      </c>
      <c r="G289" s="134" t="n"/>
      <c r="H289" s="200" t="n"/>
      <c r="I289" s="14" t="n"/>
      <c r="J289" s="14" t="n"/>
      <c r="K289" s="160" t="n"/>
    </row>
    <row r="290" hidden="1" outlineLevel="2" ht="25.5" customFormat="1" customHeight="1" s="129">
      <c r="A290" s="181" t="n"/>
      <c r="B290" s="130" t="inlineStr">
        <is>
          <t>20.5.04.04-0033</t>
        </is>
      </c>
      <c r="C290" s="131" t="inlineStr">
        <is>
          <t>Зажим натяжной прессуемый НАП-640-1</t>
        </is>
      </c>
      <c r="D290" s="132" t="inlineStr">
        <is>
          <t>шт</t>
        </is>
      </c>
      <c r="E290" s="133" t="n">
        <v>8</v>
      </c>
      <c r="F290" s="134" t="inlineStr">
        <is>
          <t>1 178,28</t>
        </is>
      </c>
      <c r="G290" s="134" t="n"/>
      <c r="H290" s="200" t="n"/>
      <c r="I290" s="14" t="n"/>
      <c r="J290" s="14" t="n"/>
      <c r="K290" s="160" t="n"/>
    </row>
    <row r="291" hidden="1" outlineLevel="2" ht="25.5" customFormat="1" customHeight="1" s="129">
      <c r="A291" s="181" t="n"/>
      <c r="B291" s="130" t="inlineStr">
        <is>
          <t>22.2.02.01-0001</t>
        </is>
      </c>
      <c r="C291" s="131" t="inlineStr">
        <is>
          <t>Гаситель вибрации ГВ-3211-02</t>
        </is>
      </c>
      <c r="D291" s="132" t="inlineStr">
        <is>
          <t>шт</t>
        </is>
      </c>
      <c r="E291" s="133" t="n">
        <v>4</v>
      </c>
      <c r="F291" s="134" t="n">
        <v>103.3</v>
      </c>
      <c r="G291" s="134" t="n"/>
      <c r="H291" s="200" t="n"/>
      <c r="I291" s="14" t="n"/>
      <c r="J291" s="14" t="n"/>
      <c r="K291" s="160" t="n"/>
    </row>
    <row r="292" hidden="1" outlineLevel="1" collapsed="1" ht="25.5" customFormat="1" customHeight="1" s="128">
      <c r="A292" s="181" t="n">
        <v>73</v>
      </c>
      <c r="B292" s="35" t="inlineStr">
        <is>
          <t>ФССЦ</t>
        </is>
      </c>
      <c r="C292" s="180" t="inlineStr">
        <is>
          <t>Детали крепления ригелей Д13 (0,011т)</t>
        </is>
      </c>
      <c r="D292" s="181" t="inlineStr">
        <is>
          <t>шт</t>
        </is>
      </c>
      <c r="E292" s="34" t="n">
        <v>4696</v>
      </c>
      <c r="F292" s="206" t="n">
        <v>715.89</v>
      </c>
      <c r="G292" s="14">
        <f>ROUND(F292*E292,2)</f>
        <v/>
      </c>
      <c r="H292" s="200">
        <f>G292/$G$654</f>
        <v/>
      </c>
      <c r="I292" s="14">
        <f>ROUND(F292*'Прил. 10'!$D$12,2)</f>
        <v/>
      </c>
      <c r="J292" s="14">
        <f>ROUND(I292*E292,2)</f>
        <v/>
      </c>
      <c r="K292" s="160" t="n"/>
    </row>
    <row r="293" hidden="1" outlineLevel="1" ht="14.25" customFormat="1" customHeight="1" s="160">
      <c r="A293" s="181" t="n">
        <v>74</v>
      </c>
      <c r="B293" s="35" t="inlineStr">
        <is>
          <t>БЦ.113.38</t>
        </is>
      </c>
      <c r="C293" s="180" t="inlineStr">
        <is>
          <t>Фундамент Ф6-АМ</t>
        </is>
      </c>
      <c r="D293" s="181" t="inlineStr">
        <is>
          <t>м3</t>
        </is>
      </c>
      <c r="E293" s="34" t="n">
        <v>291.6</v>
      </c>
      <c r="F293" s="206">
        <f>ROUND(I293/'Прил. 10'!$D$12,2)</f>
        <v/>
      </c>
      <c r="G293" s="14">
        <f>ROUND(F293*E293,2)</f>
        <v/>
      </c>
      <c r="H293" s="200">
        <f>G293/$G$654</f>
        <v/>
      </c>
      <c r="I293" s="14" t="n">
        <v>71226.42</v>
      </c>
      <c r="J293" s="14">
        <f>ROUND(I293*E293,2)</f>
        <v/>
      </c>
    </row>
    <row r="294" hidden="1" outlineLevel="1" ht="30" customFormat="1" customHeight="1" s="160">
      <c r="A294" s="181" t="n">
        <v>75</v>
      </c>
      <c r="B294" s="35" t="inlineStr">
        <is>
          <t>14.2.01.05-0002</t>
        </is>
      </c>
      <c r="C294" s="180" t="inlineStr">
        <is>
          <t>Композиция полимерная (БАМ-4)</t>
        </is>
      </c>
      <c r="D294" s="181" t="inlineStr">
        <is>
          <t>кг</t>
        </is>
      </c>
      <c r="E294" s="34" t="n">
        <v>78216</v>
      </c>
      <c r="F294" s="206" t="n">
        <v>38.6</v>
      </c>
      <c r="G294" s="14">
        <f>ROUND(F294*E294,2)</f>
        <v/>
      </c>
      <c r="H294" s="200">
        <f>G294/$G$654</f>
        <v/>
      </c>
      <c r="I294" s="14">
        <f>ROUND(F294*'Прил. 10'!$D$12,2)</f>
        <v/>
      </c>
      <c r="J294" s="14">
        <f>ROUND(I294*E294,2)</f>
        <v/>
      </c>
    </row>
    <row r="295" hidden="1" outlineLevel="1" ht="76.5" customFormat="1" customHeight="1" s="128">
      <c r="A295" s="181" t="n">
        <v>76</v>
      </c>
      <c r="B295" s="35" t="inlineStr">
        <is>
          <t>ФССЦ</t>
        </is>
      </c>
      <c r="C295" s="180" t="inlineStr">
        <is>
          <t>Гирлянда №30 Поддерживающая для крепления ОКГТ к опорам ВЛ 500 кВ</t>
        </is>
      </c>
      <c r="D295" s="181" t="inlineStr">
        <is>
          <t>шт</t>
        </is>
      </c>
      <c r="E295" s="34" t="n">
        <v>1278</v>
      </c>
      <c r="F295" s="206" t="n">
        <v>6237.12</v>
      </c>
      <c r="G295" s="14">
        <f>ROUND(F295*E295,2)</f>
        <v/>
      </c>
      <c r="H295" s="200">
        <f>G295/$G$654</f>
        <v/>
      </c>
      <c r="I295" s="14">
        <f>ROUND(F295*'Прил. 10'!$D$12,2)</f>
        <v/>
      </c>
      <c r="J295" s="14">
        <f>ROUND(I295*E295,2)</f>
        <v/>
      </c>
      <c r="K295" s="160" t="n"/>
    </row>
    <row r="296" hidden="1" outlineLevel="2" ht="14.25" customFormat="1" customHeight="1" s="129">
      <c r="A296" s="181" t="n"/>
      <c r="B296" s="130" t="inlineStr">
        <is>
          <t>20.1.02.21-0034</t>
        </is>
      </c>
      <c r="C296" s="131" t="inlineStr">
        <is>
          <t>Узел крепления: КГ-21-3</t>
        </is>
      </c>
      <c r="D296" s="132" t="inlineStr">
        <is>
          <t>шт</t>
        </is>
      </c>
      <c r="E296" s="133" t="n">
        <v>1</v>
      </c>
      <c r="F296" s="134" t="n">
        <v>107.4</v>
      </c>
      <c r="G296" s="134" t="n"/>
      <c r="H296" s="200" t="n"/>
      <c r="I296" s="14" t="n"/>
      <c r="J296" s="14" t="n"/>
      <c r="K296" s="160" t="n"/>
    </row>
    <row r="297" hidden="1" outlineLevel="2" ht="14.25" customFormat="1" customHeight="1" s="129">
      <c r="A297" s="181" t="n"/>
      <c r="B297" s="130" t="inlineStr">
        <is>
          <t>22.2.01.03-0002</t>
        </is>
      </c>
      <c r="C297" s="131" t="inlineStr">
        <is>
          <t>Изолятор подвесной стеклянный ПСВ-160А</t>
        </is>
      </c>
      <c r="D297" s="132" t="inlineStr">
        <is>
          <t>шт</t>
        </is>
      </c>
      <c r="E297" s="133" t="n">
        <v>4</v>
      </c>
      <c r="F297" s="134" t="n">
        <v>284.68</v>
      </c>
      <c r="G297" s="134" t="n"/>
      <c r="H297" s="200" t="n"/>
      <c r="I297" s="14" t="n"/>
      <c r="J297" s="14" t="n"/>
      <c r="K297" s="160" t="n"/>
    </row>
    <row r="298" hidden="1" outlineLevel="2" ht="25.5" customFormat="1" customHeight="1" s="129">
      <c r="A298" s="181" t="n"/>
      <c r="B298" s="130" t="inlineStr">
        <is>
          <t>20.1.02.22-0027</t>
        </is>
      </c>
      <c r="C298" s="131" t="inlineStr">
        <is>
          <t>Ушко: У-21-20</t>
        </is>
      </c>
      <c r="D298" s="132" t="inlineStr">
        <is>
          <t>шт</t>
        </is>
      </c>
      <c r="E298" s="133" t="n">
        <v>1</v>
      </c>
      <c r="F298" s="134" t="n">
        <v>272.53</v>
      </c>
      <c r="G298" s="134" t="n"/>
      <c r="H298" s="200" t="n"/>
      <c r="I298" s="14" t="n"/>
      <c r="J298" s="14" t="n"/>
      <c r="K298" s="160" t="n"/>
    </row>
    <row r="299" hidden="1" outlineLevel="2" ht="25.5" customFormat="1" customHeight="1" s="129">
      <c r="A299" s="181" t="n"/>
      <c r="B299" s="130" t="inlineStr">
        <is>
          <t>20.1.01.12-0033</t>
        </is>
      </c>
      <c r="C299" s="131" t="inlineStr">
        <is>
          <t>Зажим поддерживающий спиральный ПС-15, 4П11</t>
        </is>
      </c>
      <c r="D299" s="132" t="inlineStr">
        <is>
          <t>шт</t>
        </is>
      </c>
      <c r="E299" s="133" t="n">
        <v>1</v>
      </c>
      <c r="F299" s="134" t="n">
        <v>374.91</v>
      </c>
      <c r="G299" s="134" t="n"/>
      <c r="H299" s="200" t="n"/>
      <c r="I299" s="14" t="n"/>
      <c r="J299" s="14" t="n"/>
      <c r="K299" s="160" t="n"/>
    </row>
    <row r="300" hidden="1" outlineLevel="1" collapsed="1" ht="25.5" customFormat="1" customHeight="1" s="128">
      <c r="A300" s="181" t="n">
        <v>73</v>
      </c>
      <c r="B300" s="35" t="inlineStr">
        <is>
          <t>ФССЦ</t>
        </is>
      </c>
      <c r="C300" s="180" t="inlineStr">
        <is>
          <t>Детали крепления ригелей Д13 (0,011т)</t>
        </is>
      </c>
      <c r="D300" s="181" t="inlineStr">
        <is>
          <t>шт</t>
        </is>
      </c>
      <c r="E300" s="34" t="n">
        <v>4696</v>
      </c>
      <c r="F300" s="206" t="n">
        <v>715.89</v>
      </c>
      <c r="G300" s="14">
        <f>ROUND(F300*E300,2)</f>
        <v/>
      </c>
      <c r="H300" s="200">
        <f>G300/$G$654</f>
        <v/>
      </c>
      <c r="I300" s="14">
        <f>ROUND(F300*'Прил. 10'!$D$12,2)</f>
        <v/>
      </c>
      <c r="J300" s="14">
        <f>ROUND(I300*E300,2)</f>
        <v/>
      </c>
      <c r="K300" s="160" t="n"/>
    </row>
    <row r="301" hidden="1" outlineLevel="1" ht="56.25" customFormat="1" customHeight="1" s="128">
      <c r="A301" s="181" t="n">
        <v>77</v>
      </c>
      <c r="B301" s="35" t="inlineStr">
        <is>
          <t>ФССЦ</t>
        </is>
      </c>
      <c r="C301" s="180" t="inlineStr">
        <is>
          <t>Гирлянда №18 Натяжная усиленная для 3-х проводов марки АСк2у 300/39 для а/у опор типа УС500-В</t>
        </is>
      </c>
      <c r="D301" s="181" t="inlineStr">
        <is>
          <t>шт</t>
        </is>
      </c>
      <c r="E301" s="34" t="n">
        <v>20</v>
      </c>
      <c r="F301" s="206" t="n">
        <v>53436.66</v>
      </c>
      <c r="G301" s="14">
        <f>ROUND(F301*E301,2)</f>
        <v/>
      </c>
      <c r="H301" s="200">
        <f>G301/$G$654</f>
        <v/>
      </c>
      <c r="I301" s="14">
        <f>ROUND(F301*'Прил. 10'!$D$12,2)</f>
        <v/>
      </c>
      <c r="J301" s="14">
        <f>ROUND(I301*E301,2)</f>
        <v/>
      </c>
      <c r="K301" s="160" t="n"/>
    </row>
    <row r="302" hidden="1" outlineLevel="2" ht="14.25" customFormat="1" customHeight="1" s="129">
      <c r="A302" s="181" t="n"/>
      <c r="B302" s="130" t="inlineStr">
        <is>
          <t>20.1.02.21-0034</t>
        </is>
      </c>
      <c r="C302" s="131" t="inlineStr">
        <is>
          <t>Узел крепления: КГ-21-3</t>
        </is>
      </c>
      <c r="D302" s="132" t="inlineStr">
        <is>
          <t>шт</t>
        </is>
      </c>
      <c r="E302" s="133" t="n">
        <v>3</v>
      </c>
      <c r="F302" s="134" t="n">
        <v>107.4</v>
      </c>
      <c r="G302" s="134" t="n"/>
      <c r="H302" s="200" t="n"/>
      <c r="I302" s="14" t="n"/>
      <c r="J302" s="14" t="n"/>
      <c r="K302" s="160" t="n"/>
    </row>
    <row r="303" hidden="1" outlineLevel="2" ht="14.25" customFormat="1" customHeight="1" s="129">
      <c r="A303" s="181" t="n"/>
      <c r="B303" s="130" t="inlineStr">
        <is>
          <t>01.7.15.10-0035</t>
        </is>
      </c>
      <c r="C303" s="131" t="inlineStr">
        <is>
          <t>Скоба: СК-21-1А</t>
        </is>
      </c>
      <c r="D303" s="132" t="inlineStr">
        <is>
          <t>шт</t>
        </is>
      </c>
      <c r="E303" s="133" t="n">
        <v>3</v>
      </c>
      <c r="F303" s="134" t="n">
        <v>116.92</v>
      </c>
      <c r="G303" s="134" t="n"/>
      <c r="H303" s="200" t="n"/>
      <c r="I303" s="14" t="n"/>
      <c r="J303" s="14" t="n"/>
      <c r="K303" s="160" t="n"/>
    </row>
    <row r="304" hidden="1" outlineLevel="2" ht="25.5" customFormat="1" customHeight="1" s="129">
      <c r="A304" s="181" t="n"/>
      <c r="B304" s="130" t="inlineStr">
        <is>
          <t>22.2.02.04-0004</t>
        </is>
      </c>
      <c r="C304" s="131" t="inlineStr">
        <is>
          <t>Звено промежуточное: вывернутое ПРВ-21-1</t>
        </is>
      </c>
      <c r="D304" s="132" t="inlineStr">
        <is>
          <t>шт</t>
        </is>
      </c>
      <c r="E304" s="133" t="n">
        <v>3</v>
      </c>
      <c r="F304" s="134" t="n">
        <v>83.93000000000001</v>
      </c>
      <c r="G304" s="134" t="n"/>
      <c r="H304" s="200" t="n"/>
      <c r="I304" s="14" t="n"/>
      <c r="J304" s="14" t="n"/>
      <c r="K304" s="160" t="n"/>
    </row>
    <row r="305" hidden="1" outlineLevel="2" ht="25.5" customFormat="1" customHeight="1" s="129">
      <c r="A305" s="181" t="n"/>
      <c r="B305" s="130" t="inlineStr">
        <is>
          <t>22.2.02.04-0040</t>
        </is>
      </c>
      <c r="C305" s="131" t="inlineStr">
        <is>
          <t>Звено промежуточное: регулируемое ПРР-21-1</t>
        </is>
      </c>
      <c r="D305" s="132" t="inlineStr">
        <is>
          <t>шт</t>
        </is>
      </c>
      <c r="E305" s="133" t="n">
        <v>6</v>
      </c>
      <c r="F305" s="134" t="n">
        <v>492.77</v>
      </c>
      <c r="G305" s="134" t="n"/>
      <c r="H305" s="200" t="n"/>
      <c r="I305" s="14" t="n"/>
      <c r="J305" s="14" t="n"/>
      <c r="K305" s="160" t="n"/>
    </row>
    <row r="306" hidden="1" outlineLevel="2" ht="25.5" customFormat="1" customHeight="1" s="129">
      <c r="A306" s="181" t="n"/>
      <c r="B306" s="130" t="inlineStr">
        <is>
          <t>22.2.02.04-0020</t>
        </is>
      </c>
      <c r="C306" s="131" t="inlineStr">
        <is>
          <t>Звено промежуточное: прямое двойное 2ПР-21-1</t>
        </is>
      </c>
      <c r="D306" s="132" t="inlineStr">
        <is>
          <t>шт</t>
        </is>
      </c>
      <c r="E306" s="133" t="n">
        <v>6</v>
      </c>
      <c r="F306" s="134" t="n">
        <v>314.56</v>
      </c>
      <c r="G306" s="134" t="n"/>
      <c r="H306" s="200" t="n"/>
      <c r="I306" s="14" t="n"/>
      <c r="J306" s="14" t="n"/>
      <c r="K306" s="160" t="n"/>
    </row>
    <row r="307" hidden="1" outlineLevel="2" ht="25.5" customFormat="1" customHeight="1" s="129">
      <c r="A307" s="181" t="n"/>
      <c r="B307" s="130" t="inlineStr">
        <is>
          <t>22.2.02.04-0014</t>
        </is>
      </c>
      <c r="C307" s="131" t="inlineStr">
        <is>
          <t>Звено промежуточное: монтажное ПТМ-21-2</t>
        </is>
      </c>
      <c r="D307" s="132" t="inlineStr">
        <is>
          <t>шт</t>
        </is>
      </c>
      <c r="E307" s="133" t="n">
        <v>6</v>
      </c>
      <c r="F307" s="134" t="n">
        <v>248.59</v>
      </c>
      <c r="G307" s="134" t="n"/>
      <c r="H307" s="200" t="n"/>
      <c r="I307" s="14" t="n"/>
      <c r="J307" s="14" t="n"/>
      <c r="K307" s="160" t="n"/>
    </row>
    <row r="308" hidden="1" outlineLevel="2" ht="14.25" customFormat="1" customHeight="1" s="129">
      <c r="A308" s="181" t="n"/>
      <c r="B308" s="130" t="inlineStr">
        <is>
          <t>20.1.02.14-0006</t>
        </is>
      </c>
      <c r="C308" s="131" t="inlineStr">
        <is>
          <t>Серьга СР-21-20</t>
        </is>
      </c>
      <c r="D308" s="132" t="inlineStr">
        <is>
          <t>шт</t>
        </is>
      </c>
      <c r="E308" s="133" t="n">
        <v>6</v>
      </c>
      <c r="F308" s="134" t="n">
        <v>68.73</v>
      </c>
      <c r="G308" s="134" t="n"/>
      <c r="H308" s="200" t="n"/>
      <c r="I308" s="14" t="n"/>
      <c r="J308" s="14" t="n"/>
      <c r="K308" s="160" t="n"/>
    </row>
    <row r="309" hidden="1" outlineLevel="2" ht="25.5" customFormat="1" customHeight="1" s="129">
      <c r="A309" s="181" t="n"/>
      <c r="B309" s="130" t="inlineStr">
        <is>
          <t>22.2.01.03-0002</t>
        </is>
      </c>
      <c r="C309" s="131" t="inlineStr">
        <is>
          <t>Изоляторы линейные подвесные стеклянные ПСВ-160А</t>
        </is>
      </c>
      <c r="D309" s="132" t="inlineStr">
        <is>
          <t>шт</t>
        </is>
      </c>
      <c r="E309" s="133" t="n">
        <v>114</v>
      </c>
      <c r="F309" s="134" t="n">
        <v>284.68</v>
      </c>
      <c r="G309" s="134" t="n"/>
      <c r="H309" s="200" t="n"/>
      <c r="I309" s="14" t="n"/>
      <c r="J309" s="14" t="n"/>
      <c r="K309" s="160" t="n"/>
    </row>
    <row r="310" hidden="1" outlineLevel="2" ht="14.25" customFormat="1" customHeight="1" s="129">
      <c r="A310" s="181" t="n"/>
      <c r="B310" s="130" t="inlineStr">
        <is>
          <t>22.2.01.03-0002</t>
        </is>
      </c>
      <c r="C310" s="131" t="inlineStr">
        <is>
          <t>Изолятор подвесной стеклянный ПСВ-160А</t>
        </is>
      </c>
      <c r="D310" s="132" t="inlineStr">
        <is>
          <t>шт</t>
        </is>
      </c>
      <c r="E310" s="133" t="n">
        <v>114</v>
      </c>
      <c r="F310" s="134" t="n">
        <v>284.68</v>
      </c>
      <c r="G310" s="134" t="n"/>
      <c r="H310" s="200" t="n"/>
      <c r="I310" s="14" t="n"/>
      <c r="J310" s="14" t="n"/>
      <c r="K310" s="160" t="n"/>
    </row>
    <row r="311" hidden="1" outlineLevel="2" ht="25.5" customFormat="1" customHeight="1" s="129">
      <c r="A311" s="181" t="n"/>
      <c r="B311" s="130" t="inlineStr">
        <is>
          <t>20.1.02.22-0027</t>
        </is>
      </c>
      <c r="C311" s="131" t="inlineStr">
        <is>
          <t>Ушко: У-21-20</t>
        </is>
      </c>
      <c r="D311" s="132" t="inlineStr">
        <is>
          <t>шт</t>
        </is>
      </c>
      <c r="E311" s="133" t="n">
        <v>6</v>
      </c>
      <c r="F311" s="134" t="n">
        <v>272.53</v>
      </c>
      <c r="G311" s="134" t="n"/>
      <c r="H311" s="200" t="n"/>
      <c r="I311" s="14" t="n"/>
      <c r="J311" s="14" t="n"/>
      <c r="K311" s="160" t="n"/>
    </row>
    <row r="312" hidden="1" outlineLevel="2" ht="25.5" customFormat="1" customHeight="1" s="129">
      <c r="A312" s="181" t="n"/>
      <c r="B312" s="130" t="inlineStr">
        <is>
          <t>22.2.02.04-0034</t>
        </is>
      </c>
      <c r="C312" s="131" t="inlineStr">
        <is>
          <t>Звено промежуточное: регулируемое двойное 2ПРР-21-2</t>
        </is>
      </c>
      <c r="D312" s="132" t="inlineStr">
        <is>
          <t>шт</t>
        </is>
      </c>
      <c r="E312" s="133" t="n">
        <v>6</v>
      </c>
      <c r="F312" s="134" t="n">
        <v>386.59</v>
      </c>
      <c r="G312" s="134" t="n"/>
      <c r="H312" s="200" t="n"/>
      <c r="I312" s="14" t="n"/>
      <c r="J312" s="14" t="n"/>
      <c r="K312" s="160" t="n"/>
    </row>
    <row r="313" hidden="1" outlineLevel="2" ht="25.5" customFormat="1" customHeight="1" s="129">
      <c r="A313" s="181" t="n"/>
      <c r="B313" s="130" t="inlineStr">
        <is>
          <t>22.2.02.04-0023</t>
        </is>
      </c>
      <c r="C313" s="131" t="inlineStr">
        <is>
          <t>Звено промежуточное: прямое ПР-16-6</t>
        </is>
      </c>
      <c r="D313" s="132" t="inlineStr">
        <is>
          <t>шт</t>
        </is>
      </c>
      <c r="E313" s="133" t="n">
        <v>6</v>
      </c>
      <c r="F313" s="134" t="n">
        <v>60.08</v>
      </c>
      <c r="G313" s="134" t="n"/>
      <c r="H313" s="200" t="n"/>
      <c r="I313" s="14" t="n"/>
      <c r="J313" s="14" t="n"/>
      <c r="K313" s="160" t="n"/>
    </row>
    <row r="314" hidden="1" outlineLevel="2" ht="25.5" customFormat="1" customHeight="1" s="129">
      <c r="A314" s="181" t="n"/>
      <c r="B314" s="130" t="inlineStr">
        <is>
          <t>20.5.04.04-0033</t>
        </is>
      </c>
      <c r="C314" s="131" t="inlineStr">
        <is>
          <t>Зажим натяжной прессуемый НАП-640-1</t>
        </is>
      </c>
      <c r="D314" s="132" t="inlineStr">
        <is>
          <t>шт</t>
        </is>
      </c>
      <c r="E314" s="133" t="n">
        <v>6</v>
      </c>
      <c r="F314" s="134" t="inlineStr">
        <is>
          <t>1 178,28</t>
        </is>
      </c>
      <c r="G314" s="134" t="n"/>
      <c r="H314" s="200" t="n"/>
      <c r="I314" s="14" t="n"/>
      <c r="J314" s="14" t="n"/>
      <c r="K314" s="160" t="n"/>
    </row>
    <row r="315" hidden="1" outlineLevel="2" ht="25.5" customFormat="1" customHeight="1" s="129">
      <c r="A315" s="181" t="n"/>
      <c r="B315" s="130" t="inlineStr">
        <is>
          <t>20.1.02.05-0007</t>
        </is>
      </c>
      <c r="C315" s="131" t="inlineStr">
        <is>
          <t>Коромысло 3КЛ-21-3</t>
        </is>
      </c>
      <c r="D315" s="132" t="inlineStr">
        <is>
          <t>шт</t>
        </is>
      </c>
      <c r="E315" s="133" t="n">
        <v>3</v>
      </c>
      <c r="F315" s="134" t="inlineStr">
        <is>
          <t>2 845,09</t>
        </is>
      </c>
      <c r="G315" s="134" t="n"/>
      <c r="H315" s="200" t="n"/>
      <c r="I315" s="14" t="n"/>
      <c r="J315" s="14" t="n"/>
      <c r="K315" s="160" t="n"/>
    </row>
    <row r="316" hidden="1" outlineLevel="2" ht="25.5" customFormat="1" customHeight="1" s="129">
      <c r="A316" s="181" t="n"/>
      <c r="B316" s="130" t="inlineStr">
        <is>
          <t>20.1.02.21-0082</t>
        </is>
      </c>
      <c r="C316" s="131" t="inlineStr">
        <is>
          <t>Узел крепления экрана: УКЭ-1Б</t>
        </is>
      </c>
      <c r="D316" s="132" t="inlineStr">
        <is>
          <t>шт</t>
        </is>
      </c>
      <c r="E316" s="133" t="n">
        <v>3</v>
      </c>
      <c r="F316" s="134" t="n">
        <v>474.88</v>
      </c>
      <c r="G316" s="134" t="n"/>
      <c r="H316" s="200" t="n"/>
      <c r="I316" s="14" t="n"/>
      <c r="J316" s="14" t="n"/>
      <c r="K316" s="160" t="n"/>
    </row>
    <row r="317" hidden="1" outlineLevel="2" ht="25.5" customFormat="1" customHeight="1" s="129">
      <c r="A317" s="181" t="n"/>
      <c r="B317" s="130" t="inlineStr">
        <is>
          <t>20.2.02.06-0001</t>
        </is>
      </c>
      <c r="C317" s="131" t="inlineStr">
        <is>
          <t>Экран защитный: ЭЗ-500-1А</t>
        </is>
      </c>
      <c r="D317" s="132" t="inlineStr">
        <is>
          <t>шт</t>
        </is>
      </c>
      <c r="E317" s="133" t="n">
        <v>3</v>
      </c>
      <c r="F317" s="134" t="n">
        <v>949.22</v>
      </c>
      <c r="G317" s="134" t="n"/>
      <c r="H317" s="200" t="n"/>
      <c r="I317" s="14" t="n"/>
      <c r="J317" s="14" t="n"/>
      <c r="K317" s="160" t="n"/>
    </row>
    <row r="318" hidden="1" outlineLevel="2" ht="14.25" customFormat="1" customHeight="1" s="129">
      <c r="A318" s="181" t="n"/>
      <c r="B318" s="130" t="inlineStr">
        <is>
          <t>22.2.02.04-0054</t>
        </is>
      </c>
      <c r="C318" s="131" t="inlineStr">
        <is>
          <t>Звено промежуточное: трехлапчатое ПРТ-21/16-2</t>
        </is>
      </c>
      <c r="D318" s="132" t="inlineStr">
        <is>
          <t>шт</t>
        </is>
      </c>
      <c r="E318" s="133" t="n">
        <v>3</v>
      </c>
      <c r="F318" s="134" t="n">
        <v>80.09999999999999</v>
      </c>
      <c r="G318" s="134" t="n"/>
      <c r="H318" s="200" t="n"/>
      <c r="I318" s="14" t="n"/>
      <c r="J318" s="14" t="n"/>
      <c r="K318" s="160" t="n"/>
    </row>
    <row r="319" hidden="1" outlineLevel="2" ht="25.5" customFormat="1" customHeight="1" s="129">
      <c r="A319" s="181" t="n"/>
      <c r="B319" s="130" t="inlineStr">
        <is>
          <t>22.2.02.04-0049</t>
        </is>
      </c>
      <c r="C319" s="131" t="inlineStr">
        <is>
          <t>Звено промежуточное: трехлапчатое ПРТ-16-1</t>
        </is>
      </c>
      <c r="D319" s="132" t="inlineStr">
        <is>
          <t>шт</t>
        </is>
      </c>
      <c r="E319" s="133" t="n">
        <v>3</v>
      </c>
      <c r="F319" s="134" t="n">
        <v>80.59999999999999</v>
      </c>
      <c r="G319" s="134" t="n"/>
      <c r="H319" s="200" t="n"/>
      <c r="I319" s="14" t="n"/>
      <c r="J319" s="14" t="n"/>
      <c r="K319" s="160" t="n"/>
    </row>
    <row r="320" hidden="1" outlineLevel="2" ht="14.25" customFormat="1" customHeight="1" s="129">
      <c r="A320" s="181" t="n"/>
      <c r="B320" s="130" t="inlineStr">
        <is>
          <t>20.2.09.10-0027</t>
        </is>
      </c>
      <c r="C320" s="131" t="inlineStr">
        <is>
          <t>Муфта защитная: МПР-400-1</t>
        </is>
      </c>
      <c r="D320" s="132" t="inlineStr">
        <is>
          <t>шт</t>
        </is>
      </c>
      <c r="E320" s="133" t="n">
        <v>3</v>
      </c>
      <c r="F320" s="134" t="n">
        <v>576.48</v>
      </c>
      <c r="G320" s="134" t="n"/>
      <c r="H320" s="200" t="n"/>
      <c r="I320" s="14" t="n"/>
      <c r="J320" s="14" t="n"/>
      <c r="K320" s="160" t="n"/>
    </row>
    <row r="321" hidden="1" outlineLevel="1" collapsed="1" ht="33" customFormat="1" customHeight="1" s="128">
      <c r="A321" s="181" t="n">
        <v>78</v>
      </c>
      <c r="B321" s="35" t="inlineStr">
        <is>
          <t>Прайс из СД ОП</t>
        </is>
      </c>
      <c r="C321" s="180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D321" s="181" t="inlineStr">
        <is>
          <t>шт</t>
        </is>
      </c>
      <c r="E321" s="34" t="n">
        <v>14</v>
      </c>
      <c r="F321" s="206" t="n">
        <v>53436.66</v>
      </c>
      <c r="G321" s="14">
        <f>ROUND(F321*E321,2)</f>
        <v/>
      </c>
      <c r="H321" s="200">
        <f>G321/$G$654</f>
        <v/>
      </c>
      <c r="I321" s="14">
        <f>ROUND(F321*'Прил. 10'!$D$12,2)</f>
        <v/>
      </c>
      <c r="J321" s="14">
        <f>ROUND(I321*E321,2)</f>
        <v/>
      </c>
      <c r="K321" s="160" t="n"/>
    </row>
    <row r="322" hidden="1" outlineLevel="2" ht="14.25" customFormat="1" customHeight="1" s="129">
      <c r="A322" s="181" t="n"/>
      <c r="B322" s="130" t="inlineStr">
        <is>
          <t>20.1.02.21-0034</t>
        </is>
      </c>
      <c r="C322" s="131" t="inlineStr">
        <is>
          <t>Узел крепления: КГ-21-3</t>
        </is>
      </c>
      <c r="D322" s="132" t="inlineStr">
        <is>
          <t>шт</t>
        </is>
      </c>
      <c r="E322" s="133" t="n">
        <v>3</v>
      </c>
      <c r="F322" s="134" t="n">
        <v>107.4</v>
      </c>
      <c r="G322" s="134" t="n"/>
      <c r="H322" s="200" t="n"/>
      <c r="I322" s="14" t="n"/>
      <c r="J322" s="14" t="n"/>
      <c r="K322" s="160" t="n"/>
    </row>
    <row r="323" hidden="1" outlineLevel="2" ht="14.25" customFormat="1" customHeight="1" s="129">
      <c r="A323" s="181" t="n"/>
      <c r="B323" s="130" t="inlineStr">
        <is>
          <t>01.7.15.10-0035</t>
        </is>
      </c>
      <c r="C323" s="131" t="inlineStr">
        <is>
          <t>Скоба: СК-21-1А</t>
        </is>
      </c>
      <c r="D323" s="132" t="inlineStr">
        <is>
          <t>шт</t>
        </is>
      </c>
      <c r="E323" s="133" t="n">
        <v>3</v>
      </c>
      <c r="F323" s="134" t="n">
        <v>116.92</v>
      </c>
      <c r="G323" s="134" t="n"/>
      <c r="H323" s="200" t="n"/>
      <c r="I323" s="14" t="n"/>
      <c r="J323" s="14" t="n"/>
      <c r="K323" s="160" t="n"/>
    </row>
    <row r="324" hidden="1" outlineLevel="2" ht="25.5" customFormat="1" customHeight="1" s="129">
      <c r="A324" s="181" t="n"/>
      <c r="B324" s="130" t="inlineStr">
        <is>
          <t>22.2.02.04-0004</t>
        </is>
      </c>
      <c r="C324" s="131" t="inlineStr">
        <is>
          <t>Звено промежуточное: вывернутое ПРВ-21-1</t>
        </is>
      </c>
      <c r="D324" s="132" t="inlineStr">
        <is>
          <t>шт</t>
        </is>
      </c>
      <c r="E324" s="133" t="n">
        <v>3</v>
      </c>
      <c r="F324" s="134" t="n">
        <v>83.93000000000001</v>
      </c>
      <c r="G324" s="134" t="n"/>
      <c r="H324" s="200" t="n"/>
      <c r="I324" s="14" t="n"/>
      <c r="J324" s="14" t="n"/>
      <c r="K324" s="160" t="n"/>
    </row>
    <row r="325" hidden="1" outlineLevel="2" ht="25.5" customFormat="1" customHeight="1" s="129">
      <c r="A325" s="181" t="n"/>
      <c r="B325" s="130" t="inlineStr">
        <is>
          <t>22.2.02.04-0040</t>
        </is>
      </c>
      <c r="C325" s="131" t="inlineStr">
        <is>
          <t>Звено промежуточное: регулируемое ПРР-21-1</t>
        </is>
      </c>
      <c r="D325" s="132" t="inlineStr">
        <is>
          <t>шт</t>
        </is>
      </c>
      <c r="E325" s="133" t="n">
        <v>6</v>
      </c>
      <c r="F325" s="134" t="n">
        <v>492.77</v>
      </c>
      <c r="G325" s="134" t="n"/>
      <c r="H325" s="200" t="n"/>
      <c r="I325" s="14" t="n"/>
      <c r="J325" s="14" t="n"/>
      <c r="K325" s="160" t="n"/>
    </row>
    <row r="326" hidden="1" outlineLevel="2" ht="25.5" customFormat="1" customHeight="1" s="129">
      <c r="A326" s="181" t="n"/>
      <c r="B326" s="130" t="inlineStr">
        <is>
          <t>22.2.02.04-0020</t>
        </is>
      </c>
      <c r="C326" s="131" t="inlineStr">
        <is>
          <t>Звено промежуточное: прямое двойное 2ПР-21-1</t>
        </is>
      </c>
      <c r="D326" s="132" t="inlineStr">
        <is>
          <t>шт</t>
        </is>
      </c>
      <c r="E326" s="133" t="n">
        <v>6</v>
      </c>
      <c r="F326" s="134" t="n">
        <v>314.56</v>
      </c>
      <c r="G326" s="134" t="n"/>
      <c r="H326" s="200" t="n"/>
      <c r="I326" s="14" t="n"/>
      <c r="J326" s="14" t="n"/>
      <c r="K326" s="160" t="n"/>
    </row>
    <row r="327" hidden="1" outlineLevel="2" ht="25.5" customFormat="1" customHeight="1" s="129">
      <c r="A327" s="181" t="n"/>
      <c r="B327" s="130" t="inlineStr">
        <is>
          <t>22.2.02.04-0014</t>
        </is>
      </c>
      <c r="C327" s="131" t="inlineStr">
        <is>
          <t>Звено промежуточное: монтажное ПТМ-21-2</t>
        </is>
      </c>
      <c r="D327" s="132" t="inlineStr">
        <is>
          <t>шт</t>
        </is>
      </c>
      <c r="E327" s="133" t="n">
        <v>6</v>
      </c>
      <c r="F327" s="134" t="n">
        <v>248.59</v>
      </c>
      <c r="G327" s="134" t="n"/>
      <c r="H327" s="200" t="n"/>
      <c r="I327" s="14" t="n"/>
      <c r="J327" s="14" t="n"/>
      <c r="K327" s="160" t="n"/>
    </row>
    <row r="328" hidden="1" outlineLevel="2" ht="14.25" customFormat="1" customHeight="1" s="129">
      <c r="A328" s="181" t="n"/>
      <c r="B328" s="130" t="inlineStr">
        <is>
          <t>20.1.02.14-0006</t>
        </is>
      </c>
      <c r="C328" s="131" t="inlineStr">
        <is>
          <t>Серьга СР-21-20</t>
        </is>
      </c>
      <c r="D328" s="132" t="inlineStr">
        <is>
          <t>шт</t>
        </is>
      </c>
      <c r="E328" s="133" t="n">
        <v>6</v>
      </c>
      <c r="F328" s="134" t="n">
        <v>68.73</v>
      </c>
      <c r="G328" s="134" t="n"/>
      <c r="H328" s="200" t="n"/>
      <c r="I328" s="14" t="n"/>
      <c r="J328" s="14" t="n"/>
      <c r="K328" s="160" t="n"/>
    </row>
    <row r="329" hidden="1" outlineLevel="2" ht="25.5" customFormat="1" customHeight="1" s="129">
      <c r="A329" s="181" t="n"/>
      <c r="B329" s="130" t="inlineStr">
        <is>
          <t>22.2.01.03-0002</t>
        </is>
      </c>
      <c r="C329" s="131" t="inlineStr">
        <is>
          <t>Изоляторы линейные подвесные стеклянные ПСВ-160А</t>
        </is>
      </c>
      <c r="D329" s="132" t="inlineStr">
        <is>
          <t>шт</t>
        </is>
      </c>
      <c r="E329" s="133" t="n">
        <v>114</v>
      </c>
      <c r="F329" s="134" t="n">
        <v>284.68</v>
      </c>
      <c r="G329" s="134" t="n"/>
      <c r="H329" s="200" t="n"/>
      <c r="I329" s="14" t="n"/>
      <c r="J329" s="14" t="n"/>
      <c r="K329" s="160" t="n"/>
    </row>
    <row r="330" hidden="1" outlineLevel="2" ht="14.25" customFormat="1" customHeight="1" s="129">
      <c r="A330" s="181" t="n"/>
      <c r="B330" s="130" t="inlineStr">
        <is>
          <t>22.2.01.03-0002</t>
        </is>
      </c>
      <c r="C330" s="131" t="inlineStr">
        <is>
          <t>Изолятор подвесной стеклянный ПСВ-160А</t>
        </is>
      </c>
      <c r="D330" s="132" t="inlineStr">
        <is>
          <t>шт</t>
        </is>
      </c>
      <c r="E330" s="133" t="n">
        <v>114</v>
      </c>
      <c r="F330" s="134" t="n">
        <v>284.68</v>
      </c>
      <c r="G330" s="134" t="n"/>
      <c r="H330" s="200" t="n"/>
      <c r="I330" s="14" t="n"/>
      <c r="J330" s="14" t="n"/>
      <c r="K330" s="160" t="n"/>
    </row>
    <row r="331" hidden="1" outlineLevel="2" ht="25.5" customFormat="1" customHeight="1" s="129">
      <c r="A331" s="181" t="n"/>
      <c r="B331" s="130" t="inlineStr">
        <is>
          <t>20.1.02.22-0027</t>
        </is>
      </c>
      <c r="C331" s="131" t="inlineStr">
        <is>
          <t>Ушко: У-21-20</t>
        </is>
      </c>
      <c r="D331" s="132" t="inlineStr">
        <is>
          <t>шт</t>
        </is>
      </c>
      <c r="E331" s="133" t="n">
        <v>6</v>
      </c>
      <c r="F331" s="134" t="n">
        <v>272.53</v>
      </c>
      <c r="G331" s="134" t="n"/>
      <c r="H331" s="200" t="n"/>
      <c r="I331" s="14" t="n"/>
      <c r="J331" s="14" t="n"/>
      <c r="K331" s="160" t="n"/>
    </row>
    <row r="332" hidden="1" outlineLevel="2" ht="25.5" customFormat="1" customHeight="1" s="129">
      <c r="A332" s="181" t="n"/>
      <c r="B332" s="130" t="inlineStr">
        <is>
          <t>22.2.02.04-0034</t>
        </is>
      </c>
      <c r="C332" s="131" t="inlineStr">
        <is>
          <t>Звено промежуточное: регулируемое двойное 2ПРР-21-2</t>
        </is>
      </c>
      <c r="D332" s="132" t="inlineStr">
        <is>
          <t>шт</t>
        </is>
      </c>
      <c r="E332" s="133" t="n">
        <v>6</v>
      </c>
      <c r="F332" s="134" t="n">
        <v>386.59</v>
      </c>
      <c r="G332" s="134" t="n"/>
      <c r="H332" s="200" t="n"/>
      <c r="I332" s="14" t="n"/>
      <c r="J332" s="14" t="n"/>
      <c r="K332" s="160" t="n"/>
    </row>
    <row r="333" hidden="1" outlineLevel="2" ht="25.5" customFormat="1" customHeight="1" s="129">
      <c r="A333" s="181" t="n"/>
      <c r="B333" s="130" t="inlineStr">
        <is>
          <t>22.2.02.04-0023</t>
        </is>
      </c>
      <c r="C333" s="131" t="inlineStr">
        <is>
          <t>Звено промежуточное: прямое ПР-16-6</t>
        </is>
      </c>
      <c r="D333" s="132" t="inlineStr">
        <is>
          <t>шт</t>
        </is>
      </c>
      <c r="E333" s="133" t="n">
        <v>6</v>
      </c>
      <c r="F333" s="134" t="n">
        <v>60.08</v>
      </c>
      <c r="G333" s="134" t="n"/>
      <c r="H333" s="200" t="n"/>
      <c r="I333" s="14" t="n"/>
      <c r="J333" s="14" t="n"/>
      <c r="K333" s="160" t="n"/>
    </row>
    <row r="334" hidden="1" outlineLevel="2" ht="25.5" customFormat="1" customHeight="1" s="129">
      <c r="A334" s="181" t="n"/>
      <c r="B334" s="130" t="inlineStr">
        <is>
          <t>20.5.04.04-0033</t>
        </is>
      </c>
      <c r="C334" s="131" t="inlineStr">
        <is>
          <t>Зажим натяжной прессуемый НАП-640-1</t>
        </is>
      </c>
      <c r="D334" s="132" t="inlineStr">
        <is>
          <t>шт</t>
        </is>
      </c>
      <c r="E334" s="133" t="n">
        <v>6</v>
      </c>
      <c r="F334" s="134" t="n">
        <v>1178.28</v>
      </c>
      <c r="G334" s="134" t="n"/>
      <c r="H334" s="200" t="n"/>
      <c r="I334" s="14" t="n"/>
      <c r="J334" s="14" t="n"/>
      <c r="K334" s="160" t="n"/>
    </row>
    <row r="335" hidden="1" outlineLevel="2" ht="25.5" customFormat="1" customHeight="1" s="129">
      <c r="A335" s="181" t="n"/>
      <c r="B335" s="130" t="inlineStr">
        <is>
          <t>20.1.02.05-0007</t>
        </is>
      </c>
      <c r="C335" s="131" t="inlineStr">
        <is>
          <t>Коромысло 3КЛ-21-3</t>
        </is>
      </c>
      <c r="D335" s="132" t="inlineStr">
        <is>
          <t>шт</t>
        </is>
      </c>
      <c r="E335" s="133" t="n">
        <v>3</v>
      </c>
      <c r="F335" s="134" t="n">
        <v>2845.09</v>
      </c>
      <c r="G335" s="134" t="n"/>
      <c r="H335" s="200" t="n"/>
      <c r="I335" s="14" t="n"/>
      <c r="J335" s="14" t="n"/>
      <c r="K335" s="160" t="n"/>
    </row>
    <row r="336" hidden="1" outlineLevel="2" ht="25.5" customFormat="1" customHeight="1" s="129">
      <c r="A336" s="181" t="n"/>
      <c r="B336" s="130" t="inlineStr">
        <is>
          <t>20.1.02.21-0082</t>
        </is>
      </c>
      <c r="C336" s="131" t="inlineStr">
        <is>
          <t>Узел крепления экрана: УКЭ-1Б</t>
        </is>
      </c>
      <c r="D336" s="132" t="inlineStr">
        <is>
          <t>шт</t>
        </is>
      </c>
      <c r="E336" s="133" t="n">
        <v>3</v>
      </c>
      <c r="F336" s="134" t="n">
        <v>474.88</v>
      </c>
      <c r="G336" s="134" t="n"/>
      <c r="H336" s="200" t="n"/>
      <c r="I336" s="14" t="n"/>
      <c r="J336" s="14" t="n"/>
      <c r="K336" s="160" t="n"/>
    </row>
    <row r="337" hidden="1" outlineLevel="2" ht="25.5" customFormat="1" customHeight="1" s="129">
      <c r="A337" s="181" t="n"/>
      <c r="B337" s="130" t="inlineStr">
        <is>
          <t>20.2.02.06-0001</t>
        </is>
      </c>
      <c r="C337" s="131" t="inlineStr">
        <is>
          <t>Экран защитный: ЭЗ-500-1А</t>
        </is>
      </c>
      <c r="D337" s="132" t="inlineStr">
        <is>
          <t>шт</t>
        </is>
      </c>
      <c r="E337" s="133" t="n">
        <v>3</v>
      </c>
      <c r="F337" s="134" t="n">
        <v>949.22</v>
      </c>
      <c r="G337" s="134" t="n"/>
      <c r="H337" s="200" t="n"/>
      <c r="I337" s="14" t="n"/>
      <c r="J337" s="14" t="n"/>
      <c r="K337" s="160" t="n"/>
    </row>
    <row r="338" hidden="1" outlineLevel="2" ht="14.25" customFormat="1" customHeight="1" s="129">
      <c r="A338" s="181" t="n"/>
      <c r="B338" s="130" t="inlineStr">
        <is>
          <t>22.2.02.04-0054</t>
        </is>
      </c>
      <c r="C338" s="131" t="inlineStr">
        <is>
          <t>Звено промежуточное: трехлапчатое ПРТ-21/16-2</t>
        </is>
      </c>
      <c r="D338" s="132" t="inlineStr">
        <is>
          <t>шт</t>
        </is>
      </c>
      <c r="E338" s="133" t="n">
        <v>3</v>
      </c>
      <c r="F338" s="134" t="n">
        <v>80.09999999999999</v>
      </c>
      <c r="G338" s="134" t="n"/>
      <c r="H338" s="200" t="n"/>
      <c r="I338" s="14" t="n"/>
      <c r="J338" s="14" t="n"/>
      <c r="K338" s="160" t="n"/>
    </row>
    <row r="339" hidden="1" outlineLevel="2" ht="25.5" customFormat="1" customHeight="1" s="129">
      <c r="A339" s="181" t="n"/>
      <c r="B339" s="130" t="inlineStr">
        <is>
          <t>22.2.02.04-0049</t>
        </is>
      </c>
      <c r="C339" s="131" t="inlineStr">
        <is>
          <t>Звено промежуточное: трехлапчатое ПРТ-16-1</t>
        </is>
      </c>
      <c r="D339" s="132" t="inlineStr">
        <is>
          <t>шт</t>
        </is>
      </c>
      <c r="E339" s="133" t="n">
        <v>3</v>
      </c>
      <c r="F339" s="134" t="n">
        <v>80.59999999999999</v>
      </c>
      <c r="G339" s="134" t="n"/>
      <c r="H339" s="200" t="n"/>
      <c r="I339" s="14" t="n"/>
      <c r="J339" s="14" t="n"/>
      <c r="K339" s="160" t="n"/>
    </row>
    <row r="340" hidden="1" outlineLevel="2" ht="14.25" customFormat="1" customHeight="1" s="129">
      <c r="A340" s="181" t="n"/>
      <c r="B340" s="130" t="inlineStr">
        <is>
          <t>20.2.09.10-0027</t>
        </is>
      </c>
      <c r="C340" s="131" t="inlineStr">
        <is>
          <t>Муфта защитная: МПР-400-1</t>
        </is>
      </c>
      <c r="D340" s="132" t="inlineStr">
        <is>
          <t>шт</t>
        </is>
      </c>
      <c r="E340" s="133" t="n">
        <v>3</v>
      </c>
      <c r="F340" s="134" t="n">
        <v>576.48</v>
      </c>
      <c r="G340" s="134" t="n"/>
      <c r="H340" s="200" t="n"/>
      <c r="I340" s="14" t="n"/>
      <c r="J340" s="14" t="n"/>
      <c r="K340" s="160" t="n"/>
    </row>
    <row r="341" hidden="1" outlineLevel="1" collapsed="1" ht="37.5" customFormat="1" customHeight="1" s="128">
      <c r="A341" s="181" t="n">
        <v>79</v>
      </c>
      <c r="B341" s="35" t="inlineStr">
        <is>
          <t>Прайс из СД ОП</t>
        </is>
      </c>
      <c r="C341" s="180" t="inlineStr">
        <is>
          <t>Гирлянда №17.1 Натяжная трехцепная гирлянда для крепления 3-х проводов АСк2у 300/39 для анкерно-угловых опор типа УС500-В</t>
        </is>
      </c>
      <c r="D341" s="181" t="inlineStr">
        <is>
          <t>шт</t>
        </is>
      </c>
      <c r="E341" s="34" t="n">
        <v>20</v>
      </c>
      <c r="F341" s="206" t="n">
        <v>53436.66</v>
      </c>
      <c r="G341" s="14">
        <f>ROUND(F341*E341,2)</f>
        <v/>
      </c>
      <c r="H341" s="200">
        <f>G341/$G$654</f>
        <v/>
      </c>
      <c r="I341" s="14">
        <f>ROUND(F341*'Прил. 10'!$D$12,2)</f>
        <v/>
      </c>
      <c r="J341" s="14">
        <f>ROUND(I341*E341,2)</f>
        <v/>
      </c>
      <c r="K341" s="160" t="n"/>
    </row>
    <row r="342" hidden="1" outlineLevel="2" ht="14.25" customFormat="1" customHeight="1" s="129">
      <c r="A342" s="181" t="n"/>
      <c r="B342" s="130" t="inlineStr">
        <is>
          <t>20.1.02.21-0034</t>
        </is>
      </c>
      <c r="C342" s="131" t="inlineStr">
        <is>
          <t>Узел крепления: КГ-21-3</t>
        </is>
      </c>
      <c r="D342" s="132" t="inlineStr">
        <is>
          <t>шт</t>
        </is>
      </c>
      <c r="E342" s="133" t="n">
        <v>3</v>
      </c>
      <c r="F342" s="134" t="n">
        <v>107.4</v>
      </c>
      <c r="G342" s="134" t="n"/>
      <c r="H342" s="200" t="n"/>
      <c r="I342" s="14" t="n"/>
      <c r="J342" s="14" t="n"/>
      <c r="K342" s="160" t="n"/>
    </row>
    <row r="343" hidden="1" outlineLevel="2" ht="14.25" customFormat="1" customHeight="1" s="129">
      <c r="A343" s="181" t="n"/>
      <c r="B343" s="130" t="inlineStr">
        <is>
          <t>01.7.15.10-0035</t>
        </is>
      </c>
      <c r="C343" s="131" t="inlineStr">
        <is>
          <t>Скоба: СК-21-1А</t>
        </is>
      </c>
      <c r="D343" s="132" t="inlineStr">
        <is>
          <t>шт</t>
        </is>
      </c>
      <c r="E343" s="133" t="n">
        <v>3</v>
      </c>
      <c r="F343" s="134" t="n">
        <v>116.92</v>
      </c>
      <c r="G343" s="134" t="n"/>
      <c r="H343" s="200" t="n"/>
      <c r="I343" s="14" t="n"/>
      <c r="J343" s="14" t="n"/>
      <c r="K343" s="160" t="n"/>
    </row>
    <row r="344" hidden="1" outlineLevel="2" ht="25.5" customFormat="1" customHeight="1" s="129">
      <c r="A344" s="181" t="n"/>
      <c r="B344" s="130" t="inlineStr">
        <is>
          <t>22.2.02.04-0004</t>
        </is>
      </c>
      <c r="C344" s="131" t="inlineStr">
        <is>
          <t>Звено промежуточное: вывернутое ПРВ-21-1</t>
        </is>
      </c>
      <c r="D344" s="132" t="inlineStr">
        <is>
          <t>шт</t>
        </is>
      </c>
      <c r="E344" s="133" t="n">
        <v>3</v>
      </c>
      <c r="F344" s="134" t="n">
        <v>83.93000000000001</v>
      </c>
      <c r="G344" s="134" t="n"/>
      <c r="H344" s="200" t="n"/>
      <c r="I344" s="14" t="n"/>
      <c r="J344" s="14" t="n"/>
      <c r="K344" s="160" t="n"/>
    </row>
    <row r="345" hidden="1" outlineLevel="2" ht="25.5" customFormat="1" customHeight="1" s="129">
      <c r="A345" s="181" t="n"/>
      <c r="B345" s="130" t="inlineStr">
        <is>
          <t>22.2.02.04-0040</t>
        </is>
      </c>
      <c r="C345" s="131" t="inlineStr">
        <is>
          <t>Звено промежуточное: регулируемое ПРР-21-1</t>
        </is>
      </c>
      <c r="D345" s="132" t="inlineStr">
        <is>
          <t>шт</t>
        </is>
      </c>
      <c r="E345" s="133" t="n">
        <v>6</v>
      </c>
      <c r="F345" s="134" t="n">
        <v>492.77</v>
      </c>
      <c r="G345" s="134" t="n"/>
      <c r="H345" s="200" t="n"/>
      <c r="I345" s="14" t="n"/>
      <c r="J345" s="14" t="n"/>
      <c r="K345" s="160" t="n"/>
    </row>
    <row r="346" hidden="1" outlineLevel="2" ht="25.5" customFormat="1" customHeight="1" s="129">
      <c r="A346" s="181" t="n"/>
      <c r="B346" s="130" t="inlineStr">
        <is>
          <t>22.2.02.04-0020</t>
        </is>
      </c>
      <c r="C346" s="131" t="inlineStr">
        <is>
          <t>Звено промежуточное: прямое двойное 2ПР-21-1</t>
        </is>
      </c>
      <c r="D346" s="132" t="inlineStr">
        <is>
          <t>шт</t>
        </is>
      </c>
      <c r="E346" s="133" t="n">
        <v>6</v>
      </c>
      <c r="F346" s="134" t="n">
        <v>314.56</v>
      </c>
      <c r="G346" s="134" t="n"/>
      <c r="H346" s="200" t="n"/>
      <c r="I346" s="14" t="n"/>
      <c r="J346" s="14" t="n"/>
      <c r="K346" s="160" t="n"/>
    </row>
    <row r="347" hidden="1" outlineLevel="2" ht="25.5" customFormat="1" customHeight="1" s="129">
      <c r="A347" s="181" t="n"/>
      <c r="B347" s="130" t="inlineStr">
        <is>
          <t>22.2.02.04-0014</t>
        </is>
      </c>
      <c r="C347" s="131" t="inlineStr">
        <is>
          <t>Звено промежуточное: монтажное ПТМ-21-2</t>
        </is>
      </c>
      <c r="D347" s="132" t="inlineStr">
        <is>
          <t>шт</t>
        </is>
      </c>
      <c r="E347" s="133" t="n">
        <v>6</v>
      </c>
      <c r="F347" s="134" t="n">
        <v>248.59</v>
      </c>
      <c r="G347" s="134" t="n"/>
      <c r="H347" s="200" t="n"/>
      <c r="I347" s="14" t="n"/>
      <c r="J347" s="14" t="n"/>
      <c r="K347" s="160" t="n"/>
    </row>
    <row r="348" hidden="1" outlineLevel="2" ht="14.25" customFormat="1" customHeight="1" s="129">
      <c r="A348" s="181" t="n"/>
      <c r="B348" s="130" t="inlineStr">
        <is>
          <t>20.1.02.14-0006</t>
        </is>
      </c>
      <c r="C348" s="131" t="inlineStr">
        <is>
          <t>Серьга СР-21-20</t>
        </is>
      </c>
      <c r="D348" s="132" t="inlineStr">
        <is>
          <t>шт</t>
        </is>
      </c>
      <c r="E348" s="133" t="n">
        <v>6</v>
      </c>
      <c r="F348" s="134" t="n">
        <v>68.73</v>
      </c>
      <c r="G348" s="134" t="n"/>
      <c r="H348" s="200" t="n"/>
      <c r="I348" s="14" t="n"/>
      <c r="J348" s="14" t="n"/>
      <c r="K348" s="160" t="n"/>
    </row>
    <row r="349" hidden="1" outlineLevel="2" ht="25.5" customFormat="1" customHeight="1" s="129">
      <c r="A349" s="181" t="n"/>
      <c r="B349" s="130" t="inlineStr">
        <is>
          <t>22.2.01.03-0002</t>
        </is>
      </c>
      <c r="C349" s="131" t="inlineStr">
        <is>
          <t>Изоляторы линейные подвесные стеклянные ПСВ-160А</t>
        </is>
      </c>
      <c r="D349" s="132" t="inlineStr">
        <is>
          <t>шт</t>
        </is>
      </c>
      <c r="E349" s="133" t="n">
        <v>114</v>
      </c>
      <c r="F349" s="134" t="n">
        <v>284.68</v>
      </c>
      <c r="G349" s="134" t="n"/>
      <c r="H349" s="200" t="n"/>
      <c r="I349" s="14" t="n"/>
      <c r="J349" s="14" t="n"/>
      <c r="K349" s="160" t="n"/>
    </row>
    <row r="350" hidden="1" outlineLevel="2" ht="14.25" customFormat="1" customHeight="1" s="129">
      <c r="A350" s="181" t="n"/>
      <c r="B350" s="130" t="inlineStr">
        <is>
          <t>22.2.01.03-0002</t>
        </is>
      </c>
      <c r="C350" s="131" t="inlineStr">
        <is>
          <t>Изолятор подвесной стеклянный ПСВ-160А</t>
        </is>
      </c>
      <c r="D350" s="132" t="inlineStr">
        <is>
          <t>шт</t>
        </is>
      </c>
      <c r="E350" s="133" t="n">
        <v>114</v>
      </c>
      <c r="F350" s="134" t="n">
        <v>284.68</v>
      </c>
      <c r="G350" s="134" t="n"/>
      <c r="H350" s="200" t="n"/>
      <c r="I350" s="14" t="n"/>
      <c r="J350" s="14" t="n"/>
      <c r="K350" s="160" t="n"/>
    </row>
    <row r="351" hidden="1" outlineLevel="2" ht="25.5" customFormat="1" customHeight="1" s="129">
      <c r="A351" s="181" t="n"/>
      <c r="B351" s="130" t="inlineStr">
        <is>
          <t>20.1.02.22-0027</t>
        </is>
      </c>
      <c r="C351" s="131" t="inlineStr">
        <is>
          <t>Ушко: У-21-20</t>
        </is>
      </c>
      <c r="D351" s="132" t="inlineStr">
        <is>
          <t>шт</t>
        </is>
      </c>
      <c r="E351" s="133" t="n">
        <v>6</v>
      </c>
      <c r="F351" s="134" t="n">
        <v>272.53</v>
      </c>
      <c r="G351" s="134" t="n"/>
      <c r="H351" s="200" t="n"/>
      <c r="I351" s="14" t="n"/>
      <c r="J351" s="14" t="n"/>
      <c r="K351" s="160" t="n"/>
    </row>
    <row r="352" hidden="1" outlineLevel="2" ht="25.5" customFormat="1" customHeight="1" s="129">
      <c r="A352" s="181" t="n"/>
      <c r="B352" s="130" t="inlineStr">
        <is>
          <t>22.2.02.04-0034</t>
        </is>
      </c>
      <c r="C352" s="131" t="inlineStr">
        <is>
          <t>Звено промежуточное: регулируемое двойное 2ПРР-21-2</t>
        </is>
      </c>
      <c r="D352" s="132" t="inlineStr">
        <is>
          <t>шт</t>
        </is>
      </c>
      <c r="E352" s="133" t="n">
        <v>6</v>
      </c>
      <c r="F352" s="134" t="n">
        <v>386.59</v>
      </c>
      <c r="G352" s="134" t="n"/>
      <c r="H352" s="200" t="n"/>
      <c r="I352" s="14" t="n"/>
      <c r="J352" s="14" t="n"/>
      <c r="K352" s="160" t="n"/>
    </row>
    <row r="353" hidden="1" outlineLevel="2" ht="25.5" customFormat="1" customHeight="1" s="129">
      <c r="A353" s="181" t="n"/>
      <c r="B353" s="130" t="inlineStr">
        <is>
          <t>22.2.02.04-0023</t>
        </is>
      </c>
      <c r="C353" s="131" t="inlineStr">
        <is>
          <t>Звено промежуточное: прямое ПР-16-6</t>
        </is>
      </c>
      <c r="D353" s="132" t="inlineStr">
        <is>
          <t>шт</t>
        </is>
      </c>
      <c r="E353" s="133" t="n">
        <v>6</v>
      </c>
      <c r="F353" s="134" t="n">
        <v>60.08</v>
      </c>
      <c r="G353" s="134" t="n"/>
      <c r="H353" s="200" t="n"/>
      <c r="I353" s="14" t="n"/>
      <c r="J353" s="14" t="n"/>
      <c r="K353" s="160" t="n"/>
    </row>
    <row r="354" hidden="1" outlineLevel="2" ht="25.5" customFormat="1" customHeight="1" s="129">
      <c r="A354" s="181" t="n"/>
      <c r="B354" s="130" t="inlineStr">
        <is>
          <t>20.5.04.04-0033</t>
        </is>
      </c>
      <c r="C354" s="131" t="inlineStr">
        <is>
          <t>Зажим натяжной прессуемый НАП-640-1</t>
        </is>
      </c>
      <c r="D354" s="132" t="inlineStr">
        <is>
          <t>шт</t>
        </is>
      </c>
      <c r="E354" s="133" t="n">
        <v>6</v>
      </c>
      <c r="F354" s="134" t="n">
        <v>1178.28</v>
      </c>
      <c r="G354" s="134" t="n"/>
      <c r="H354" s="200" t="n"/>
      <c r="I354" s="14" t="n"/>
      <c r="J354" s="14" t="n"/>
      <c r="K354" s="160" t="n"/>
    </row>
    <row r="355" hidden="1" outlineLevel="2" ht="25.5" customFormat="1" customHeight="1" s="129">
      <c r="A355" s="181" t="n"/>
      <c r="B355" s="130" t="inlineStr">
        <is>
          <t>20.1.02.05-0007</t>
        </is>
      </c>
      <c r="C355" s="131" t="inlineStr">
        <is>
          <t>Коромысло 3КЛ-21-3</t>
        </is>
      </c>
      <c r="D355" s="132" t="inlineStr">
        <is>
          <t>шт</t>
        </is>
      </c>
      <c r="E355" s="133" t="n">
        <v>3</v>
      </c>
      <c r="F355" s="134" t="n">
        <v>2845.09</v>
      </c>
      <c r="G355" s="134" t="n"/>
      <c r="H355" s="200" t="n"/>
      <c r="I355" s="14" t="n"/>
      <c r="J355" s="14" t="n"/>
      <c r="K355" s="160" t="n"/>
    </row>
    <row r="356" hidden="1" outlineLevel="2" ht="25.5" customFormat="1" customHeight="1" s="129">
      <c r="A356" s="181" t="n"/>
      <c r="B356" s="130" t="inlineStr">
        <is>
          <t>20.1.02.21-0082</t>
        </is>
      </c>
      <c r="C356" s="131" t="inlineStr">
        <is>
          <t>Узел крепления экрана: УКЭ-1Б</t>
        </is>
      </c>
      <c r="D356" s="132" t="inlineStr">
        <is>
          <t>шт</t>
        </is>
      </c>
      <c r="E356" s="133" t="n">
        <v>3</v>
      </c>
      <c r="F356" s="134" t="n">
        <v>474.88</v>
      </c>
      <c r="G356" s="134" t="n"/>
      <c r="H356" s="200" t="n"/>
      <c r="I356" s="14" t="n"/>
      <c r="J356" s="14" t="n"/>
      <c r="K356" s="160" t="n"/>
    </row>
    <row r="357" hidden="1" outlineLevel="2" ht="25.5" customFormat="1" customHeight="1" s="129">
      <c r="A357" s="181" t="n"/>
      <c r="B357" s="130" t="inlineStr">
        <is>
          <t>20.2.02.06-0001</t>
        </is>
      </c>
      <c r="C357" s="131" t="inlineStr">
        <is>
          <t>Экран защитный: ЭЗ-500-1А</t>
        </is>
      </c>
      <c r="D357" s="132" t="inlineStr">
        <is>
          <t>шт</t>
        </is>
      </c>
      <c r="E357" s="133" t="n">
        <v>3</v>
      </c>
      <c r="F357" s="134" t="n">
        <v>949.22</v>
      </c>
      <c r="G357" s="134" t="n"/>
      <c r="H357" s="200" t="n"/>
      <c r="I357" s="14" t="n"/>
      <c r="J357" s="14" t="n"/>
      <c r="K357" s="160" t="n"/>
    </row>
    <row r="358" hidden="1" outlineLevel="2" ht="14.25" customFormat="1" customHeight="1" s="129">
      <c r="A358" s="181" t="n"/>
      <c r="B358" s="130" t="inlineStr">
        <is>
          <t>22.2.02.04-0054</t>
        </is>
      </c>
      <c r="C358" s="131" t="inlineStr">
        <is>
          <t>Звено промежуточное: трехлапчатое ПРТ-21/16-2</t>
        </is>
      </c>
      <c r="D358" s="132" t="inlineStr">
        <is>
          <t>шт</t>
        </is>
      </c>
      <c r="E358" s="133" t="n">
        <v>3</v>
      </c>
      <c r="F358" s="134" t="n">
        <v>80.09999999999999</v>
      </c>
      <c r="G358" s="134" t="n"/>
      <c r="H358" s="200" t="n"/>
      <c r="I358" s="14" t="n"/>
      <c r="J358" s="14" t="n"/>
      <c r="K358" s="160" t="n"/>
    </row>
    <row r="359" hidden="1" outlineLevel="2" ht="25.5" customFormat="1" customHeight="1" s="129">
      <c r="A359" s="181" t="n"/>
      <c r="B359" s="130" t="inlineStr">
        <is>
          <t>22.2.02.04-0049</t>
        </is>
      </c>
      <c r="C359" s="131" t="inlineStr">
        <is>
          <t>Звено промежуточное: трехлапчатое ПРТ-16-1</t>
        </is>
      </c>
      <c r="D359" s="132" t="inlineStr">
        <is>
          <t>шт</t>
        </is>
      </c>
      <c r="E359" s="133" t="n">
        <v>3</v>
      </c>
      <c r="F359" s="134" t="n">
        <v>80.59999999999999</v>
      </c>
      <c r="G359" s="134" t="n"/>
      <c r="H359" s="200" t="n"/>
      <c r="I359" s="14" t="n"/>
      <c r="J359" s="14" t="n"/>
      <c r="K359" s="160" t="n"/>
    </row>
    <row r="360" hidden="1" outlineLevel="2" ht="14.25" customFormat="1" customHeight="1" s="129">
      <c r="A360" s="181" t="n"/>
      <c r="B360" s="130" t="inlineStr">
        <is>
          <t>20.2.09.10-0027</t>
        </is>
      </c>
      <c r="C360" s="131" t="inlineStr">
        <is>
          <t>Муфта защитная: МПР-400-1</t>
        </is>
      </c>
      <c r="D360" s="132" t="inlineStr">
        <is>
          <t>шт</t>
        </is>
      </c>
      <c r="E360" s="133" t="n">
        <v>3</v>
      </c>
      <c r="F360" s="134" t="n">
        <v>576.48</v>
      </c>
      <c r="G360" s="134" t="n"/>
      <c r="H360" s="200" t="n"/>
      <c r="I360" s="14" t="n"/>
      <c r="J360" s="14" t="n"/>
      <c r="K360" s="160" t="n"/>
    </row>
    <row r="361" hidden="1" outlineLevel="1" collapsed="1" ht="86.25" customFormat="1" customHeight="1" s="160">
      <c r="A361" s="181" t="n">
        <v>65</v>
      </c>
      <c r="B361" s="35" t="inlineStr">
        <is>
          <t>22.2.02.24-0014</t>
        </is>
      </c>
      <c r="C361" s="180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 (АПЗУ1-1м)</t>
        </is>
      </c>
      <c r="D361" s="181" t="inlineStr">
        <is>
          <t>шт</t>
        </is>
      </c>
      <c r="E361" s="34" t="n">
        <v>1564</v>
      </c>
      <c r="F361" s="206" t="n">
        <v>1440.82</v>
      </c>
      <c r="G361" s="14">
        <f>ROUND(F361*E361,2)</f>
        <v/>
      </c>
      <c r="H361" s="200">
        <f>G361/$G$654</f>
        <v/>
      </c>
      <c r="I361" s="14">
        <f>ROUND(F361*'Прил. 10'!$D$12,2)</f>
        <v/>
      </c>
      <c r="J361" s="14">
        <f>ROUND(I361*E361,2)</f>
        <v/>
      </c>
    </row>
    <row r="362" hidden="1" outlineLevel="1" ht="45" customFormat="1" customHeight="1" s="160">
      <c r="A362" s="181" t="n">
        <v>66</v>
      </c>
      <c r="B362" s="35" t="inlineStr">
        <is>
          <t>БЦ.113.38</t>
        </is>
      </c>
      <c r="C362" s="180" t="inlineStr">
        <is>
          <t>Фундамент Ф6-АМ</t>
        </is>
      </c>
      <c r="D362" s="181" t="inlineStr">
        <is>
          <t>м3</t>
        </is>
      </c>
      <c r="E362" s="34" t="n">
        <v>194.4</v>
      </c>
      <c r="F362" s="206">
        <f>ROUND(I362/'Прил. 10'!$D$12,2)</f>
        <v/>
      </c>
      <c r="G362" s="14">
        <f>ROUND(F362*E362,2)</f>
        <v/>
      </c>
      <c r="H362" s="200">
        <f>G362/$G$654</f>
        <v/>
      </c>
      <c r="I362" s="14" t="n">
        <v>71226.42</v>
      </c>
      <c r="J362" s="14">
        <f>ROUND(I362*E362,2)</f>
        <v/>
      </c>
    </row>
    <row r="363" hidden="1" outlineLevel="1" ht="57.75" customFormat="1" customHeight="1" s="128">
      <c r="A363" s="181" t="n">
        <v>67</v>
      </c>
      <c r="B363" s="35" t="inlineStr">
        <is>
          <t>Прайс из СД ОП</t>
        </is>
      </c>
      <c r="C363" s="180" t="inlineStr">
        <is>
          <t>Гирлянда №27 Натяжная для 3-х проводов марки АСк2у 300/39 для а/у опор типа УС500-В на заходах</t>
        </is>
      </c>
      <c r="D363" s="181" t="inlineStr">
        <is>
          <t>шт</t>
        </is>
      </c>
      <c r="E363" s="34" t="n">
        <v>44</v>
      </c>
      <c r="F363" s="206" t="n">
        <v>34658.04</v>
      </c>
      <c r="G363" s="14">
        <f>ROUND(F363*E363,2)</f>
        <v/>
      </c>
      <c r="H363" s="200">
        <f>G363/$G$654</f>
        <v/>
      </c>
      <c r="I363" s="14">
        <f>ROUND(F363*'Прил. 10'!$D$12,2)</f>
        <v/>
      </c>
      <c r="J363" s="14">
        <f>ROUND(I363*E363,2)</f>
        <v/>
      </c>
      <c r="K363" s="160" t="n"/>
    </row>
    <row r="364" hidden="1" outlineLevel="2" ht="14.25" customFormat="1" customHeight="1" s="129">
      <c r="A364" s="181" t="n"/>
      <c r="B364" s="130" t="inlineStr">
        <is>
          <t>20.1.02.21-0034</t>
        </is>
      </c>
      <c r="C364" s="131" t="inlineStr">
        <is>
          <t>Узел крепления: КГ-21-3</t>
        </is>
      </c>
      <c r="D364" s="132" t="inlineStr">
        <is>
          <t>шт</t>
        </is>
      </c>
      <c r="E364" s="133" t="n">
        <v>3</v>
      </c>
      <c r="F364" s="134" t="n">
        <v>107.4</v>
      </c>
      <c r="G364" s="134" t="n"/>
      <c r="H364" s="200" t="n"/>
      <c r="I364" s="14" t="n"/>
      <c r="J364" s="14" t="n"/>
      <c r="K364" s="160" t="n"/>
    </row>
    <row r="365" hidden="1" outlineLevel="2" ht="14.25" customFormat="1" customHeight="1" s="129">
      <c r="A365" s="181" t="n"/>
      <c r="B365" s="130" t="inlineStr">
        <is>
          <t>01.7.15.10-0035</t>
        </is>
      </c>
      <c r="C365" s="131" t="inlineStr">
        <is>
          <t>Скоба: СК-21-1А</t>
        </is>
      </c>
      <c r="D365" s="132" t="inlineStr">
        <is>
          <t>шт</t>
        </is>
      </c>
      <c r="E365" s="133" t="n">
        <v>3</v>
      </c>
      <c r="F365" s="134" t="n">
        <v>116.92</v>
      </c>
      <c r="G365" s="134" t="n"/>
      <c r="H365" s="200" t="n"/>
      <c r="I365" s="14" t="n"/>
      <c r="J365" s="14" t="n"/>
      <c r="K365" s="160" t="n"/>
    </row>
    <row r="366" hidden="1" outlineLevel="2" ht="25.5" customFormat="1" customHeight="1" s="129">
      <c r="A366" s="181" t="n"/>
      <c r="B366" s="130" t="inlineStr">
        <is>
          <t>22.2.02.04-0004</t>
        </is>
      </c>
      <c r="C366" s="131" t="inlineStr">
        <is>
          <t>Звено промежуточное: вывернутое ПРВ-21-1</t>
        </is>
      </c>
      <c r="D366" s="132" t="inlineStr">
        <is>
          <t>шт</t>
        </is>
      </c>
      <c r="E366" s="133" t="n">
        <v>3</v>
      </c>
      <c r="F366" s="134" t="n">
        <v>83.93000000000001</v>
      </c>
      <c r="G366" s="134" t="n"/>
      <c r="H366" s="200" t="n"/>
      <c r="I366" s="14" t="n"/>
      <c r="J366" s="14" t="n"/>
      <c r="K366" s="160" t="n"/>
    </row>
    <row r="367" hidden="1" outlineLevel="2" ht="25.5" customFormat="1" customHeight="1" s="129">
      <c r="A367" s="181" t="n"/>
      <c r="B367" s="130" t="inlineStr">
        <is>
          <t>22.2.02.04-0040</t>
        </is>
      </c>
      <c r="C367" s="131" t="inlineStr">
        <is>
          <t>Звено промежуточное: регулируемое ПРР-21-1</t>
        </is>
      </c>
      <c r="D367" s="132" t="inlineStr">
        <is>
          <t>шт</t>
        </is>
      </c>
      <c r="E367" s="133" t="n">
        <v>6</v>
      </c>
      <c r="F367" s="134" t="n">
        <v>492.77</v>
      </c>
      <c r="G367" s="134" t="n"/>
      <c r="H367" s="200" t="n"/>
      <c r="I367" s="14" t="n"/>
      <c r="J367" s="14" t="n"/>
      <c r="K367" s="160" t="n"/>
    </row>
    <row r="368" hidden="1" outlineLevel="2" ht="25.5" customFormat="1" customHeight="1" s="129">
      <c r="A368" s="181" t="n"/>
      <c r="B368" s="130" t="inlineStr">
        <is>
          <t>22.2.02.04-0020</t>
        </is>
      </c>
      <c r="C368" s="131" t="inlineStr">
        <is>
          <t>Звено промежуточное: прямое двойное 2ПР-21-1</t>
        </is>
      </c>
      <c r="D368" s="132" t="inlineStr">
        <is>
          <t>шт</t>
        </is>
      </c>
      <c r="E368" s="133" t="n">
        <v>6</v>
      </c>
      <c r="F368" s="134" t="n">
        <v>314.56</v>
      </c>
      <c r="G368" s="134" t="n"/>
      <c r="H368" s="200" t="n"/>
      <c r="I368" s="14" t="n"/>
      <c r="J368" s="14" t="n"/>
      <c r="K368" s="160" t="n"/>
    </row>
    <row r="369" hidden="1" outlineLevel="2" ht="25.5" customFormat="1" customHeight="1" s="129">
      <c r="A369" s="181" t="n"/>
      <c r="B369" s="130" t="inlineStr">
        <is>
          <t>22.2.02.04-0014</t>
        </is>
      </c>
      <c r="C369" s="131" t="inlineStr">
        <is>
          <t>Звено промежуточное: монтажное ПТМ-21-2</t>
        </is>
      </c>
      <c r="D369" s="132" t="inlineStr">
        <is>
          <t>шт</t>
        </is>
      </c>
      <c r="E369" s="133" t="n">
        <v>6</v>
      </c>
      <c r="F369" s="134" t="n">
        <v>248.59</v>
      </c>
      <c r="G369" s="134" t="n"/>
      <c r="H369" s="200" t="n"/>
      <c r="I369" s="14" t="n"/>
      <c r="J369" s="14" t="n"/>
      <c r="K369" s="160" t="n"/>
    </row>
    <row r="370" hidden="1" outlineLevel="2" ht="14.25" customFormat="1" customHeight="1" s="129">
      <c r="A370" s="181" t="n"/>
      <c r="B370" s="130" t="inlineStr">
        <is>
          <t>20.1.02.14-0006</t>
        </is>
      </c>
      <c r="C370" s="131" t="inlineStr">
        <is>
          <t>Серьга СР-21-20</t>
        </is>
      </c>
      <c r="D370" s="132" t="inlineStr">
        <is>
          <t>шт</t>
        </is>
      </c>
      <c r="E370" s="133" t="n">
        <v>6</v>
      </c>
      <c r="F370" s="134" t="n">
        <v>68.73</v>
      </c>
      <c r="G370" s="134" t="n"/>
      <c r="H370" s="200" t="n"/>
      <c r="I370" s="14" t="n"/>
      <c r="J370" s="14" t="n"/>
      <c r="K370" s="160" t="n"/>
    </row>
    <row r="371" hidden="1" outlineLevel="2" ht="25.5" customFormat="1" customHeight="1" s="129">
      <c r="A371" s="181" t="n"/>
      <c r="B371" s="130" t="inlineStr">
        <is>
          <t>22.2.01.03-0002</t>
        </is>
      </c>
      <c r="C371" s="131" t="inlineStr">
        <is>
          <t>Изоляторы линейные подвесные стеклянные ПСВ-160А</t>
        </is>
      </c>
      <c r="D371" s="132" t="inlineStr">
        <is>
          <t>шт</t>
        </is>
      </c>
      <c r="E371" s="133" t="n">
        <v>186</v>
      </c>
      <c r="F371" s="134" t="n">
        <v>284.68</v>
      </c>
      <c r="G371" s="134" t="n"/>
      <c r="H371" s="200" t="n"/>
      <c r="I371" s="14" t="n"/>
      <c r="J371" s="14" t="n"/>
      <c r="K371" s="160" t="n"/>
    </row>
    <row r="372" hidden="1" outlineLevel="2" ht="14.25" customFormat="1" customHeight="1" s="129">
      <c r="A372" s="181" t="n"/>
      <c r="B372" s="130" t="inlineStr">
        <is>
          <t>20.1.02.22-0027</t>
        </is>
      </c>
      <c r="C372" s="131" t="inlineStr">
        <is>
          <t>Ушко: У-21-20</t>
        </is>
      </c>
      <c r="D372" s="132" t="inlineStr">
        <is>
          <t>шт</t>
        </is>
      </c>
      <c r="E372" s="133" t="n">
        <v>6</v>
      </c>
      <c r="F372" s="134" t="n">
        <v>272.53</v>
      </c>
      <c r="G372" s="134" t="n"/>
      <c r="H372" s="200" t="n"/>
      <c r="I372" s="14" t="n"/>
      <c r="J372" s="14" t="n"/>
      <c r="K372" s="160" t="n"/>
    </row>
    <row r="373" hidden="1" outlineLevel="2" ht="25.5" customFormat="1" customHeight="1" s="129">
      <c r="A373" s="181" t="n"/>
      <c r="B373" s="130" t="inlineStr">
        <is>
          <t>22.2.02.04-0034</t>
        </is>
      </c>
      <c r="C373" s="131" t="inlineStr">
        <is>
          <t>Звено промежуточное: регулируемое двойное 2ПРР-21-2</t>
        </is>
      </c>
      <c r="D373" s="132" t="inlineStr">
        <is>
          <t>шт</t>
        </is>
      </c>
      <c r="E373" s="133" t="n">
        <v>6</v>
      </c>
      <c r="F373" s="134" t="n">
        <v>386.59</v>
      </c>
      <c r="G373" s="134" t="n"/>
      <c r="H373" s="200" t="n"/>
      <c r="I373" s="14" t="n"/>
      <c r="J373" s="14" t="n"/>
      <c r="K373" s="160" t="n"/>
    </row>
    <row r="374" hidden="1" outlineLevel="2" ht="25.5" customFormat="1" customHeight="1" s="129">
      <c r="A374" s="181" t="n"/>
      <c r="B374" s="130" t="inlineStr">
        <is>
          <t>22.2.02.04-0023</t>
        </is>
      </c>
      <c r="C374" s="131" t="inlineStr">
        <is>
          <t>Звено промежуточное: прямое ПР-16-6</t>
        </is>
      </c>
      <c r="D374" s="132" t="inlineStr">
        <is>
          <t>шт</t>
        </is>
      </c>
      <c r="E374" s="133" t="n">
        <v>6</v>
      </c>
      <c r="F374" s="134" t="n">
        <v>60.08</v>
      </c>
      <c r="G374" s="134" t="n"/>
      <c r="H374" s="200" t="n"/>
      <c r="I374" s="14" t="n"/>
      <c r="J374" s="14" t="n"/>
      <c r="K374" s="160" t="n"/>
    </row>
    <row r="375" hidden="1" outlineLevel="2" ht="25.5" customFormat="1" customHeight="1" s="129">
      <c r="A375" s="181" t="n"/>
      <c r="B375" s="130" t="inlineStr">
        <is>
          <t>20.5.04.04-0033</t>
        </is>
      </c>
      <c r="C375" s="131" t="inlineStr">
        <is>
          <t>Зажим натяжной прессуемый НАП-640-1</t>
        </is>
      </c>
      <c r="D375" s="132" t="inlineStr">
        <is>
          <t>шт</t>
        </is>
      </c>
      <c r="E375" s="133" t="n">
        <v>6</v>
      </c>
      <c r="F375" s="134" t="n">
        <v>1178.28</v>
      </c>
      <c r="G375" s="134" t="n"/>
      <c r="H375" s="200" t="n"/>
      <c r="I375" s="14" t="n"/>
      <c r="J375" s="14" t="n"/>
      <c r="K375" s="160" t="n"/>
    </row>
    <row r="376" hidden="1" outlineLevel="2" ht="25.5" customFormat="1" customHeight="1" s="129">
      <c r="A376" s="181" t="n"/>
      <c r="B376" s="130" t="inlineStr">
        <is>
          <t>20.1.02.21-0082</t>
        </is>
      </c>
      <c r="C376" s="131" t="inlineStr">
        <is>
          <t>Узел крепления экрана: УКЭ-1Б</t>
        </is>
      </c>
      <c r="D376" s="132" t="inlineStr">
        <is>
          <t>шт</t>
        </is>
      </c>
      <c r="E376" s="133" t="n">
        <v>3</v>
      </c>
      <c r="F376" s="134" t="n">
        <v>474.88</v>
      </c>
      <c r="G376" s="134" t="n"/>
      <c r="H376" s="200" t="n"/>
      <c r="I376" s="14" t="n"/>
      <c r="J376" s="14" t="n"/>
      <c r="K376" s="160" t="n"/>
    </row>
    <row r="377" hidden="1" outlineLevel="2" ht="25.5" customFormat="1" customHeight="1" s="129">
      <c r="A377" s="181" t="n"/>
      <c r="B377" s="130" t="inlineStr">
        <is>
          <t>20.2.02.06-0001</t>
        </is>
      </c>
      <c r="C377" s="131" t="inlineStr">
        <is>
          <t>Экран защитный: ЭЗ-500-1А</t>
        </is>
      </c>
      <c r="D377" s="132" t="inlineStr">
        <is>
          <t>шт</t>
        </is>
      </c>
      <c r="E377" s="133" t="n">
        <v>3</v>
      </c>
      <c r="F377" s="134" t="n">
        <v>949.22</v>
      </c>
      <c r="G377" s="134" t="n"/>
      <c r="H377" s="200" t="n"/>
      <c r="I377" s="14" t="n"/>
      <c r="J377" s="14" t="n"/>
      <c r="K377" s="160" t="n"/>
    </row>
    <row r="378" hidden="1" outlineLevel="2" ht="25.5" customFormat="1" customHeight="1" s="129">
      <c r="A378" s="181" t="n"/>
      <c r="B378" s="130" t="inlineStr">
        <is>
          <t>22.2.02.04-0054</t>
        </is>
      </c>
      <c r="C378" s="131" t="inlineStr">
        <is>
          <t>Звено промежуточное: трехлапчатое ПРТ-21/16-2</t>
        </is>
      </c>
      <c r="D378" s="132" t="inlineStr">
        <is>
          <t>шт</t>
        </is>
      </c>
      <c r="E378" s="133" t="n">
        <v>3</v>
      </c>
      <c r="F378" s="134" t="n">
        <v>80.09999999999999</v>
      </c>
      <c r="G378" s="134" t="n"/>
      <c r="H378" s="200" t="n"/>
      <c r="I378" s="14" t="n"/>
      <c r="J378" s="14" t="n"/>
      <c r="K378" s="160" t="n"/>
    </row>
    <row r="379" hidden="1" outlineLevel="2" ht="25.5" customFormat="1" customHeight="1" s="129">
      <c r="A379" s="181" t="n"/>
      <c r="B379" s="130" t="inlineStr">
        <is>
          <t>22.2.02.04-0049</t>
        </is>
      </c>
      <c r="C379" s="131" t="inlineStr">
        <is>
          <t>Звено промежуточное: трехлапчатое ПРТ-16-1</t>
        </is>
      </c>
      <c r="D379" s="132" t="inlineStr">
        <is>
          <t>шт</t>
        </is>
      </c>
      <c r="E379" s="133" t="n">
        <v>3</v>
      </c>
      <c r="F379" s="134" t="n">
        <v>80.59999999999999</v>
      </c>
      <c r="G379" s="134" t="n"/>
      <c r="H379" s="200" t="n"/>
      <c r="I379" s="14" t="n"/>
      <c r="J379" s="14" t="n"/>
      <c r="K379" s="160" t="n"/>
    </row>
    <row r="380" hidden="1" outlineLevel="2" ht="14.25" customFormat="1" customHeight="1" s="129">
      <c r="A380" s="181" t="n"/>
      <c r="B380" s="130" t="inlineStr">
        <is>
          <t>20.2.09.10-0027</t>
        </is>
      </c>
      <c r="C380" s="131" t="inlineStr">
        <is>
          <t>Муфта защитная: МПР-400-1</t>
        </is>
      </c>
      <c r="D380" s="132" t="inlineStr">
        <is>
          <t>шт</t>
        </is>
      </c>
      <c r="E380" s="133" t="n">
        <v>3</v>
      </c>
      <c r="F380" s="134" t="n">
        <v>576.48</v>
      </c>
      <c r="G380" s="134" t="n"/>
      <c r="H380" s="200" t="n"/>
      <c r="I380" s="14" t="n"/>
      <c r="J380" s="14" t="n"/>
      <c r="K380" s="160" t="n"/>
    </row>
    <row r="381" hidden="1" outlineLevel="1" collapsed="1" ht="38.25" customFormat="1" customHeight="1" s="160">
      <c r="A381" s="181" t="n">
        <v>68</v>
      </c>
      <c r="B381" s="35" t="inlineStr">
        <is>
          <t>БЦ.113.20</t>
        </is>
      </c>
      <c r="C381" s="180" t="inlineStr">
        <is>
          <t>Фундамент Ф5-А-350</t>
        </is>
      </c>
      <c r="D381" s="181" t="inlineStr">
        <is>
          <t>м3</t>
        </is>
      </c>
      <c r="E381" s="34" t="n">
        <v>200</v>
      </c>
      <c r="F381" s="206">
        <f>ROUND(I381/'Прил. 10'!$D$12,2)</f>
        <v/>
      </c>
      <c r="G381" s="14">
        <f>ROUND(F381*E381,2)</f>
        <v/>
      </c>
      <c r="H381" s="200">
        <f>G381/$G$654</f>
        <v/>
      </c>
      <c r="I381" s="14" t="n">
        <v>56226.42</v>
      </c>
      <c r="J381" s="14">
        <f>ROUND(I381*E381,2)</f>
        <v/>
      </c>
    </row>
    <row r="382" hidden="1" outlineLevel="1" ht="52.5" customFormat="1" customHeight="1" s="128">
      <c r="A382" s="181" t="n">
        <v>69</v>
      </c>
      <c r="B382" s="35" t="inlineStr">
        <is>
          <t>Прайс из СД ОП</t>
        </is>
      </c>
      <c r="C382" s="180" t="inlineStr">
        <is>
          <t>Гирлянда №7 Поддерживающая для троса (с искровым промежутком)</t>
        </is>
      </c>
      <c r="D382" s="181" t="inlineStr">
        <is>
          <t>шт</t>
        </is>
      </c>
      <c r="E382" s="34" t="n">
        <v>1260</v>
      </c>
      <c r="F382" s="206" t="n">
        <v>6237.12</v>
      </c>
      <c r="G382" s="14">
        <f>ROUND(F382*E382,2)</f>
        <v/>
      </c>
      <c r="H382" s="200">
        <f>G382/$G$654</f>
        <v/>
      </c>
      <c r="I382" s="14">
        <f>ROUND(F382*'Прил. 10'!$D$12,2)</f>
        <v/>
      </c>
      <c r="J382" s="14">
        <f>ROUND(I382*E382,2)</f>
        <v/>
      </c>
      <c r="K382" s="160" t="n"/>
    </row>
    <row r="383" hidden="1" outlineLevel="2" ht="14.25" customFormat="1" customHeight="1" s="129">
      <c r="A383" s="181" t="n"/>
      <c r="B383" s="130" t="inlineStr">
        <is>
          <t>20.1.02.21-0034</t>
        </is>
      </c>
      <c r="C383" s="131" t="inlineStr">
        <is>
          <t>Узел крепления: КГ-21-3</t>
        </is>
      </c>
      <c r="D383" s="132" t="inlineStr">
        <is>
          <t>шт</t>
        </is>
      </c>
      <c r="E383" s="133" t="n">
        <v>1</v>
      </c>
      <c r="F383" s="134" t="n">
        <v>107.4</v>
      </c>
      <c r="G383" s="134" t="n"/>
      <c r="H383" s="200" t="n"/>
      <c r="I383" s="14" t="n"/>
      <c r="J383" s="14" t="n"/>
      <c r="K383" s="160" t="n"/>
    </row>
    <row r="384" hidden="1" outlineLevel="2" ht="14.25" customFormat="1" customHeight="1" s="129">
      <c r="A384" s="181" t="n"/>
      <c r="B384" s="130" t="inlineStr">
        <is>
          <t>22.2.01.03-0002</t>
        </is>
      </c>
      <c r="C384" s="131" t="inlineStr">
        <is>
          <t>Изолятор подвесной стеклянный ПСВ-160А</t>
        </is>
      </c>
      <c r="D384" s="132" t="inlineStr">
        <is>
          <t>шт</t>
        </is>
      </c>
      <c r="E384" s="133" t="n">
        <v>4</v>
      </c>
      <c r="F384" s="134" t="n">
        <v>284.68</v>
      </c>
      <c r="G384" s="134" t="n"/>
      <c r="H384" s="200" t="n"/>
      <c r="I384" s="14" t="n"/>
      <c r="J384" s="14" t="n"/>
      <c r="K384" s="160" t="n"/>
    </row>
    <row r="385" hidden="1" outlineLevel="2" ht="25.5" customFormat="1" customHeight="1" s="129">
      <c r="A385" s="181" t="n"/>
      <c r="B385" s="130" t="inlineStr">
        <is>
          <t>20.1.02.22-0027</t>
        </is>
      </c>
      <c r="C385" s="131" t="inlineStr">
        <is>
          <t>Ушко: У-21-20</t>
        </is>
      </c>
      <c r="D385" s="132" t="inlineStr">
        <is>
          <t>шт</t>
        </is>
      </c>
      <c r="E385" s="133" t="n">
        <v>1</v>
      </c>
      <c r="F385" s="134" t="n">
        <v>272.53</v>
      </c>
      <c r="G385" s="134" t="n"/>
      <c r="H385" s="200" t="n"/>
      <c r="I385" s="14" t="n"/>
      <c r="J385" s="14" t="n"/>
      <c r="K385" s="160" t="n"/>
    </row>
    <row r="386" hidden="1" outlineLevel="2" ht="25.5" customFormat="1" customHeight="1" s="129">
      <c r="A386" s="181" t="n"/>
      <c r="B386" s="130" t="inlineStr">
        <is>
          <t>20.1.01.12-0033</t>
        </is>
      </c>
      <c r="C386" s="131" t="inlineStr">
        <is>
          <t>Зажим поддерживающий спиральный ПС-15, 4П11</t>
        </is>
      </c>
      <c r="D386" s="132" t="inlineStr">
        <is>
          <t>шт</t>
        </is>
      </c>
      <c r="E386" s="133" t="n">
        <v>1</v>
      </c>
      <c r="F386" s="134" t="n">
        <v>374.91</v>
      </c>
      <c r="G386" s="134" t="n"/>
      <c r="H386" s="200" t="n"/>
      <c r="I386" s="14" t="n"/>
      <c r="J386" s="14" t="n"/>
      <c r="K386" s="160" t="n"/>
    </row>
    <row r="387" hidden="1" outlineLevel="1" collapsed="1" ht="39.75" customFormat="1" customHeight="1" s="160">
      <c r="A387" s="181" t="n">
        <v>70</v>
      </c>
      <c r="B387" s="35" t="inlineStr">
        <is>
          <t>БЦ.113.35</t>
        </is>
      </c>
      <c r="C387" s="180" t="inlineStr">
        <is>
          <t>Фундамент под опоры Ф6-4</t>
        </is>
      </c>
      <c r="D387" s="181" t="inlineStr">
        <is>
          <t>м3</t>
        </is>
      </c>
      <c r="E387" s="34" t="n">
        <v>151.2</v>
      </c>
      <c r="F387" s="206">
        <f>ROUND(I387/'Прил. 10'!$D$12,2)</f>
        <v/>
      </c>
      <c r="G387" s="14">
        <f>ROUND(F387*E387,2)</f>
        <v/>
      </c>
      <c r="H387" s="200">
        <f>G387/$G$654</f>
        <v/>
      </c>
      <c r="I387" s="14" t="n">
        <v>56226.42</v>
      </c>
      <c r="J387" s="14">
        <f>ROUND(I387*E387,2)</f>
        <v/>
      </c>
    </row>
    <row r="388" hidden="1" outlineLevel="1" ht="50.25" customFormat="1" customHeight="1" s="128">
      <c r="A388" s="181" t="n">
        <v>71</v>
      </c>
      <c r="B388" s="35" t="inlineStr">
        <is>
          <t>Прайс из СД ОП</t>
        </is>
      </c>
      <c r="C388" s="180" t="inlineStr">
        <is>
          <t>Гирлянда №4.1 Натяжная для крепления 3-х проводов АСк2у 300/39 для анкерно-угловых опор типа У500н-1</t>
        </is>
      </c>
      <c r="D388" s="181" t="inlineStr">
        <is>
          <t>шт</t>
        </is>
      </c>
      <c r="E388" s="34" t="n">
        <v>14</v>
      </c>
      <c r="F388" s="206" t="n">
        <v>34658.04</v>
      </c>
      <c r="G388" s="14">
        <f>ROUND(F388*E388,2)</f>
        <v/>
      </c>
      <c r="H388" s="200">
        <f>G388/$G$654</f>
        <v/>
      </c>
      <c r="I388" s="14">
        <f>ROUND(F388*'Прил. 10'!$D$12,2)</f>
        <v/>
      </c>
      <c r="J388" s="14">
        <f>ROUND(I388*E388,2)</f>
        <v/>
      </c>
      <c r="K388" s="160" t="n"/>
    </row>
    <row r="389" hidden="1" outlineLevel="2" ht="14.25" customFormat="1" customHeight="1" s="129">
      <c r="A389" s="181" t="n"/>
      <c r="B389" s="130" t="inlineStr">
        <is>
          <t>20.1.02.21-0034</t>
        </is>
      </c>
      <c r="C389" s="131" t="inlineStr">
        <is>
          <t>Узел крепления: КГ-21-3</t>
        </is>
      </c>
      <c r="D389" s="132" t="inlineStr">
        <is>
          <t>шт</t>
        </is>
      </c>
      <c r="E389" s="133" t="n">
        <v>3</v>
      </c>
      <c r="F389" s="134" t="n">
        <v>107.4</v>
      </c>
      <c r="G389" s="134" t="n"/>
      <c r="H389" s="200" t="n"/>
      <c r="I389" s="14" t="n"/>
      <c r="J389" s="14" t="n"/>
      <c r="K389" s="160" t="n"/>
    </row>
    <row r="390" hidden="1" outlineLevel="2" ht="14.25" customFormat="1" customHeight="1" s="129">
      <c r="A390" s="181" t="n"/>
      <c r="B390" s="130" t="inlineStr">
        <is>
          <t>01.7.15.10-0035</t>
        </is>
      </c>
      <c r="C390" s="131" t="inlineStr">
        <is>
          <t>Скоба: СК-21-1А</t>
        </is>
      </c>
      <c r="D390" s="132" t="inlineStr">
        <is>
          <t>шт</t>
        </is>
      </c>
      <c r="E390" s="133" t="n">
        <v>3</v>
      </c>
      <c r="F390" s="134" t="n">
        <v>116.92</v>
      </c>
      <c r="G390" s="134" t="n"/>
      <c r="H390" s="200" t="n"/>
      <c r="I390" s="14" t="n"/>
      <c r="J390" s="14" t="n"/>
      <c r="K390" s="160" t="n"/>
    </row>
    <row r="391" hidden="1" outlineLevel="2" ht="25.5" customFormat="1" customHeight="1" s="129">
      <c r="A391" s="181" t="n"/>
      <c r="B391" s="130" t="inlineStr">
        <is>
          <t>22.2.02.04-0004</t>
        </is>
      </c>
      <c r="C391" s="131" t="inlineStr">
        <is>
          <t>Звено промежуточное: вывернутое ПРВ-21-1</t>
        </is>
      </c>
      <c r="D391" s="132" t="inlineStr">
        <is>
          <t>шт</t>
        </is>
      </c>
      <c r="E391" s="133" t="n">
        <v>3</v>
      </c>
      <c r="F391" s="134" t="n">
        <v>83.93000000000001</v>
      </c>
      <c r="G391" s="134" t="n"/>
      <c r="H391" s="200" t="n"/>
      <c r="I391" s="14" t="n"/>
      <c r="J391" s="14" t="n"/>
      <c r="K391" s="160" t="n"/>
    </row>
    <row r="392" hidden="1" outlineLevel="2" ht="25.5" customFormat="1" customHeight="1" s="129">
      <c r="A392" s="181" t="n"/>
      <c r="B392" s="130" t="inlineStr">
        <is>
          <t>22.2.02.04-0040</t>
        </is>
      </c>
      <c r="C392" s="131" t="inlineStr">
        <is>
          <t>Звено промежуточное: регулируемое ПРР-21-1</t>
        </is>
      </c>
      <c r="D392" s="132" t="inlineStr">
        <is>
          <t>шт</t>
        </is>
      </c>
      <c r="E392" s="133" t="n">
        <v>6</v>
      </c>
      <c r="F392" s="134" t="n">
        <v>492.77</v>
      </c>
      <c r="G392" s="134" t="n"/>
      <c r="H392" s="200" t="n"/>
      <c r="I392" s="14" t="n"/>
      <c r="J392" s="14" t="n"/>
      <c r="K392" s="160" t="n"/>
    </row>
    <row r="393" hidden="1" outlineLevel="2" ht="25.5" customFormat="1" customHeight="1" s="129">
      <c r="A393" s="181" t="n"/>
      <c r="B393" s="130" t="inlineStr">
        <is>
          <t>22.2.02.04-0020</t>
        </is>
      </c>
      <c r="C393" s="131" t="inlineStr">
        <is>
          <t>Звено промежуточное: прямое двойное 2ПР-21-1</t>
        </is>
      </c>
      <c r="D393" s="132" t="inlineStr">
        <is>
          <t>шт</t>
        </is>
      </c>
      <c r="E393" s="133" t="n">
        <v>6</v>
      </c>
      <c r="F393" s="134" t="n">
        <v>314.56</v>
      </c>
      <c r="G393" s="134" t="n"/>
      <c r="H393" s="200" t="n"/>
      <c r="I393" s="14" t="n"/>
      <c r="J393" s="14" t="n"/>
      <c r="K393" s="160" t="n"/>
    </row>
    <row r="394" hidden="1" outlineLevel="2" ht="25.5" customFormat="1" customHeight="1" s="129">
      <c r="A394" s="181" t="n"/>
      <c r="B394" s="130" t="inlineStr">
        <is>
          <t>22.2.02.04-0014</t>
        </is>
      </c>
      <c r="C394" s="131" t="inlineStr">
        <is>
          <t>Звено промежуточное: монтажное ПТМ-21-2</t>
        </is>
      </c>
      <c r="D394" s="132" t="inlineStr">
        <is>
          <t>шт</t>
        </is>
      </c>
      <c r="E394" s="133" t="n">
        <v>6</v>
      </c>
      <c r="F394" s="134" t="n">
        <v>248.59</v>
      </c>
      <c r="G394" s="134" t="n"/>
      <c r="H394" s="200" t="n"/>
      <c r="I394" s="14" t="n"/>
      <c r="J394" s="14" t="n"/>
      <c r="K394" s="160" t="n"/>
    </row>
    <row r="395" hidden="1" outlineLevel="2" ht="14.25" customFormat="1" customHeight="1" s="129">
      <c r="A395" s="181" t="n"/>
      <c r="B395" s="130" t="inlineStr">
        <is>
          <t>20.1.02.14-0006</t>
        </is>
      </c>
      <c r="C395" s="131" t="inlineStr">
        <is>
          <t>Серьга СР-21-20</t>
        </is>
      </c>
      <c r="D395" s="132" t="inlineStr">
        <is>
          <t>шт</t>
        </is>
      </c>
      <c r="E395" s="133" t="n">
        <v>6</v>
      </c>
      <c r="F395" s="134" t="n">
        <v>68.73</v>
      </c>
      <c r="G395" s="134" t="n"/>
      <c r="H395" s="200" t="n"/>
      <c r="I395" s="14" t="n"/>
      <c r="J395" s="14" t="n"/>
      <c r="K395" s="160" t="n"/>
    </row>
    <row r="396" hidden="1" outlineLevel="2" ht="25.5" customFormat="1" customHeight="1" s="129">
      <c r="A396" s="181" t="n"/>
      <c r="B396" s="130" t="inlineStr">
        <is>
          <t>22.2.01.03-0002</t>
        </is>
      </c>
      <c r="C396" s="131" t="inlineStr">
        <is>
          <t>Изоляторы линейные подвесные стеклянные ПСВ-160А</t>
        </is>
      </c>
      <c r="D396" s="132" t="inlineStr">
        <is>
          <t>шт</t>
        </is>
      </c>
      <c r="E396" s="133" t="n">
        <v>186</v>
      </c>
      <c r="F396" s="134" t="n">
        <v>284.68</v>
      </c>
      <c r="G396" s="134" t="n"/>
      <c r="H396" s="200" t="n"/>
      <c r="I396" s="14" t="n"/>
      <c r="J396" s="14" t="n"/>
      <c r="K396" s="160" t="n"/>
    </row>
    <row r="397" hidden="1" outlineLevel="2" ht="14.25" customFormat="1" customHeight="1" s="129">
      <c r="A397" s="181" t="n"/>
      <c r="B397" s="130" t="inlineStr">
        <is>
          <t>20.1.02.22-0027</t>
        </is>
      </c>
      <c r="C397" s="131" t="inlineStr">
        <is>
          <t>Ушко: У-21-20</t>
        </is>
      </c>
      <c r="D397" s="132" t="inlineStr">
        <is>
          <t>шт</t>
        </is>
      </c>
      <c r="E397" s="133" t="n">
        <v>6</v>
      </c>
      <c r="F397" s="134" t="n">
        <v>272.53</v>
      </c>
      <c r="G397" s="134" t="n"/>
      <c r="H397" s="200" t="n"/>
      <c r="I397" s="14" t="n"/>
      <c r="J397" s="14" t="n"/>
      <c r="K397" s="160" t="n"/>
    </row>
    <row r="398" hidden="1" outlineLevel="2" ht="25.5" customFormat="1" customHeight="1" s="129">
      <c r="A398" s="181" t="n"/>
      <c r="B398" s="130" t="inlineStr">
        <is>
          <t>22.2.02.04-0034</t>
        </is>
      </c>
      <c r="C398" s="131" t="inlineStr">
        <is>
          <t>Звено промежуточное: регулируемое двойное 2ПРР-21-2</t>
        </is>
      </c>
      <c r="D398" s="132" t="inlineStr">
        <is>
          <t>шт</t>
        </is>
      </c>
      <c r="E398" s="133" t="n">
        <v>6</v>
      </c>
      <c r="F398" s="134" t="n">
        <v>386.59</v>
      </c>
      <c r="G398" s="134" t="n"/>
      <c r="H398" s="200" t="n"/>
      <c r="I398" s="14" t="n"/>
      <c r="J398" s="14" t="n"/>
      <c r="K398" s="160" t="n"/>
    </row>
    <row r="399" hidden="1" outlineLevel="2" ht="25.5" customFormat="1" customHeight="1" s="129">
      <c r="A399" s="181" t="n"/>
      <c r="B399" s="130" t="inlineStr">
        <is>
          <t>22.2.02.04-0023</t>
        </is>
      </c>
      <c r="C399" s="131" t="inlineStr">
        <is>
          <t>Звено промежуточное: прямое ПР-16-6</t>
        </is>
      </c>
      <c r="D399" s="132" t="inlineStr">
        <is>
          <t>шт</t>
        </is>
      </c>
      <c r="E399" s="133" t="n">
        <v>6</v>
      </c>
      <c r="F399" s="134" t="n">
        <v>60.08</v>
      </c>
      <c r="G399" s="134" t="n"/>
      <c r="H399" s="200" t="n"/>
      <c r="I399" s="14" t="n"/>
      <c r="J399" s="14" t="n"/>
      <c r="K399" s="160" t="n"/>
    </row>
    <row r="400" hidden="1" outlineLevel="2" ht="25.5" customFormat="1" customHeight="1" s="129">
      <c r="A400" s="181" t="n"/>
      <c r="B400" s="130" t="inlineStr">
        <is>
          <t>20.5.04.04-0033</t>
        </is>
      </c>
      <c r="C400" s="131" t="inlineStr">
        <is>
          <t>Зажим натяжной прессуемый НАП-640-1</t>
        </is>
      </c>
      <c r="D400" s="132" t="inlineStr">
        <is>
          <t>шт</t>
        </is>
      </c>
      <c r="E400" s="133" t="n">
        <v>6</v>
      </c>
      <c r="F400" s="134" t="n">
        <v>1178.28</v>
      </c>
      <c r="G400" s="134" t="n"/>
      <c r="H400" s="200" t="n"/>
      <c r="I400" s="14" t="n"/>
      <c r="J400" s="14" t="n"/>
      <c r="K400" s="160" t="n"/>
    </row>
    <row r="401" hidden="1" outlineLevel="2" ht="25.5" customFormat="1" customHeight="1" s="129">
      <c r="A401" s="181" t="n"/>
      <c r="B401" s="130" t="inlineStr">
        <is>
          <t>20.1.02.21-0082</t>
        </is>
      </c>
      <c r="C401" s="131" t="inlineStr">
        <is>
          <t>Узел крепления экрана: УКЭ-1Б</t>
        </is>
      </c>
      <c r="D401" s="132" t="inlineStr">
        <is>
          <t>шт</t>
        </is>
      </c>
      <c r="E401" s="133" t="n">
        <v>3</v>
      </c>
      <c r="F401" s="134" t="n">
        <v>474.88</v>
      </c>
      <c r="G401" s="134" t="n"/>
      <c r="H401" s="200" t="n"/>
      <c r="I401" s="14" t="n"/>
      <c r="J401" s="14" t="n"/>
      <c r="K401" s="160" t="n"/>
    </row>
    <row r="402" hidden="1" outlineLevel="2" ht="25.5" customFormat="1" customHeight="1" s="129">
      <c r="A402" s="181" t="n"/>
      <c r="B402" s="130" t="inlineStr">
        <is>
          <t>20.2.02.06-0001</t>
        </is>
      </c>
      <c r="C402" s="131" t="inlineStr">
        <is>
          <t>Экран защитный: ЭЗ-500-1А</t>
        </is>
      </c>
      <c r="D402" s="132" t="inlineStr">
        <is>
          <t>шт</t>
        </is>
      </c>
      <c r="E402" s="133" t="n">
        <v>3</v>
      </c>
      <c r="F402" s="134" t="n">
        <v>949.22</v>
      </c>
      <c r="G402" s="134" t="n"/>
      <c r="H402" s="200" t="n"/>
      <c r="I402" s="14" t="n"/>
      <c r="J402" s="14" t="n"/>
      <c r="K402" s="160" t="n"/>
    </row>
    <row r="403" hidden="1" outlineLevel="2" ht="25.5" customFormat="1" customHeight="1" s="129">
      <c r="A403" s="181" t="n"/>
      <c r="B403" s="130" t="inlineStr">
        <is>
          <t>22.2.02.04-0054</t>
        </is>
      </c>
      <c r="C403" s="131" t="inlineStr">
        <is>
          <t>Звено промежуточное: трехлапчатое ПРТ-21/16-2</t>
        </is>
      </c>
      <c r="D403" s="132" t="inlineStr">
        <is>
          <t>шт</t>
        </is>
      </c>
      <c r="E403" s="133" t="n">
        <v>3</v>
      </c>
      <c r="F403" s="134" t="n">
        <v>80.09999999999999</v>
      </c>
      <c r="G403" s="134" t="n"/>
      <c r="H403" s="200" t="n"/>
      <c r="I403" s="14" t="n"/>
      <c r="J403" s="14" t="n"/>
      <c r="K403" s="160" t="n"/>
    </row>
    <row r="404" hidden="1" outlineLevel="2" ht="25.5" customFormat="1" customHeight="1" s="129">
      <c r="A404" s="181" t="n"/>
      <c r="B404" s="130" t="inlineStr">
        <is>
          <t>22.2.02.04-0049</t>
        </is>
      </c>
      <c r="C404" s="131" t="inlineStr">
        <is>
          <t>Звено промежуточное: трехлапчатое ПРТ-16-1</t>
        </is>
      </c>
      <c r="D404" s="132" t="inlineStr">
        <is>
          <t>шт</t>
        </is>
      </c>
      <c r="E404" s="133" t="n">
        <v>3</v>
      </c>
      <c r="F404" s="134" t="n">
        <v>80.59999999999999</v>
      </c>
      <c r="G404" s="134" t="n"/>
      <c r="H404" s="200" t="n"/>
      <c r="I404" s="14" t="n"/>
      <c r="J404" s="14" t="n"/>
      <c r="K404" s="160" t="n"/>
    </row>
    <row r="405" hidden="1" outlineLevel="2" ht="14.25" customFormat="1" customHeight="1" s="129">
      <c r="A405" s="181" t="n"/>
      <c r="B405" s="130" t="inlineStr">
        <is>
          <t>20.2.09.10-0027</t>
        </is>
      </c>
      <c r="C405" s="131" t="inlineStr">
        <is>
          <t>Муфта защитная: МПР-400-1</t>
        </is>
      </c>
      <c r="D405" s="132" t="inlineStr">
        <is>
          <t>шт</t>
        </is>
      </c>
      <c r="E405" s="133" t="n">
        <v>3</v>
      </c>
      <c r="F405" s="134" t="n">
        <v>576.48</v>
      </c>
      <c r="G405" s="134" t="n"/>
      <c r="H405" s="200" t="n"/>
      <c r="I405" s="14" t="n"/>
      <c r="J405" s="14" t="n"/>
      <c r="K405" s="160" t="n"/>
    </row>
    <row r="406" hidden="1" outlineLevel="1" collapsed="1" ht="75" customFormat="1" customHeight="1" s="128">
      <c r="A406" s="181" t="n">
        <v>72</v>
      </c>
      <c r="B406" s="35" t="inlineStr">
        <is>
          <t>Прайс из СД ОП</t>
        </is>
      </c>
      <c r="C406" s="180" t="inlineStr">
        <is>
          <t>Гирлянда №6.1 Натяжная для крепления 3-х проводов АСк2у 300/39 для анкерно-угловых опор типа У2(С2)-Уту+25</t>
        </is>
      </c>
      <c r="D406" s="181" t="inlineStr">
        <is>
          <t>шт</t>
        </is>
      </c>
      <c r="E406" s="34" t="n">
        <v>16</v>
      </c>
      <c r="F406" s="206" t="n">
        <v>34658.04</v>
      </c>
      <c r="G406" s="14">
        <f>ROUND(F406*E406,2)</f>
        <v/>
      </c>
      <c r="H406" s="200">
        <f>G406/$G$654</f>
        <v/>
      </c>
      <c r="I406" s="14">
        <f>ROUND(F406*'Прил. 10'!$D$12,2)</f>
        <v/>
      </c>
      <c r="J406" s="14">
        <f>ROUND(I406*E406,2)</f>
        <v/>
      </c>
      <c r="K406" s="160" t="n"/>
    </row>
    <row r="407" hidden="1" outlineLevel="2" ht="14.25" customFormat="1" customHeight="1" s="129">
      <c r="A407" s="181" t="n"/>
      <c r="B407" s="130" t="inlineStr">
        <is>
          <t>20.1.02.21-0034</t>
        </is>
      </c>
      <c r="C407" s="131" t="inlineStr">
        <is>
          <t>Узел крепления: КГ-21-3</t>
        </is>
      </c>
      <c r="D407" s="132" t="inlineStr">
        <is>
          <t>шт</t>
        </is>
      </c>
      <c r="E407" s="133" t="n">
        <v>3</v>
      </c>
      <c r="F407" s="134" t="n">
        <v>107.4</v>
      </c>
      <c r="G407" s="134" t="n"/>
      <c r="H407" s="200" t="n"/>
      <c r="I407" s="14" t="n"/>
      <c r="J407" s="14" t="n"/>
      <c r="K407" s="160" t="n"/>
    </row>
    <row r="408" hidden="1" outlineLevel="2" ht="14.25" customFormat="1" customHeight="1" s="129">
      <c r="A408" s="181" t="n"/>
      <c r="B408" s="130" t="inlineStr">
        <is>
          <t>01.7.15.10-0035</t>
        </is>
      </c>
      <c r="C408" s="131" t="inlineStr">
        <is>
          <t>Скоба: СК-21-1А</t>
        </is>
      </c>
      <c r="D408" s="132" t="inlineStr">
        <is>
          <t>шт</t>
        </is>
      </c>
      <c r="E408" s="133" t="n">
        <v>3</v>
      </c>
      <c r="F408" s="134" t="n">
        <v>116.92</v>
      </c>
      <c r="G408" s="134" t="n"/>
      <c r="H408" s="200" t="n"/>
      <c r="I408" s="14" t="n"/>
      <c r="J408" s="14" t="n"/>
      <c r="K408" s="160" t="n"/>
    </row>
    <row r="409" hidden="1" outlineLevel="2" ht="25.5" customFormat="1" customHeight="1" s="129">
      <c r="A409" s="181" t="n"/>
      <c r="B409" s="130" t="inlineStr">
        <is>
          <t>22.2.02.04-0004</t>
        </is>
      </c>
      <c r="C409" s="131" t="inlineStr">
        <is>
          <t>Звено промежуточное: вывернутое ПРВ-21-1</t>
        </is>
      </c>
      <c r="D409" s="132" t="inlineStr">
        <is>
          <t>шт</t>
        </is>
      </c>
      <c r="E409" s="133" t="n">
        <v>3</v>
      </c>
      <c r="F409" s="134" t="n">
        <v>83.93000000000001</v>
      </c>
      <c r="G409" s="134" t="n"/>
      <c r="H409" s="200" t="n"/>
      <c r="I409" s="14" t="n"/>
      <c r="J409" s="14" t="n"/>
      <c r="K409" s="160" t="n"/>
    </row>
    <row r="410" hidden="1" outlineLevel="2" ht="25.5" customFormat="1" customHeight="1" s="129">
      <c r="A410" s="181" t="n"/>
      <c r="B410" s="130" t="inlineStr">
        <is>
          <t>22.2.02.04-0040</t>
        </is>
      </c>
      <c r="C410" s="131" t="inlineStr">
        <is>
          <t>Звено промежуточное: регулируемое ПРР-21-1</t>
        </is>
      </c>
      <c r="D410" s="132" t="inlineStr">
        <is>
          <t>шт</t>
        </is>
      </c>
      <c r="E410" s="133" t="n">
        <v>6</v>
      </c>
      <c r="F410" s="134" t="n">
        <v>492.77</v>
      </c>
      <c r="G410" s="134" t="n"/>
      <c r="H410" s="200" t="n"/>
      <c r="I410" s="14" t="n"/>
      <c r="J410" s="14" t="n"/>
      <c r="K410" s="160" t="n"/>
    </row>
    <row r="411" hidden="1" outlineLevel="2" ht="25.5" customFormat="1" customHeight="1" s="129">
      <c r="A411" s="181" t="n"/>
      <c r="B411" s="130" t="inlineStr">
        <is>
          <t>22.2.02.04-0020</t>
        </is>
      </c>
      <c r="C411" s="131" t="inlineStr">
        <is>
          <t>Звено промежуточное: прямое двойное 2ПР-21-1</t>
        </is>
      </c>
      <c r="D411" s="132" t="inlineStr">
        <is>
          <t>шт</t>
        </is>
      </c>
      <c r="E411" s="133" t="n">
        <v>6</v>
      </c>
      <c r="F411" s="134" t="n">
        <v>314.56</v>
      </c>
      <c r="G411" s="134" t="n"/>
      <c r="H411" s="200" t="n"/>
      <c r="I411" s="14" t="n"/>
      <c r="J411" s="14" t="n"/>
      <c r="K411" s="160" t="n"/>
    </row>
    <row r="412" hidden="1" outlineLevel="2" ht="25.5" customFormat="1" customHeight="1" s="129">
      <c r="A412" s="181" t="n"/>
      <c r="B412" s="130" t="inlineStr">
        <is>
          <t>22.2.02.04-0014</t>
        </is>
      </c>
      <c r="C412" s="131" t="inlineStr">
        <is>
          <t>Звено промежуточное: монтажное ПТМ-21-2</t>
        </is>
      </c>
      <c r="D412" s="132" t="inlineStr">
        <is>
          <t>шт</t>
        </is>
      </c>
      <c r="E412" s="133" t="n">
        <v>6</v>
      </c>
      <c r="F412" s="134" t="n">
        <v>248.59</v>
      </c>
      <c r="G412" s="134" t="n"/>
      <c r="H412" s="200" t="n"/>
      <c r="I412" s="14" t="n"/>
      <c r="J412" s="14" t="n"/>
      <c r="K412" s="160" t="n"/>
    </row>
    <row r="413" hidden="1" outlineLevel="2" ht="14.25" customFormat="1" customHeight="1" s="129">
      <c r="A413" s="181" t="n"/>
      <c r="B413" s="130" t="inlineStr">
        <is>
          <t>20.1.02.14-0006</t>
        </is>
      </c>
      <c r="C413" s="131" t="inlineStr">
        <is>
          <t>Серьга СР-21-20</t>
        </is>
      </c>
      <c r="D413" s="132" t="inlineStr">
        <is>
          <t>шт</t>
        </is>
      </c>
      <c r="E413" s="133" t="n">
        <v>6</v>
      </c>
      <c r="F413" s="134" t="n">
        <v>68.73</v>
      </c>
      <c r="G413" s="134" t="n"/>
      <c r="H413" s="200" t="n"/>
      <c r="I413" s="14" t="n"/>
      <c r="J413" s="14" t="n"/>
      <c r="K413" s="160" t="n"/>
    </row>
    <row r="414" hidden="1" outlineLevel="2" ht="25.5" customFormat="1" customHeight="1" s="129">
      <c r="A414" s="181" t="n"/>
      <c r="B414" s="130" t="inlineStr">
        <is>
          <t>22.2.01.03-0002</t>
        </is>
      </c>
      <c r="C414" s="131" t="inlineStr">
        <is>
          <t>Изоляторы линейные подвесные стеклянные ПСВ-160А</t>
        </is>
      </c>
      <c r="D414" s="132" t="inlineStr">
        <is>
          <t>шт</t>
        </is>
      </c>
      <c r="E414" s="133" t="n">
        <v>186</v>
      </c>
      <c r="F414" s="134" t="n">
        <v>284.68</v>
      </c>
      <c r="G414" s="134" t="n"/>
      <c r="H414" s="200" t="n"/>
      <c r="I414" s="14" t="n"/>
      <c r="J414" s="14" t="n"/>
      <c r="K414" s="160" t="n"/>
    </row>
    <row r="415" hidden="1" outlineLevel="2" ht="14.25" customFormat="1" customHeight="1" s="129">
      <c r="A415" s="181" t="n"/>
      <c r="B415" s="130" t="inlineStr">
        <is>
          <t>20.1.02.22-0027</t>
        </is>
      </c>
      <c r="C415" s="131" t="inlineStr">
        <is>
          <t>Ушко: У-21-20</t>
        </is>
      </c>
      <c r="D415" s="132" t="inlineStr">
        <is>
          <t>шт</t>
        </is>
      </c>
      <c r="E415" s="133" t="n">
        <v>6</v>
      </c>
      <c r="F415" s="134" t="n">
        <v>272.53</v>
      </c>
      <c r="G415" s="134" t="n"/>
      <c r="H415" s="200" t="n"/>
      <c r="I415" s="14" t="n"/>
      <c r="J415" s="14" t="n"/>
      <c r="K415" s="160" t="n"/>
    </row>
    <row r="416" hidden="1" outlineLevel="2" ht="25.5" customFormat="1" customHeight="1" s="129">
      <c r="A416" s="181" t="n"/>
      <c r="B416" s="130" t="inlineStr">
        <is>
          <t>22.2.02.04-0034</t>
        </is>
      </c>
      <c r="C416" s="131" t="inlineStr">
        <is>
          <t>Звено промежуточное: регулируемое двойное 2ПРР-21-2</t>
        </is>
      </c>
      <c r="D416" s="132" t="inlineStr">
        <is>
          <t>шт</t>
        </is>
      </c>
      <c r="E416" s="133" t="n">
        <v>6</v>
      </c>
      <c r="F416" s="134" t="n">
        <v>386.59</v>
      </c>
      <c r="G416" s="134" t="n"/>
      <c r="H416" s="200" t="n"/>
      <c r="I416" s="14" t="n"/>
      <c r="J416" s="14" t="n"/>
      <c r="K416" s="160" t="n"/>
    </row>
    <row r="417" hidden="1" outlineLevel="2" ht="25.5" customFormat="1" customHeight="1" s="129">
      <c r="A417" s="181" t="n"/>
      <c r="B417" s="130" t="inlineStr">
        <is>
          <t>22.2.02.04-0023</t>
        </is>
      </c>
      <c r="C417" s="131" t="inlineStr">
        <is>
          <t>Звено промежуточное: прямое ПР-16-6</t>
        </is>
      </c>
      <c r="D417" s="132" t="inlineStr">
        <is>
          <t>шт</t>
        </is>
      </c>
      <c r="E417" s="133" t="n">
        <v>6</v>
      </c>
      <c r="F417" s="134" t="n">
        <v>60.08</v>
      </c>
      <c r="G417" s="134" t="n"/>
      <c r="H417" s="200" t="n"/>
      <c r="I417" s="14" t="n"/>
      <c r="J417" s="14" t="n"/>
      <c r="K417" s="160" t="n"/>
    </row>
    <row r="418" hidden="1" outlineLevel="2" ht="25.5" customFormat="1" customHeight="1" s="129">
      <c r="A418" s="181" t="n"/>
      <c r="B418" s="130" t="inlineStr">
        <is>
          <t>20.5.04.04-0033</t>
        </is>
      </c>
      <c r="C418" s="131" t="inlineStr">
        <is>
          <t>Зажим натяжной прессуемый НАП-640-1</t>
        </is>
      </c>
      <c r="D418" s="132" t="inlineStr">
        <is>
          <t>шт</t>
        </is>
      </c>
      <c r="E418" s="133" t="n">
        <v>6</v>
      </c>
      <c r="F418" s="134" t="n">
        <v>1178.28</v>
      </c>
      <c r="G418" s="134" t="n"/>
      <c r="H418" s="200" t="n"/>
      <c r="I418" s="14" t="n"/>
      <c r="J418" s="14" t="n"/>
      <c r="K418" s="160" t="n"/>
    </row>
    <row r="419" hidden="1" outlineLevel="2" ht="25.5" customFormat="1" customHeight="1" s="129">
      <c r="A419" s="181" t="n"/>
      <c r="B419" s="130" t="inlineStr">
        <is>
          <t>20.1.02.21-0082</t>
        </is>
      </c>
      <c r="C419" s="131" t="inlineStr">
        <is>
          <t>Узел крепления экрана: УКЭ-1Б</t>
        </is>
      </c>
      <c r="D419" s="132" t="inlineStr">
        <is>
          <t>шт</t>
        </is>
      </c>
      <c r="E419" s="133" t="n">
        <v>3</v>
      </c>
      <c r="F419" s="134" t="n">
        <v>474.88</v>
      </c>
      <c r="G419" s="134" t="n"/>
      <c r="H419" s="200" t="n"/>
      <c r="I419" s="14" t="n"/>
      <c r="J419" s="14" t="n"/>
      <c r="K419" s="160" t="n"/>
    </row>
    <row r="420" hidden="1" outlineLevel="2" ht="25.5" customFormat="1" customHeight="1" s="129">
      <c r="A420" s="181" t="n"/>
      <c r="B420" s="130" t="inlineStr">
        <is>
          <t>20.2.02.06-0001</t>
        </is>
      </c>
      <c r="C420" s="131" t="inlineStr">
        <is>
          <t>Экран защитный: ЭЗ-500-1А</t>
        </is>
      </c>
      <c r="D420" s="132" t="inlineStr">
        <is>
          <t>шт</t>
        </is>
      </c>
      <c r="E420" s="133" t="n">
        <v>3</v>
      </c>
      <c r="F420" s="134" t="n">
        <v>949.22</v>
      </c>
      <c r="G420" s="134" t="n"/>
      <c r="H420" s="200" t="n"/>
      <c r="I420" s="14" t="n"/>
      <c r="J420" s="14" t="n"/>
      <c r="K420" s="160" t="n"/>
    </row>
    <row r="421" hidden="1" outlineLevel="2" ht="25.5" customFormat="1" customHeight="1" s="129">
      <c r="A421" s="181" t="n"/>
      <c r="B421" s="130" t="inlineStr">
        <is>
          <t>22.2.02.04-0054</t>
        </is>
      </c>
      <c r="C421" s="131" t="inlineStr">
        <is>
          <t>Звено промежуточное: трехлапчатое ПРТ-21/16-2</t>
        </is>
      </c>
      <c r="D421" s="132" t="inlineStr">
        <is>
          <t>шт</t>
        </is>
      </c>
      <c r="E421" s="133" t="n">
        <v>3</v>
      </c>
      <c r="F421" s="134" t="n">
        <v>80.09999999999999</v>
      </c>
      <c r="G421" s="134" t="n"/>
      <c r="H421" s="200" t="n"/>
      <c r="I421" s="14" t="n"/>
      <c r="J421" s="14" t="n"/>
      <c r="K421" s="160" t="n"/>
    </row>
    <row r="422" hidden="1" outlineLevel="2" ht="25.5" customFormat="1" customHeight="1" s="129">
      <c r="A422" s="181" t="n"/>
      <c r="B422" s="130" t="inlineStr">
        <is>
          <t>22.2.02.04-0049</t>
        </is>
      </c>
      <c r="C422" s="131" t="inlineStr">
        <is>
          <t>Звено промежуточное: трехлапчатое ПРТ-16-1</t>
        </is>
      </c>
      <c r="D422" s="132" t="inlineStr">
        <is>
          <t>шт</t>
        </is>
      </c>
      <c r="E422" s="133" t="n">
        <v>3</v>
      </c>
      <c r="F422" s="134" t="n">
        <v>80.59999999999999</v>
      </c>
      <c r="G422" s="134" t="n"/>
      <c r="H422" s="200" t="n"/>
      <c r="I422" s="14" t="n"/>
      <c r="J422" s="14" t="n"/>
      <c r="K422" s="160" t="n"/>
    </row>
    <row r="423" hidden="1" outlineLevel="2" ht="14.25" customFormat="1" customHeight="1" s="129">
      <c r="A423" s="181" t="n"/>
      <c r="B423" s="130" t="inlineStr">
        <is>
          <t>20.2.09.10-0027</t>
        </is>
      </c>
      <c r="C423" s="131" t="inlineStr">
        <is>
          <t>Муфта защитная: МПР-400-1</t>
        </is>
      </c>
      <c r="D423" s="132" t="inlineStr">
        <is>
          <t>шт</t>
        </is>
      </c>
      <c r="E423" s="133" t="n">
        <v>3</v>
      </c>
      <c r="F423" s="134" t="n">
        <v>576.48</v>
      </c>
      <c r="G423" s="134" t="n"/>
      <c r="H423" s="200" t="n"/>
      <c r="I423" s="14" t="n"/>
      <c r="J423" s="14" t="n"/>
      <c r="K423" s="160" t="n"/>
    </row>
    <row r="424" hidden="1" outlineLevel="1" collapsed="1" ht="25.5" customFormat="1" customHeight="1" s="128">
      <c r="A424" s="181" t="n">
        <v>73</v>
      </c>
      <c r="B424" s="35" t="inlineStr">
        <is>
          <t>Прайс из СД ОП</t>
        </is>
      </c>
      <c r="C424" s="180" t="inlineStr">
        <is>
          <t>Детали крепления ригелей Д13 (0,011т) (горячее оцинкование в заводских условиях)</t>
        </is>
      </c>
      <c r="D424" s="181" t="inlineStr">
        <is>
          <t>шт</t>
        </is>
      </c>
      <c r="E424" s="34" t="n">
        <v>2280</v>
      </c>
      <c r="F424" s="206" t="n">
        <v>711.92</v>
      </c>
      <c r="G424" s="14">
        <f>ROUND(F424*E424,2)</f>
        <v/>
      </c>
      <c r="H424" s="200">
        <f>G424/$G$654</f>
        <v/>
      </c>
      <c r="I424" s="14">
        <f>ROUND(F424*'Прил. 10'!$D$12,2)</f>
        <v/>
      </c>
      <c r="J424" s="14">
        <f>ROUND(I424*E424,2)</f>
        <v/>
      </c>
      <c r="K424" s="160" t="n"/>
    </row>
    <row r="425" hidden="1" outlineLevel="1" ht="54.75" customFormat="1" customHeight="1" s="160">
      <c r="A425" s="181" t="n">
        <v>74</v>
      </c>
      <c r="B425" s="35" t="inlineStr">
        <is>
          <t>20.5.04.08-0006</t>
        </is>
      </c>
      <c r="C425" s="180" t="inlineStr">
        <is>
          <t>Зажим соединительный: шлейфовый спиральный ШС-24,0-01 (Зажим соединительный шлейфовый ЗШС-21,5-09/АСк2у300/39)</t>
        </is>
      </c>
      <c r="D425" s="181" t="inlineStr">
        <is>
          <t>шт</t>
        </is>
      </c>
      <c r="E425" s="34" t="n">
        <v>2668</v>
      </c>
      <c r="F425" s="206" t="n">
        <v>535.9299999999999</v>
      </c>
      <c r="G425" s="14">
        <f>ROUND(F425*E425,2)</f>
        <v/>
      </c>
      <c r="H425" s="200">
        <f>G425/$G$654</f>
        <v/>
      </c>
      <c r="I425" s="14">
        <f>ROUND(F425*'Прил. 10'!$D$12,2)</f>
        <v/>
      </c>
      <c r="J425" s="14">
        <f>ROUND(I425*E425,2)</f>
        <v/>
      </c>
    </row>
    <row r="426" hidden="1" outlineLevel="1" ht="63" customFormat="1" customHeight="1" s="160">
      <c r="A426" s="181" t="n">
        <v>75</v>
      </c>
      <c r="B426" s="35" t="inlineStr">
        <is>
          <t>22.2.02.01-0005</t>
        </is>
      </c>
      <c r="C426" s="180" t="inlineStr">
        <is>
          <t>Гаситель вибрации ГВ-4433-02 ( Варианта(ов): Гаситель вибрации ГВ-(П)-3323-04(12,1), 
Гаситель вибрации ГВ-(П)-4433-04(12,1)</t>
        </is>
      </c>
      <c r="D426" s="181" t="inlineStr">
        <is>
          <t>шт</t>
        </is>
      </c>
      <c r="E426" s="34" t="n">
        <v>3064</v>
      </c>
      <c r="F426" s="206" t="n">
        <v>160.79</v>
      </c>
      <c r="G426" s="14">
        <f>ROUND(F426*E426,2)</f>
        <v/>
      </c>
      <c r="H426" s="200">
        <f>G426/$G$654</f>
        <v/>
      </c>
      <c r="I426" s="14">
        <f>ROUND(F426*'Прил. 10'!$D$12,2)</f>
        <v/>
      </c>
      <c r="J426" s="14">
        <f>ROUND(I426*E426,2)</f>
        <v/>
      </c>
    </row>
    <row r="427" hidden="1" outlineLevel="1" ht="76.5" customFormat="1" customHeight="1" s="160">
      <c r="A427" s="181" t="n">
        <v>76</v>
      </c>
      <c r="B427" s="35" t="inlineStr">
        <is>
          <t>22.2.02.01-0004</t>
        </is>
      </c>
      <c r="C427" s="180" t="inlineStr">
        <is>
          <t>Гаситель вибрации ГВ-3323-02 (Гаситель вибрации ГВ-(П)-3323-04(12,3)</t>
        </is>
      </c>
      <c r="D427" s="181" t="inlineStr">
        <is>
          <t>шт</t>
        </is>
      </c>
      <c r="E427" s="34" t="n">
        <v>2962</v>
      </c>
      <c r="F427" s="206" t="n">
        <v>98.44</v>
      </c>
      <c r="G427" s="14">
        <f>ROUND(F427*E427,2)</f>
        <v/>
      </c>
      <c r="H427" s="200">
        <f>G427/$G$654</f>
        <v/>
      </c>
      <c r="I427" s="14">
        <f>ROUND(F427*'Прил. 10'!$D$12,2)</f>
        <v/>
      </c>
      <c r="J427" s="14">
        <f>ROUND(I427*E427,2)</f>
        <v/>
      </c>
    </row>
    <row r="428" hidden="1" outlineLevel="1" ht="25.5" customFormat="1" customHeight="1" s="128">
      <c r="A428" s="181" t="n">
        <v>77</v>
      </c>
      <c r="B428" s="35" t="inlineStr">
        <is>
          <t>Прайс из СД ОП</t>
        </is>
      </c>
      <c r="C428" s="180" t="inlineStr">
        <is>
          <t>Гирлянда №18.1 Натяжная трехцепная гирлянда для крепления 3-х проводов АСк2у 300/39 для анкерно-угловых опор типа УС500-В</t>
        </is>
      </c>
      <c r="D428" s="181" t="inlineStr">
        <is>
          <t>шт</t>
        </is>
      </c>
      <c r="E428" s="34" t="n">
        <v>8</v>
      </c>
      <c r="F428" s="206" t="n">
        <v>34658.04</v>
      </c>
      <c r="G428" s="14">
        <f>ROUND(F428*E428,2)</f>
        <v/>
      </c>
      <c r="H428" s="200">
        <f>G428/$G$654</f>
        <v/>
      </c>
      <c r="I428" s="14">
        <f>ROUND(F428*'Прил. 10'!$D$12,2)</f>
        <v/>
      </c>
      <c r="J428" s="14">
        <f>ROUND(I428*E428,2)</f>
        <v/>
      </c>
      <c r="K428" s="160" t="n"/>
    </row>
    <row r="429" hidden="1" outlineLevel="2" ht="14.25" customFormat="1" customHeight="1" s="129">
      <c r="A429" s="181" t="n"/>
      <c r="B429" s="130" t="inlineStr">
        <is>
          <t>20.1.02.21-0034</t>
        </is>
      </c>
      <c r="C429" s="131" t="inlineStr">
        <is>
          <t>Узел крепления: КГ-21-3</t>
        </is>
      </c>
      <c r="D429" s="132" t="inlineStr">
        <is>
          <t>шт</t>
        </is>
      </c>
      <c r="E429" s="133" t="n">
        <v>3</v>
      </c>
      <c r="F429" s="134" t="n">
        <v>107.4</v>
      </c>
      <c r="G429" s="134" t="n"/>
      <c r="H429" s="200" t="n"/>
      <c r="I429" s="14" t="n"/>
      <c r="J429" s="14" t="n"/>
      <c r="K429" s="160" t="n"/>
    </row>
    <row r="430" hidden="1" outlineLevel="2" ht="14.25" customFormat="1" customHeight="1" s="129">
      <c r="A430" s="181" t="n"/>
      <c r="B430" s="130" t="inlineStr">
        <is>
          <t>01.7.15.10-0035</t>
        </is>
      </c>
      <c r="C430" s="131" t="inlineStr">
        <is>
          <t>Скоба: СК-21-1А</t>
        </is>
      </c>
      <c r="D430" s="132" t="inlineStr">
        <is>
          <t>шт</t>
        </is>
      </c>
      <c r="E430" s="133" t="n">
        <v>3</v>
      </c>
      <c r="F430" s="134" t="n">
        <v>116.92</v>
      </c>
      <c r="G430" s="134" t="n"/>
      <c r="H430" s="200" t="n"/>
      <c r="I430" s="14" t="n"/>
      <c r="J430" s="14" t="n"/>
      <c r="K430" s="160" t="n"/>
    </row>
    <row r="431" hidden="1" outlineLevel="2" ht="25.5" customFormat="1" customHeight="1" s="129">
      <c r="A431" s="181" t="n"/>
      <c r="B431" s="130" t="inlineStr">
        <is>
          <t>22.2.02.04-0004</t>
        </is>
      </c>
      <c r="C431" s="131" t="inlineStr">
        <is>
          <t>Звено промежуточное: вывернутое ПРВ-21-1</t>
        </is>
      </c>
      <c r="D431" s="132" t="inlineStr">
        <is>
          <t>шт</t>
        </is>
      </c>
      <c r="E431" s="133" t="n">
        <v>3</v>
      </c>
      <c r="F431" s="134" t="n">
        <v>83.93000000000001</v>
      </c>
      <c r="G431" s="134" t="n"/>
      <c r="H431" s="200" t="n"/>
      <c r="I431" s="14" t="n"/>
      <c r="J431" s="14" t="n"/>
      <c r="K431" s="160" t="n"/>
    </row>
    <row r="432" hidden="1" outlineLevel="2" ht="25.5" customFormat="1" customHeight="1" s="129">
      <c r="A432" s="181" t="n"/>
      <c r="B432" s="130" t="inlineStr">
        <is>
          <t>22.2.02.04-0040</t>
        </is>
      </c>
      <c r="C432" s="131" t="inlineStr">
        <is>
          <t>Звено промежуточное: регулируемое ПРР-21-1</t>
        </is>
      </c>
      <c r="D432" s="132" t="inlineStr">
        <is>
          <t>шт</t>
        </is>
      </c>
      <c r="E432" s="133" t="n">
        <v>6</v>
      </c>
      <c r="F432" s="134" t="n">
        <v>492.77</v>
      </c>
      <c r="G432" s="134" t="n"/>
      <c r="H432" s="200" t="n"/>
      <c r="I432" s="14" t="n"/>
      <c r="J432" s="14" t="n"/>
      <c r="K432" s="160" t="n"/>
    </row>
    <row r="433" hidden="1" outlineLevel="2" ht="25.5" customFormat="1" customHeight="1" s="129">
      <c r="A433" s="181" t="n"/>
      <c r="B433" s="130" t="inlineStr">
        <is>
          <t>22.2.02.04-0020</t>
        </is>
      </c>
      <c r="C433" s="131" t="inlineStr">
        <is>
          <t>Звено промежуточное: прямое двойное 2ПР-21-1</t>
        </is>
      </c>
      <c r="D433" s="132" t="inlineStr">
        <is>
          <t>шт</t>
        </is>
      </c>
      <c r="E433" s="133" t="n">
        <v>6</v>
      </c>
      <c r="F433" s="134" t="n">
        <v>314.56</v>
      </c>
      <c r="G433" s="134" t="n"/>
      <c r="H433" s="200" t="n"/>
      <c r="I433" s="14" t="n"/>
      <c r="J433" s="14" t="n"/>
      <c r="K433" s="160" t="n"/>
    </row>
    <row r="434" hidden="1" outlineLevel="2" ht="25.5" customFormat="1" customHeight="1" s="129">
      <c r="A434" s="181" t="n"/>
      <c r="B434" s="130" t="inlineStr">
        <is>
          <t>22.2.02.04-0014</t>
        </is>
      </c>
      <c r="C434" s="131" t="inlineStr">
        <is>
          <t>Звено промежуточное: монтажное ПТМ-21-2</t>
        </is>
      </c>
      <c r="D434" s="132" t="inlineStr">
        <is>
          <t>шт</t>
        </is>
      </c>
      <c r="E434" s="133" t="n">
        <v>6</v>
      </c>
      <c r="F434" s="134" t="n">
        <v>248.59</v>
      </c>
      <c r="G434" s="134" t="n"/>
      <c r="H434" s="200" t="n"/>
      <c r="I434" s="14" t="n"/>
      <c r="J434" s="14" t="n"/>
      <c r="K434" s="160" t="n"/>
    </row>
    <row r="435" hidden="1" outlineLevel="2" ht="14.25" customFormat="1" customHeight="1" s="129">
      <c r="A435" s="181" t="n"/>
      <c r="B435" s="130" t="inlineStr">
        <is>
          <t>20.1.02.14-0006</t>
        </is>
      </c>
      <c r="C435" s="131" t="inlineStr">
        <is>
          <t>Серьга СР-21-20</t>
        </is>
      </c>
      <c r="D435" s="132" t="inlineStr">
        <is>
          <t>шт</t>
        </is>
      </c>
      <c r="E435" s="133" t="n">
        <v>6</v>
      </c>
      <c r="F435" s="134" t="n">
        <v>68.73</v>
      </c>
      <c r="G435" s="134" t="n"/>
      <c r="H435" s="200" t="n"/>
      <c r="I435" s="14" t="n"/>
      <c r="J435" s="14" t="n"/>
      <c r="K435" s="160" t="n"/>
    </row>
    <row r="436" hidden="1" outlineLevel="2" ht="25.5" customFormat="1" customHeight="1" s="129">
      <c r="A436" s="181" t="n"/>
      <c r="B436" s="130" t="inlineStr">
        <is>
          <t>22.2.01.03-0002</t>
        </is>
      </c>
      <c r="C436" s="131" t="inlineStr">
        <is>
          <t>Изоляторы линейные подвесные стеклянные ПСВ-160А</t>
        </is>
      </c>
      <c r="D436" s="132" t="inlineStr">
        <is>
          <t>шт</t>
        </is>
      </c>
      <c r="E436" s="133" t="n">
        <v>186</v>
      </c>
      <c r="F436" s="134" t="n">
        <v>284.68</v>
      </c>
      <c r="G436" s="134" t="n"/>
      <c r="H436" s="200" t="n"/>
      <c r="I436" s="14" t="n"/>
      <c r="J436" s="14" t="n"/>
      <c r="K436" s="160" t="n"/>
    </row>
    <row r="437" hidden="1" outlineLevel="2" ht="14.25" customFormat="1" customHeight="1" s="129">
      <c r="A437" s="181" t="n"/>
      <c r="B437" s="130" t="inlineStr">
        <is>
          <t>20.1.02.22-0027</t>
        </is>
      </c>
      <c r="C437" s="131" t="inlineStr">
        <is>
          <t>Ушко: У-21-20</t>
        </is>
      </c>
      <c r="D437" s="132" t="inlineStr">
        <is>
          <t>шт</t>
        </is>
      </c>
      <c r="E437" s="133" t="n">
        <v>6</v>
      </c>
      <c r="F437" s="134" t="n">
        <v>272.53</v>
      </c>
      <c r="G437" s="134" t="n"/>
      <c r="H437" s="200" t="n"/>
      <c r="I437" s="14" t="n"/>
      <c r="J437" s="14" t="n"/>
      <c r="K437" s="160" t="n"/>
    </row>
    <row r="438" hidden="1" outlineLevel="2" ht="25.5" customFormat="1" customHeight="1" s="129">
      <c r="A438" s="181" t="n"/>
      <c r="B438" s="130" t="inlineStr">
        <is>
          <t>22.2.02.04-0034</t>
        </is>
      </c>
      <c r="C438" s="131" t="inlineStr">
        <is>
          <t>Звено промежуточное: регулируемое двойное 2ПРР-21-2</t>
        </is>
      </c>
      <c r="D438" s="132" t="inlineStr">
        <is>
          <t>шт</t>
        </is>
      </c>
      <c r="E438" s="133" t="n">
        <v>6</v>
      </c>
      <c r="F438" s="134" t="n">
        <v>386.59</v>
      </c>
      <c r="G438" s="134" t="n"/>
      <c r="H438" s="200" t="n"/>
      <c r="I438" s="14" t="n"/>
      <c r="J438" s="14" t="n"/>
      <c r="K438" s="160" t="n"/>
    </row>
    <row r="439" hidden="1" outlineLevel="2" ht="25.5" customFormat="1" customHeight="1" s="129">
      <c r="A439" s="181" t="n"/>
      <c r="B439" s="130" t="inlineStr">
        <is>
          <t>22.2.02.04-0023</t>
        </is>
      </c>
      <c r="C439" s="131" t="inlineStr">
        <is>
          <t>Звено промежуточное: прямое ПР-16-6</t>
        </is>
      </c>
      <c r="D439" s="132" t="inlineStr">
        <is>
          <t>шт</t>
        </is>
      </c>
      <c r="E439" s="133" t="n">
        <v>6</v>
      </c>
      <c r="F439" s="134" t="n">
        <v>60.08</v>
      </c>
      <c r="G439" s="134" t="n"/>
      <c r="H439" s="200" t="n"/>
      <c r="I439" s="14" t="n"/>
      <c r="J439" s="14" t="n"/>
      <c r="K439" s="160" t="n"/>
    </row>
    <row r="440" hidden="1" outlineLevel="2" ht="25.5" customFormat="1" customHeight="1" s="129">
      <c r="A440" s="181" t="n"/>
      <c r="B440" s="130" t="inlineStr">
        <is>
          <t>20.5.04.04-0033</t>
        </is>
      </c>
      <c r="C440" s="131" t="inlineStr">
        <is>
          <t>Зажим натяжной прессуемый НАП-640-1</t>
        </is>
      </c>
      <c r="D440" s="132" t="inlineStr">
        <is>
          <t>шт</t>
        </is>
      </c>
      <c r="E440" s="133" t="n">
        <v>6</v>
      </c>
      <c r="F440" s="134" t="n">
        <v>1178.28</v>
      </c>
      <c r="G440" s="134" t="n"/>
      <c r="H440" s="200" t="n"/>
      <c r="I440" s="14" t="n"/>
      <c r="J440" s="14" t="n"/>
      <c r="K440" s="160" t="n"/>
    </row>
    <row r="441" hidden="1" outlineLevel="2" ht="25.5" customFormat="1" customHeight="1" s="129">
      <c r="A441" s="181" t="n"/>
      <c r="B441" s="130" t="inlineStr">
        <is>
          <t>20.1.02.21-0082</t>
        </is>
      </c>
      <c r="C441" s="131" t="inlineStr">
        <is>
          <t>Узел крепления экрана: УКЭ-1Б</t>
        </is>
      </c>
      <c r="D441" s="132" t="inlineStr">
        <is>
          <t>шт</t>
        </is>
      </c>
      <c r="E441" s="133" t="n">
        <v>3</v>
      </c>
      <c r="F441" s="134" t="n">
        <v>474.88</v>
      </c>
      <c r="G441" s="134" t="n"/>
      <c r="H441" s="200" t="n"/>
      <c r="I441" s="14" t="n"/>
      <c r="J441" s="14" t="n"/>
      <c r="K441" s="160" t="n"/>
    </row>
    <row r="442" hidden="1" outlineLevel="2" ht="25.5" customFormat="1" customHeight="1" s="129">
      <c r="A442" s="181" t="n"/>
      <c r="B442" s="130" t="inlineStr">
        <is>
          <t>20.2.02.06-0001</t>
        </is>
      </c>
      <c r="C442" s="131" t="inlineStr">
        <is>
          <t>Экран защитный: ЭЗ-500-1А</t>
        </is>
      </c>
      <c r="D442" s="132" t="inlineStr">
        <is>
          <t>шт</t>
        </is>
      </c>
      <c r="E442" s="133" t="n">
        <v>3</v>
      </c>
      <c r="F442" s="134" t="n">
        <v>949.22</v>
      </c>
      <c r="G442" s="134" t="n"/>
      <c r="H442" s="200" t="n"/>
      <c r="I442" s="14" t="n"/>
      <c r="J442" s="14" t="n"/>
      <c r="K442" s="160" t="n"/>
    </row>
    <row r="443" hidden="1" outlineLevel="2" ht="25.5" customFormat="1" customHeight="1" s="129">
      <c r="A443" s="181" t="n"/>
      <c r="B443" s="130" t="inlineStr">
        <is>
          <t>22.2.02.04-0054</t>
        </is>
      </c>
      <c r="C443" s="131" t="inlineStr">
        <is>
          <t>Звено промежуточное: трехлапчатое ПРТ-21/16-2</t>
        </is>
      </c>
      <c r="D443" s="132" t="inlineStr">
        <is>
          <t>шт</t>
        </is>
      </c>
      <c r="E443" s="133" t="n">
        <v>3</v>
      </c>
      <c r="F443" s="134" t="n">
        <v>80.09999999999999</v>
      </c>
      <c r="G443" s="134" t="n"/>
      <c r="H443" s="200" t="n"/>
      <c r="I443" s="14" t="n"/>
      <c r="J443" s="14" t="n"/>
      <c r="K443" s="160" t="n"/>
    </row>
    <row r="444" hidden="1" outlineLevel="2" ht="25.5" customFormat="1" customHeight="1" s="129">
      <c r="A444" s="181" t="n"/>
      <c r="B444" s="130" t="inlineStr">
        <is>
          <t>22.2.02.04-0049</t>
        </is>
      </c>
      <c r="C444" s="131" t="inlineStr">
        <is>
          <t>Звено промежуточное: трехлапчатое ПРТ-16-1</t>
        </is>
      </c>
      <c r="D444" s="132" t="inlineStr">
        <is>
          <t>шт</t>
        </is>
      </c>
      <c r="E444" s="133" t="n">
        <v>3</v>
      </c>
      <c r="F444" s="134" t="n">
        <v>80.59999999999999</v>
      </c>
      <c r="G444" s="134" t="n"/>
      <c r="H444" s="200" t="n"/>
      <c r="I444" s="14" t="n"/>
      <c r="J444" s="14" t="n"/>
      <c r="K444" s="160" t="n"/>
    </row>
    <row r="445" hidden="1" outlineLevel="2" ht="14.25" customFormat="1" customHeight="1" s="129">
      <c r="A445" s="181" t="n"/>
      <c r="B445" s="130" t="inlineStr">
        <is>
          <t>20.2.09.10-0027</t>
        </is>
      </c>
      <c r="C445" s="131" t="inlineStr">
        <is>
          <t>Муфта защитная: МПР-400-1</t>
        </is>
      </c>
      <c r="D445" s="132" t="inlineStr">
        <is>
          <t>шт</t>
        </is>
      </c>
      <c r="E445" s="133" t="n">
        <v>3</v>
      </c>
      <c r="F445" s="134" t="n">
        <v>576.48</v>
      </c>
      <c r="G445" s="134" t="n"/>
      <c r="H445" s="200" t="n"/>
      <c r="I445" s="14" t="n"/>
      <c r="J445" s="14" t="n"/>
      <c r="K445" s="160" t="n"/>
    </row>
    <row r="446" hidden="1" outlineLevel="1" collapsed="1" ht="39.75" customFormat="1" customHeight="1" s="160">
      <c r="A446" s="181" t="n">
        <v>78</v>
      </c>
      <c r="B446" s="35" t="inlineStr">
        <is>
          <t>БЦ.113.37</t>
        </is>
      </c>
      <c r="C446" s="180" t="inlineStr">
        <is>
          <t>Фундамент Ф6-А</t>
        </is>
      </c>
      <c r="D446" s="181" t="inlineStr">
        <is>
          <t>м3</t>
        </is>
      </c>
      <c r="E446" s="34" t="n">
        <v>86.40000000000001</v>
      </c>
      <c r="F446" s="206">
        <f>ROUND(I446/'Прил. 10'!$D$12,2)</f>
        <v/>
      </c>
      <c r="G446" s="14">
        <f>ROUND(F446*E446,2)</f>
        <v/>
      </c>
      <c r="H446" s="200">
        <f>G446/$G$654</f>
        <v/>
      </c>
      <c r="I446" s="14" t="n">
        <v>56226.42</v>
      </c>
      <c r="J446" s="14">
        <f>ROUND(I446*E446,2)</f>
        <v/>
      </c>
    </row>
    <row r="447" hidden="1" outlineLevel="1" ht="191.25" customFormat="1" customHeight="1" s="160">
      <c r="A447" s="181" t="n">
        <v>79</v>
      </c>
      <c r="B447" s="35" t="inlineStr">
        <is>
          <t>01.2.03.03-0133</t>
        </is>
      </c>
      <c r="C447" s="180" t="inlineStr">
        <is>
          <t>3 Варианта(ов): 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(технониколь №24), 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  (технониколь №24)</t>
        </is>
      </c>
      <c r="D447" s="181" t="inlineStr">
        <is>
          <t>кг</t>
        </is>
      </c>
      <c r="E447" s="34" t="n">
        <v>88465.92</v>
      </c>
      <c r="F447" s="206" t="n">
        <v>10.33</v>
      </c>
      <c r="G447" s="14">
        <f>ROUND(F447*E447,2)</f>
        <v/>
      </c>
      <c r="H447" s="200">
        <f>G447/$G$654</f>
        <v/>
      </c>
      <c r="I447" s="14">
        <f>ROUND(F447*'Прил. 10'!$D$12,2)</f>
        <v/>
      </c>
      <c r="J447" s="14">
        <f>ROUND(I447*E447,2)</f>
        <v/>
      </c>
    </row>
    <row r="448" hidden="1" outlineLevel="1" ht="38.25" customFormat="1" customHeight="1" s="160">
      <c r="A448" s="181" t="n">
        <v>65</v>
      </c>
      <c r="B448" s="35" t="inlineStr">
        <is>
          <t>05.1.01.13-0032</t>
        </is>
      </c>
      <c r="C448" s="180" t="inlineStr">
        <is>
          <t>2 Варианта(ов): Надбавка по морозостойкости W6, F300, Плита железобетонная навесная ПН-1А, бетон В22,5 (М300), расход арматуры 149 кг (W6, F300)</t>
        </is>
      </c>
      <c r="D448" s="181" t="inlineStr">
        <is>
          <t>м3</t>
        </is>
      </c>
      <c r="E448" s="34" t="n">
        <v>437.76</v>
      </c>
      <c r="F448" s="206" t="n">
        <v>2050.76</v>
      </c>
      <c r="G448" s="14">
        <f>ROUND(F448*E448,2)</f>
        <v/>
      </c>
      <c r="H448" s="200">
        <f>G448/$G$654</f>
        <v/>
      </c>
      <c r="I448" s="14">
        <f>ROUND(F448*'Прил. 10'!$D$12,2)</f>
        <v/>
      </c>
      <c r="J448" s="14">
        <f>ROUND(I448*E448,2)</f>
        <v/>
      </c>
    </row>
    <row r="449" hidden="1" outlineLevel="1" ht="30" customFormat="1" customHeight="1" s="128">
      <c r="A449" s="181" t="n">
        <v>66</v>
      </c>
      <c r="B449" s="35" t="inlineStr">
        <is>
          <t>Прайс из СД ОП</t>
        </is>
      </c>
      <c r="C449" s="180" t="inlineStr">
        <is>
          <t>Муфта МОПГ-М-1/128-4КУ3260</t>
        </is>
      </c>
      <c r="D449" s="181" t="inlineStr">
        <is>
          <t>шт</t>
        </is>
      </c>
      <c r="E449" s="34" t="n">
        <v>124</v>
      </c>
      <c r="F449" s="206" t="n">
        <v>7174.11</v>
      </c>
      <c r="G449" s="14">
        <f>ROUND(F449*E449,2)</f>
        <v/>
      </c>
      <c r="H449" s="200">
        <f>G449/$G$654</f>
        <v/>
      </c>
      <c r="I449" s="14">
        <f>ROUND(F449*'Прил. 10'!$D$12,2)</f>
        <v/>
      </c>
      <c r="J449" s="14">
        <f>ROUND(I449*E449,2)</f>
        <v/>
      </c>
      <c r="K449" s="160" t="n"/>
    </row>
    <row r="450" hidden="1" outlineLevel="1" ht="38.25" customFormat="1" customHeight="1" s="160">
      <c r="A450" s="181" t="n">
        <v>67</v>
      </c>
      <c r="B450" s="35" t="inlineStr">
        <is>
          <t>02.2.05.04-1777</t>
        </is>
      </c>
      <c r="C450" s="180" t="inlineStr">
        <is>
          <t>Щебень М 800, фракция 20-40 мм, группа 2</t>
        </is>
      </c>
      <c r="D450" s="181" t="inlineStr">
        <is>
          <t>м3</t>
        </is>
      </c>
      <c r="E450" s="34" t="n">
        <v>8024.7</v>
      </c>
      <c r="F450" s="206" t="n">
        <v>108.4</v>
      </c>
      <c r="G450" s="14">
        <f>ROUND(F450*E450,2)</f>
        <v/>
      </c>
      <c r="H450" s="200">
        <f>G450/$G$654</f>
        <v/>
      </c>
      <c r="I450" s="14">
        <f>ROUND(F450*'Прил. 10'!$D$12,2)</f>
        <v/>
      </c>
      <c r="J450" s="14">
        <f>ROUND(I450*E450,2)</f>
        <v/>
      </c>
    </row>
    <row r="451" hidden="1" outlineLevel="1" ht="31.5" customFormat="1" customHeight="1" s="128">
      <c r="A451" s="181" t="n">
        <v>68</v>
      </c>
      <c r="B451" s="35" t="inlineStr">
        <is>
          <t>15.1.02.27-0002</t>
        </is>
      </c>
      <c r="C451" s="180" t="inlineStr">
        <is>
          <t>Барабан (крутящаяся часть с площадками)</t>
        </is>
      </c>
      <c r="D451" s="181" t="inlineStr">
        <is>
          <t>шт</t>
        </is>
      </c>
      <c r="E451" s="34" t="n">
        <v>124</v>
      </c>
      <c r="F451" s="206" t="n">
        <v>4344.01</v>
      </c>
      <c r="G451" s="14">
        <f>ROUND(F451*E451,2)</f>
        <v/>
      </c>
      <c r="H451" s="200">
        <f>G451/$G$654</f>
        <v/>
      </c>
      <c r="I451" s="14">
        <f>ROUND(F451*'Прил. 10'!$D$12,2)</f>
        <v/>
      </c>
      <c r="J451" s="14">
        <f>ROUND(I451*E451,2)</f>
        <v/>
      </c>
      <c r="K451" s="160" t="n"/>
    </row>
    <row r="452" hidden="1" outlineLevel="1" ht="38.25" customFormat="1" customHeight="1" s="128">
      <c r="A452" s="181" t="n">
        <v>69</v>
      </c>
      <c r="B452" s="35" t="inlineStr">
        <is>
          <t>Прайс из СД ОП</t>
        </is>
      </c>
      <c r="C452" s="180" t="inlineStr">
        <is>
          <t>Гирлянда №19 Натяжная для крепления 3-х проводов АСк2у 300/39 для порталов 500 кВ</t>
        </is>
      </c>
      <c r="D452" s="181" t="inlineStr">
        <is>
          <t>шт</t>
        </is>
      </c>
      <c r="E452" s="34" t="n">
        <v>16</v>
      </c>
      <c r="F452" s="206" t="n">
        <v>41000.1</v>
      </c>
      <c r="G452" s="14">
        <f>ROUND(F452*E452,2)</f>
        <v/>
      </c>
      <c r="H452" s="200">
        <f>G452/$G$654</f>
        <v/>
      </c>
      <c r="I452" s="14">
        <f>ROUND(F452*'Прил. 10'!$D$12,2)</f>
        <v/>
      </c>
      <c r="J452" s="14">
        <f>ROUND(I452*E452,2)</f>
        <v/>
      </c>
      <c r="K452" s="160" t="n"/>
    </row>
    <row r="453" hidden="1" outlineLevel="2" ht="14.25" customFormat="1" customHeight="1" s="129">
      <c r="A453" s="181" t="n"/>
      <c r="B453" s="130" t="inlineStr">
        <is>
          <t>20.1.02.21-0034</t>
        </is>
      </c>
      <c r="C453" s="131" t="inlineStr">
        <is>
          <t>Узел крепления: КГ-21-3</t>
        </is>
      </c>
      <c r="D453" s="132" t="inlineStr">
        <is>
          <t>шт</t>
        </is>
      </c>
      <c r="E453" s="133" t="n">
        <v>3</v>
      </c>
      <c r="F453" s="134" t="n">
        <v>107.4</v>
      </c>
      <c r="G453" s="134" t="n"/>
      <c r="H453" s="200" t="n"/>
      <c r="I453" s="14" t="n"/>
      <c r="J453" s="14" t="n"/>
      <c r="K453" s="160" t="n"/>
    </row>
    <row r="454" hidden="1" outlineLevel="2" ht="14.25" customFormat="1" customHeight="1" s="129">
      <c r="A454" s="181" t="n"/>
      <c r="B454" s="130" t="inlineStr">
        <is>
          <t>01.7.15.10-0035</t>
        </is>
      </c>
      <c r="C454" s="131" t="inlineStr">
        <is>
          <t>Скоба: СК-21-1А</t>
        </is>
      </c>
      <c r="D454" s="132" t="inlineStr">
        <is>
          <t>шт</t>
        </is>
      </c>
      <c r="E454" s="133" t="n">
        <v>3</v>
      </c>
      <c r="F454" s="134" t="n">
        <v>116.92</v>
      </c>
      <c r="G454" s="134" t="n"/>
      <c r="H454" s="200" t="n"/>
      <c r="I454" s="14" t="n"/>
      <c r="J454" s="14" t="n"/>
      <c r="K454" s="160" t="n"/>
    </row>
    <row r="455" hidden="1" outlineLevel="2" ht="25.5" customFormat="1" customHeight="1" s="129">
      <c r="A455" s="181" t="n"/>
      <c r="B455" s="130" t="inlineStr">
        <is>
          <t>22.2.02.04-0004</t>
        </is>
      </c>
      <c r="C455" s="131" t="inlineStr">
        <is>
          <t>Звено промежуточное: вывернутое ПРВ-21-1</t>
        </is>
      </c>
      <c r="D455" s="132" t="inlineStr">
        <is>
          <t>шт</t>
        </is>
      </c>
      <c r="E455" s="133" t="n">
        <v>3</v>
      </c>
      <c r="F455" s="134" t="n">
        <v>83.93000000000001</v>
      </c>
      <c r="G455" s="134" t="n"/>
      <c r="H455" s="200" t="n"/>
      <c r="I455" s="14" t="n"/>
      <c r="J455" s="14" t="n"/>
      <c r="K455" s="160" t="n"/>
    </row>
    <row r="456" hidden="1" outlineLevel="2" ht="25.5" customFormat="1" customHeight="1" s="129">
      <c r="A456" s="181" t="n"/>
      <c r="B456" s="130" t="inlineStr">
        <is>
          <t>22.2.02.04-0040</t>
        </is>
      </c>
      <c r="C456" s="131" t="inlineStr">
        <is>
          <t>Звено промежуточное: регулируемое ПРР-21-1</t>
        </is>
      </c>
      <c r="D456" s="132" t="inlineStr">
        <is>
          <t>шт</t>
        </is>
      </c>
      <c r="E456" s="133" t="n">
        <v>6</v>
      </c>
      <c r="F456" s="134" t="n">
        <v>492.77</v>
      </c>
      <c r="G456" s="134" t="n"/>
      <c r="H456" s="200" t="n"/>
      <c r="I456" s="14" t="n"/>
      <c r="J456" s="14" t="n"/>
      <c r="K456" s="160" t="n"/>
    </row>
    <row r="457" hidden="1" outlineLevel="2" ht="25.5" customFormat="1" customHeight="1" s="129">
      <c r="A457" s="181" t="n"/>
      <c r="B457" s="130" t="inlineStr">
        <is>
          <t>22.2.02.04-0020</t>
        </is>
      </c>
      <c r="C457" s="131" t="inlineStr">
        <is>
          <t>Звено промежуточное: прямое двойное 2ПР-21-1</t>
        </is>
      </c>
      <c r="D457" s="132" t="inlineStr">
        <is>
          <t>шт</t>
        </is>
      </c>
      <c r="E457" s="133" t="n">
        <v>6</v>
      </c>
      <c r="F457" s="134" t="n">
        <v>314.56</v>
      </c>
      <c r="G457" s="134" t="n"/>
      <c r="H457" s="200" t="n"/>
      <c r="I457" s="14" t="n"/>
      <c r="J457" s="14" t="n"/>
      <c r="K457" s="160" t="n"/>
    </row>
    <row r="458" hidden="1" outlineLevel="2" ht="25.5" customFormat="1" customHeight="1" s="129">
      <c r="A458" s="181" t="n"/>
      <c r="B458" s="130" t="inlineStr">
        <is>
          <t>22.2.02.04-0014</t>
        </is>
      </c>
      <c r="C458" s="131" t="inlineStr">
        <is>
          <t>Звено промежуточное: монтажное ПТМ-21-2</t>
        </is>
      </c>
      <c r="D458" s="132" t="inlineStr">
        <is>
          <t>шт</t>
        </is>
      </c>
      <c r="E458" s="133" t="n">
        <v>6</v>
      </c>
      <c r="F458" s="134" t="n">
        <v>248.59</v>
      </c>
      <c r="G458" s="134" t="n"/>
      <c r="H458" s="200" t="n"/>
      <c r="I458" s="14" t="n"/>
      <c r="J458" s="14" t="n"/>
      <c r="K458" s="160" t="n"/>
    </row>
    <row r="459" hidden="1" outlineLevel="2" ht="14.25" customFormat="1" customHeight="1" s="129">
      <c r="A459" s="181" t="n"/>
      <c r="B459" s="130" t="inlineStr">
        <is>
          <t>20.1.02.14-0006</t>
        </is>
      </c>
      <c r="C459" s="131" t="inlineStr">
        <is>
          <t>Серьга СР-21-20</t>
        </is>
      </c>
      <c r="D459" s="132" t="inlineStr">
        <is>
          <t>шт</t>
        </is>
      </c>
      <c r="E459" s="133" t="n">
        <v>6</v>
      </c>
      <c r="F459" s="134" t="n">
        <v>68.73</v>
      </c>
      <c r="G459" s="134" t="n"/>
      <c r="H459" s="200" t="n"/>
      <c r="I459" s="14" t="n"/>
      <c r="J459" s="14" t="n"/>
      <c r="K459" s="160" t="n"/>
    </row>
    <row r="460" hidden="1" outlineLevel="2" ht="25.5" customFormat="1" customHeight="1" s="129">
      <c r="A460" s="181" t="n"/>
      <c r="B460" s="130" t="inlineStr">
        <is>
          <t>22.2.01.03-0002</t>
        </is>
      </c>
      <c r="C460" s="131" t="inlineStr">
        <is>
          <t>Изоляторы линейные подвесные стеклянные ПСВ-160А</t>
        </is>
      </c>
      <c r="D460" s="132" t="inlineStr">
        <is>
          <t>шт</t>
        </is>
      </c>
      <c r="E460" s="133" t="n">
        <v>135</v>
      </c>
      <c r="F460" s="134" t="n">
        <v>284.68</v>
      </c>
      <c r="G460" s="134" t="n"/>
      <c r="H460" s="200" t="n"/>
      <c r="I460" s="14" t="n"/>
      <c r="J460" s="14" t="n"/>
      <c r="K460" s="160" t="n"/>
    </row>
    <row r="461" hidden="1" outlineLevel="2" ht="14.25" customFormat="1" customHeight="1" s="129">
      <c r="A461" s="181" t="n"/>
      <c r="B461" s="130" t="inlineStr">
        <is>
          <t>22.2.01.03-0002</t>
        </is>
      </c>
      <c r="C461" s="131" t="inlineStr">
        <is>
          <t>Изолятор подвесной стеклянный ПСВ-160А</t>
        </is>
      </c>
      <c r="D461" s="132" t="inlineStr">
        <is>
          <t>шт</t>
        </is>
      </c>
      <c r="E461" s="133" t="n">
        <v>135</v>
      </c>
      <c r="F461" s="134" t="n">
        <v>284.68</v>
      </c>
      <c r="G461" s="134" t="n"/>
      <c r="H461" s="200" t="n"/>
      <c r="I461" s="14" t="n"/>
      <c r="J461" s="14" t="n"/>
      <c r="K461" s="160" t="n"/>
    </row>
    <row r="462" hidden="1" outlineLevel="2" ht="25.5" customFormat="1" customHeight="1" s="129">
      <c r="A462" s="181" t="n"/>
      <c r="B462" s="130" t="inlineStr">
        <is>
          <t>20.1.02.22-0027</t>
        </is>
      </c>
      <c r="C462" s="131" t="inlineStr">
        <is>
          <t>Ушко: У-21-20</t>
        </is>
      </c>
      <c r="D462" s="132" t="inlineStr">
        <is>
          <t>шт</t>
        </is>
      </c>
      <c r="E462" s="133" t="n">
        <v>6</v>
      </c>
      <c r="F462" s="134" t="n">
        <v>272.53</v>
      </c>
      <c r="G462" s="134" t="n"/>
      <c r="H462" s="200" t="n"/>
      <c r="I462" s="14" t="n"/>
      <c r="J462" s="14" t="n"/>
      <c r="K462" s="160" t="n"/>
    </row>
    <row r="463" hidden="1" outlineLevel="2" ht="25.5" customFormat="1" customHeight="1" s="129">
      <c r="A463" s="181" t="n"/>
      <c r="B463" s="130" t="inlineStr">
        <is>
          <t>22.2.02.04-0034</t>
        </is>
      </c>
      <c r="C463" s="131" t="inlineStr">
        <is>
          <t>Звено промежуточное: регулируемое двойное 2ПРР-21-2</t>
        </is>
      </c>
      <c r="D463" s="132" t="inlineStr">
        <is>
          <t>шт</t>
        </is>
      </c>
      <c r="E463" s="133" t="n">
        <v>6</v>
      </c>
      <c r="F463" s="134" t="n">
        <v>386.59</v>
      </c>
      <c r="G463" s="134" t="n"/>
      <c r="H463" s="200" t="n"/>
      <c r="I463" s="14" t="n"/>
      <c r="J463" s="14" t="n"/>
      <c r="K463" s="160" t="n"/>
    </row>
    <row r="464" hidden="1" outlineLevel="2" ht="25.5" customFormat="1" customHeight="1" s="129">
      <c r="A464" s="181" t="n"/>
      <c r="B464" s="130" t="inlineStr">
        <is>
          <t>22.2.02.04-0023</t>
        </is>
      </c>
      <c r="C464" s="131" t="inlineStr">
        <is>
          <t>Звено промежуточное: прямое ПР-16-6</t>
        </is>
      </c>
      <c r="D464" s="132" t="inlineStr">
        <is>
          <t>шт</t>
        </is>
      </c>
      <c r="E464" s="133" t="n">
        <v>6</v>
      </c>
      <c r="F464" s="134" t="n">
        <v>60.08</v>
      </c>
      <c r="G464" s="134" t="n"/>
      <c r="H464" s="200" t="n"/>
      <c r="I464" s="14" t="n"/>
      <c r="J464" s="14" t="n"/>
      <c r="K464" s="160" t="n"/>
    </row>
    <row r="465" hidden="1" outlineLevel="2" ht="14.25" customFormat="1" customHeight="1" s="129">
      <c r="A465" s="181" t="n"/>
      <c r="B465" s="130" t="inlineStr">
        <is>
          <t>20.5.04.04-0033</t>
        </is>
      </c>
      <c r="C465" s="131" t="inlineStr">
        <is>
          <t>Зажим натяжной прессуемый НАП-640-1</t>
        </is>
      </c>
      <c r="D465" s="132" t="inlineStr">
        <is>
          <t>шт</t>
        </is>
      </c>
      <c r="E465" s="133" t="n">
        <v>6</v>
      </c>
      <c r="F465" s="134" t="n">
        <v>1178.28</v>
      </c>
      <c r="G465" s="134" t="n"/>
      <c r="H465" s="200" t="n"/>
      <c r="I465" s="14" t="n"/>
      <c r="J465" s="14" t="n"/>
      <c r="K465" s="160" t="n"/>
    </row>
    <row r="466" hidden="1" outlineLevel="2" ht="25.5" customFormat="1" customHeight="1" s="129">
      <c r="A466" s="181" t="n"/>
      <c r="B466" s="130" t="inlineStr">
        <is>
          <t>20.1.02.05-0005</t>
        </is>
      </c>
      <c r="C466" s="131" t="inlineStr">
        <is>
          <t>Коромысло: 2КД-16-2А</t>
        </is>
      </c>
      <c r="D466" s="132" t="inlineStr">
        <is>
          <t>шт</t>
        </is>
      </c>
      <c r="E466" s="133" t="n">
        <v>3</v>
      </c>
      <c r="F466" s="134" t="n">
        <v>772.33</v>
      </c>
      <c r="G466" s="134" t="n"/>
      <c r="H466" s="200" t="n"/>
      <c r="I466" s="14" t="n"/>
      <c r="J466" s="14" t="n"/>
      <c r="K466" s="160" t="n"/>
    </row>
    <row r="467" hidden="1" outlineLevel="2" ht="14.25" customFormat="1" customHeight="1" s="129">
      <c r="A467" s="181" t="n"/>
      <c r="B467" s="130" t="inlineStr">
        <is>
          <t>20.1.02.21-0082</t>
        </is>
      </c>
      <c r="C467" s="131" t="inlineStr">
        <is>
          <t>Узел крепления экрана: УКЭ-1Б</t>
        </is>
      </c>
      <c r="D467" s="132" t="inlineStr">
        <is>
          <t>шт</t>
        </is>
      </c>
      <c r="E467" s="133" t="n">
        <v>3</v>
      </c>
      <c r="F467" s="134" t="n">
        <v>474.88</v>
      </c>
      <c r="G467" s="134" t="n"/>
      <c r="H467" s="200" t="n"/>
      <c r="I467" s="14" t="n"/>
      <c r="J467" s="14" t="n"/>
      <c r="K467" s="160" t="n"/>
    </row>
    <row r="468" hidden="1" outlineLevel="2" ht="25.5" customFormat="1" customHeight="1" s="129">
      <c r="A468" s="181" t="n"/>
      <c r="B468" s="130" t="inlineStr">
        <is>
          <t>20.2.02.06-0001</t>
        </is>
      </c>
      <c r="C468" s="131" t="inlineStr">
        <is>
          <t>Экран защитный: ЭЗ-500-1А</t>
        </is>
      </c>
      <c r="D468" s="132" t="inlineStr">
        <is>
          <t>шт</t>
        </is>
      </c>
      <c r="E468" s="133" t="n">
        <v>3</v>
      </c>
      <c r="F468" s="134" t="n">
        <v>949.22</v>
      </c>
      <c r="G468" s="134" t="n"/>
      <c r="H468" s="200" t="n"/>
      <c r="I468" s="14" t="n"/>
      <c r="J468" s="14" t="n"/>
      <c r="K468" s="160" t="n"/>
    </row>
    <row r="469" hidden="1" outlineLevel="2" ht="25.5" customFormat="1" customHeight="1" s="129">
      <c r="A469" s="181" t="n"/>
      <c r="B469" s="130" t="inlineStr">
        <is>
          <t>22.2.02.04-0054</t>
        </is>
      </c>
      <c r="C469" s="131" t="inlineStr">
        <is>
          <t>Звено промежуточное: трехлапчатое ПРТ-21/16-2</t>
        </is>
      </c>
      <c r="D469" s="132" t="inlineStr">
        <is>
          <t>шт</t>
        </is>
      </c>
      <c r="E469" s="133" t="n">
        <v>3</v>
      </c>
      <c r="F469" s="134" t="n">
        <v>80.09999999999999</v>
      </c>
      <c r="G469" s="134" t="n"/>
      <c r="H469" s="200" t="n"/>
      <c r="I469" s="14" t="n"/>
      <c r="J469" s="14" t="n"/>
      <c r="K469" s="160" t="n"/>
    </row>
    <row r="470" hidden="1" outlineLevel="2" ht="25.5" customFormat="1" customHeight="1" s="129">
      <c r="A470" s="181" t="n"/>
      <c r="B470" s="130" t="inlineStr">
        <is>
          <t>22.2.02.04-0049</t>
        </is>
      </c>
      <c r="C470" s="131" t="inlineStr">
        <is>
          <t>Звено промежуточное: трехлапчатое ПРТ-16-1</t>
        </is>
      </c>
      <c r="D470" s="132" t="inlineStr">
        <is>
          <t>шт</t>
        </is>
      </c>
      <c r="E470" s="133" t="n">
        <v>3</v>
      </c>
      <c r="F470" s="134" t="n">
        <v>80.59999999999999</v>
      </c>
      <c r="G470" s="134" t="n"/>
      <c r="H470" s="200" t="n"/>
      <c r="I470" s="14" t="n"/>
      <c r="J470" s="14" t="n"/>
      <c r="K470" s="160" t="n"/>
    </row>
    <row r="471" hidden="1" outlineLevel="2" ht="25.5" customFormat="1" customHeight="1" s="129">
      <c r="A471" s="181" t="n"/>
      <c r="B471" s="130" t="inlineStr">
        <is>
          <t>20.2.09.10-0027</t>
        </is>
      </c>
      <c r="C471" s="131" t="inlineStr">
        <is>
          <t>Муфта защитная: МПР-400-1</t>
        </is>
      </c>
      <c r="D471" s="132" t="inlineStr">
        <is>
          <t>шт</t>
        </is>
      </c>
      <c r="E471" s="133" t="n">
        <v>3</v>
      </c>
      <c r="F471" s="134" t="n">
        <v>576.48</v>
      </c>
      <c r="G471" s="134" t="n"/>
      <c r="H471" s="200" t="n"/>
      <c r="I471" s="14" t="n"/>
      <c r="J471" s="14" t="n"/>
      <c r="K471" s="160" t="n"/>
    </row>
    <row r="472" hidden="1" outlineLevel="1" collapsed="1" ht="25.5" customFormat="1" customHeight="1" s="128">
      <c r="A472" s="181" t="n">
        <v>70</v>
      </c>
      <c r="B472" s="35" t="inlineStr">
        <is>
          <t>Прайс из СД ОП</t>
        </is>
      </c>
      <c r="C472" s="180" t="inlineStr">
        <is>
          <t>Гирлянда №20 Натяжная для крепления 3-х проводов АСк2у 300/39 в портальном пролете</t>
        </is>
      </c>
      <c r="D472" s="181" t="inlineStr">
        <is>
          <t>шт</t>
        </is>
      </c>
      <c r="E472" s="34" t="n">
        <v>8</v>
      </c>
      <c r="F472" s="206" t="n">
        <v>41000.1</v>
      </c>
      <c r="G472" s="14">
        <f>ROUND(F472*E472,2)</f>
        <v/>
      </c>
      <c r="H472" s="200">
        <f>G472/$G$654</f>
        <v/>
      </c>
      <c r="I472" s="14">
        <f>ROUND(F472*'Прил. 10'!$D$12,2)</f>
        <v/>
      </c>
      <c r="J472" s="14">
        <f>ROUND(I472*E472,2)</f>
        <v/>
      </c>
      <c r="K472" s="160" t="n"/>
    </row>
    <row r="473" hidden="1" outlineLevel="2" ht="14.25" customFormat="1" customHeight="1" s="129">
      <c r="A473" s="181" t="n"/>
      <c r="B473" s="130" t="inlineStr">
        <is>
          <t>20.1.02.21-0034</t>
        </is>
      </c>
      <c r="C473" s="131" t="inlineStr">
        <is>
          <t>Узел крепления: КГ-21-3</t>
        </is>
      </c>
      <c r="D473" s="132" t="inlineStr">
        <is>
          <t>шт</t>
        </is>
      </c>
      <c r="E473" s="133" t="n">
        <v>3</v>
      </c>
      <c r="F473" s="134" t="n">
        <v>107.4</v>
      </c>
      <c r="G473" s="134" t="n"/>
      <c r="H473" s="200" t="n"/>
      <c r="I473" s="14" t="n"/>
      <c r="J473" s="14" t="n"/>
      <c r="K473" s="160" t="n"/>
    </row>
    <row r="474" hidden="1" outlineLevel="2" ht="14.25" customFormat="1" customHeight="1" s="129">
      <c r="A474" s="181" t="n"/>
      <c r="B474" s="130" t="inlineStr">
        <is>
          <t>01.7.15.10-0035</t>
        </is>
      </c>
      <c r="C474" s="131" t="inlineStr">
        <is>
          <t>Скоба: СК-21-1А</t>
        </is>
      </c>
      <c r="D474" s="132" t="inlineStr">
        <is>
          <t>шт</t>
        </is>
      </c>
      <c r="E474" s="133" t="n">
        <v>3</v>
      </c>
      <c r="F474" s="134" t="n">
        <v>116.92</v>
      </c>
      <c r="G474" s="134" t="n"/>
      <c r="H474" s="200" t="n"/>
      <c r="I474" s="14" t="n"/>
      <c r="J474" s="14" t="n"/>
      <c r="K474" s="160" t="n"/>
    </row>
    <row r="475" hidden="1" outlineLevel="2" ht="25.5" customFormat="1" customHeight="1" s="129">
      <c r="A475" s="181" t="n"/>
      <c r="B475" s="130" t="inlineStr">
        <is>
          <t>22.2.02.04-0004</t>
        </is>
      </c>
      <c r="C475" s="131" t="inlineStr">
        <is>
          <t>Звено промежуточное: вывернутое ПРВ-21-1</t>
        </is>
      </c>
      <c r="D475" s="132" t="inlineStr">
        <is>
          <t>шт</t>
        </is>
      </c>
      <c r="E475" s="133" t="n">
        <v>3</v>
      </c>
      <c r="F475" s="134" t="n">
        <v>83.93000000000001</v>
      </c>
      <c r="G475" s="134" t="n"/>
      <c r="H475" s="200" t="n"/>
      <c r="I475" s="14" t="n"/>
      <c r="J475" s="14" t="n"/>
      <c r="K475" s="160" t="n"/>
    </row>
    <row r="476" hidden="1" outlineLevel="2" ht="25.5" customFormat="1" customHeight="1" s="129">
      <c r="A476" s="181" t="n"/>
      <c r="B476" s="130" t="inlineStr">
        <is>
          <t>22.2.02.04-0040</t>
        </is>
      </c>
      <c r="C476" s="131" t="inlineStr">
        <is>
          <t>Звено промежуточное: регулируемое ПРР-21-1</t>
        </is>
      </c>
      <c r="D476" s="132" t="inlineStr">
        <is>
          <t>шт</t>
        </is>
      </c>
      <c r="E476" s="133" t="n">
        <v>6</v>
      </c>
      <c r="F476" s="134" t="n">
        <v>492.77</v>
      </c>
      <c r="G476" s="134" t="n"/>
      <c r="H476" s="200" t="n"/>
      <c r="I476" s="14" t="n"/>
      <c r="J476" s="14" t="n"/>
      <c r="K476" s="160" t="n"/>
    </row>
    <row r="477" hidden="1" outlineLevel="2" ht="25.5" customFormat="1" customHeight="1" s="129">
      <c r="A477" s="181" t="n"/>
      <c r="B477" s="130" t="inlineStr">
        <is>
          <t>22.2.02.04-0020</t>
        </is>
      </c>
      <c r="C477" s="131" t="inlineStr">
        <is>
          <t>Звено промежуточное: прямое двойное 2ПР-21-1</t>
        </is>
      </c>
      <c r="D477" s="132" t="inlineStr">
        <is>
          <t>шт</t>
        </is>
      </c>
      <c r="E477" s="133" t="n">
        <v>6</v>
      </c>
      <c r="F477" s="134" t="n">
        <v>314.56</v>
      </c>
      <c r="G477" s="134" t="n"/>
      <c r="H477" s="200" t="n"/>
      <c r="I477" s="14" t="n"/>
      <c r="J477" s="14" t="n"/>
      <c r="K477" s="160" t="n"/>
    </row>
    <row r="478" hidden="1" outlineLevel="2" ht="25.5" customFormat="1" customHeight="1" s="129">
      <c r="A478" s="181" t="n"/>
      <c r="B478" s="130" t="inlineStr">
        <is>
          <t>22.2.02.04-0014</t>
        </is>
      </c>
      <c r="C478" s="131" t="inlineStr">
        <is>
          <t>Звено промежуточное: монтажное ПТМ-21-2</t>
        </is>
      </c>
      <c r="D478" s="132" t="inlineStr">
        <is>
          <t>шт</t>
        </is>
      </c>
      <c r="E478" s="133" t="n">
        <v>6</v>
      </c>
      <c r="F478" s="134" t="n">
        <v>248.59</v>
      </c>
      <c r="G478" s="134" t="n"/>
      <c r="H478" s="200" t="n"/>
      <c r="I478" s="14" t="n"/>
      <c r="J478" s="14" t="n"/>
      <c r="K478" s="160" t="n"/>
    </row>
    <row r="479" hidden="1" outlineLevel="2" ht="14.25" customFormat="1" customHeight="1" s="129">
      <c r="A479" s="181" t="n"/>
      <c r="B479" s="130" t="inlineStr">
        <is>
          <t>20.1.02.14-0006</t>
        </is>
      </c>
      <c r="C479" s="131" t="inlineStr">
        <is>
          <t>Серьга СР-21-20</t>
        </is>
      </c>
      <c r="D479" s="132" t="inlineStr">
        <is>
          <t>шт</t>
        </is>
      </c>
      <c r="E479" s="133" t="n">
        <v>6</v>
      </c>
      <c r="F479" s="134" t="n">
        <v>68.73</v>
      </c>
      <c r="G479" s="134" t="n"/>
      <c r="H479" s="200" t="n"/>
      <c r="I479" s="14" t="n"/>
      <c r="J479" s="14" t="n"/>
      <c r="K479" s="160" t="n"/>
    </row>
    <row r="480" hidden="1" outlineLevel="2" ht="25.5" customFormat="1" customHeight="1" s="129">
      <c r="A480" s="181" t="n"/>
      <c r="B480" s="130" t="inlineStr">
        <is>
          <t>22.2.01.03-0002</t>
        </is>
      </c>
      <c r="C480" s="131" t="inlineStr">
        <is>
          <t>Изоляторы линейные подвесные стеклянные ПСВ-160А</t>
        </is>
      </c>
      <c r="D480" s="132" t="inlineStr">
        <is>
          <t>шт</t>
        </is>
      </c>
      <c r="E480" s="133" t="n">
        <v>135</v>
      </c>
      <c r="F480" s="134" t="n">
        <v>284.68</v>
      </c>
      <c r="G480" s="134" t="n"/>
      <c r="H480" s="200" t="n"/>
      <c r="I480" s="14" t="n"/>
      <c r="J480" s="14" t="n"/>
      <c r="K480" s="160" t="n"/>
    </row>
    <row r="481" hidden="1" outlineLevel="2" ht="14.25" customFormat="1" customHeight="1" s="129">
      <c r="A481" s="181" t="n"/>
      <c r="B481" s="130" t="inlineStr">
        <is>
          <t>22.2.01.03-0002</t>
        </is>
      </c>
      <c r="C481" s="131" t="inlineStr">
        <is>
          <t>Изолятор подвесной стеклянный ПСВ-160А</t>
        </is>
      </c>
      <c r="D481" s="132" t="inlineStr">
        <is>
          <t>шт</t>
        </is>
      </c>
      <c r="E481" s="133" t="n">
        <v>135</v>
      </c>
      <c r="F481" s="134" t="n">
        <v>284.68</v>
      </c>
      <c r="G481" s="134" t="n"/>
      <c r="H481" s="200" t="n"/>
      <c r="I481" s="14" t="n"/>
      <c r="J481" s="14" t="n"/>
      <c r="K481" s="160" t="n"/>
    </row>
    <row r="482" hidden="1" outlineLevel="2" ht="25.5" customFormat="1" customHeight="1" s="129">
      <c r="A482" s="181" t="n"/>
      <c r="B482" s="130" t="inlineStr">
        <is>
          <t>20.1.02.22-0027</t>
        </is>
      </c>
      <c r="C482" s="131" t="inlineStr">
        <is>
          <t>Ушко: У-21-20</t>
        </is>
      </c>
      <c r="D482" s="132" t="inlineStr">
        <is>
          <t>шт</t>
        </is>
      </c>
      <c r="E482" s="133" t="n">
        <v>6</v>
      </c>
      <c r="F482" s="134" t="n">
        <v>272.53</v>
      </c>
      <c r="G482" s="134" t="n"/>
      <c r="H482" s="200" t="n"/>
      <c r="I482" s="14" t="n"/>
      <c r="J482" s="14" t="n"/>
      <c r="K482" s="160" t="n"/>
    </row>
    <row r="483" hidden="1" outlineLevel="2" ht="25.5" customFormat="1" customHeight="1" s="129">
      <c r="A483" s="181" t="n"/>
      <c r="B483" s="130" t="inlineStr">
        <is>
          <t>22.2.02.04-0034</t>
        </is>
      </c>
      <c r="C483" s="131" t="inlineStr">
        <is>
          <t>Звено промежуточное: регулируемое двойное 2ПРР-21-2</t>
        </is>
      </c>
      <c r="D483" s="132" t="inlineStr">
        <is>
          <t>шт</t>
        </is>
      </c>
      <c r="E483" s="133" t="n">
        <v>6</v>
      </c>
      <c r="F483" s="134" t="n">
        <v>386.59</v>
      </c>
      <c r="G483" s="134" t="n"/>
      <c r="H483" s="200" t="n"/>
      <c r="I483" s="14" t="n"/>
      <c r="J483" s="14" t="n"/>
      <c r="K483" s="160" t="n"/>
    </row>
    <row r="484" hidden="1" outlineLevel="2" ht="25.5" customFormat="1" customHeight="1" s="129">
      <c r="A484" s="181" t="n"/>
      <c r="B484" s="130" t="inlineStr">
        <is>
          <t>22.2.02.04-0023</t>
        </is>
      </c>
      <c r="C484" s="131" t="inlineStr">
        <is>
          <t>Звено промежуточное: прямое ПР-16-6</t>
        </is>
      </c>
      <c r="D484" s="132" t="inlineStr">
        <is>
          <t>шт</t>
        </is>
      </c>
      <c r="E484" s="133" t="n">
        <v>6</v>
      </c>
      <c r="F484" s="134" t="n">
        <v>60.08</v>
      </c>
      <c r="G484" s="134" t="n"/>
      <c r="H484" s="200" t="n"/>
      <c r="I484" s="14" t="n"/>
      <c r="J484" s="14" t="n"/>
      <c r="K484" s="160" t="n"/>
    </row>
    <row r="485" hidden="1" outlineLevel="2" ht="14.25" customFormat="1" customHeight="1" s="129">
      <c r="A485" s="181" t="n"/>
      <c r="B485" s="130" t="inlineStr">
        <is>
          <t>20.5.04.04-0033</t>
        </is>
      </c>
      <c r="C485" s="131" t="inlineStr">
        <is>
          <t>Зажим натяжной прессуемый НАП-640-1</t>
        </is>
      </c>
      <c r="D485" s="132" t="inlineStr">
        <is>
          <t>шт</t>
        </is>
      </c>
      <c r="E485" s="133" t="n">
        <v>6</v>
      </c>
      <c r="F485" s="134" t="n">
        <v>1178.28</v>
      </c>
      <c r="G485" s="134" t="n"/>
      <c r="H485" s="200" t="n"/>
      <c r="I485" s="14" t="n"/>
      <c r="J485" s="14" t="n"/>
      <c r="K485" s="160" t="n"/>
    </row>
    <row r="486" hidden="1" outlineLevel="2" ht="25.5" customFormat="1" customHeight="1" s="129">
      <c r="A486" s="181" t="n"/>
      <c r="B486" s="130" t="inlineStr">
        <is>
          <t>20.1.02.05-0005</t>
        </is>
      </c>
      <c r="C486" s="131" t="inlineStr">
        <is>
          <t>Коромысло: 2КД-16-2А</t>
        </is>
      </c>
      <c r="D486" s="132" t="inlineStr">
        <is>
          <t>шт</t>
        </is>
      </c>
      <c r="E486" s="133" t="n">
        <v>3</v>
      </c>
      <c r="F486" s="134" t="n">
        <v>772.33</v>
      </c>
      <c r="G486" s="134" t="n"/>
      <c r="H486" s="200" t="n"/>
      <c r="I486" s="14" t="n"/>
      <c r="J486" s="14" t="n"/>
      <c r="K486" s="160" t="n"/>
    </row>
    <row r="487" hidden="1" outlineLevel="2" ht="14.25" customFormat="1" customHeight="1" s="129">
      <c r="A487" s="181" t="n"/>
      <c r="B487" s="130" t="inlineStr">
        <is>
          <t>20.1.02.21-0082</t>
        </is>
      </c>
      <c r="C487" s="131" t="inlineStr">
        <is>
          <t>Узел крепления экрана: УКЭ-1Б</t>
        </is>
      </c>
      <c r="D487" s="132" t="inlineStr">
        <is>
          <t>шт</t>
        </is>
      </c>
      <c r="E487" s="133" t="n">
        <v>3</v>
      </c>
      <c r="F487" s="134" t="n">
        <v>474.88</v>
      </c>
      <c r="G487" s="134" t="n"/>
      <c r="H487" s="200" t="n"/>
      <c r="I487" s="14" t="n"/>
      <c r="J487" s="14" t="n"/>
      <c r="K487" s="160" t="n"/>
    </row>
    <row r="488" hidden="1" outlineLevel="2" ht="25.5" customFormat="1" customHeight="1" s="129">
      <c r="A488" s="181" t="n"/>
      <c r="B488" s="130" t="inlineStr">
        <is>
          <t>20.2.02.06-0001</t>
        </is>
      </c>
      <c r="C488" s="131" t="inlineStr">
        <is>
          <t>Экран защитный: ЭЗ-500-1А</t>
        </is>
      </c>
      <c r="D488" s="132" t="inlineStr">
        <is>
          <t>шт</t>
        </is>
      </c>
      <c r="E488" s="133" t="n">
        <v>3</v>
      </c>
      <c r="F488" s="134" t="n">
        <v>949.22</v>
      </c>
      <c r="G488" s="134" t="n"/>
      <c r="H488" s="200" t="n"/>
      <c r="I488" s="14" t="n"/>
      <c r="J488" s="14" t="n"/>
      <c r="K488" s="160" t="n"/>
    </row>
    <row r="489" hidden="1" outlineLevel="2" ht="25.5" customFormat="1" customHeight="1" s="129">
      <c r="A489" s="181" t="n"/>
      <c r="B489" s="130" t="inlineStr">
        <is>
          <t>22.2.02.04-0054</t>
        </is>
      </c>
      <c r="C489" s="131" t="inlineStr">
        <is>
          <t>Звено промежуточное: трехлапчатое ПРТ-21/16-2</t>
        </is>
      </c>
      <c r="D489" s="132" t="inlineStr">
        <is>
          <t>шт</t>
        </is>
      </c>
      <c r="E489" s="133" t="n">
        <v>3</v>
      </c>
      <c r="F489" s="134" t="n">
        <v>80.09999999999999</v>
      </c>
      <c r="G489" s="134" t="n"/>
      <c r="H489" s="200" t="n"/>
      <c r="I489" s="14" t="n"/>
      <c r="J489" s="14" t="n"/>
      <c r="K489" s="160" t="n"/>
    </row>
    <row r="490" hidden="1" outlineLevel="2" ht="25.5" customFormat="1" customHeight="1" s="129">
      <c r="A490" s="181" t="n"/>
      <c r="B490" s="130" t="inlineStr">
        <is>
          <t>22.2.02.04-0049</t>
        </is>
      </c>
      <c r="C490" s="131" t="inlineStr">
        <is>
          <t>Звено промежуточное: трехлапчатое ПРТ-16-1</t>
        </is>
      </c>
      <c r="D490" s="132" t="inlineStr">
        <is>
          <t>шт</t>
        </is>
      </c>
      <c r="E490" s="133" t="n">
        <v>3</v>
      </c>
      <c r="F490" s="134" t="n">
        <v>80.59999999999999</v>
      </c>
      <c r="G490" s="134" t="n"/>
      <c r="H490" s="200" t="n"/>
      <c r="I490" s="14" t="n"/>
      <c r="J490" s="14" t="n"/>
      <c r="K490" s="160" t="n"/>
    </row>
    <row r="491" hidden="1" outlineLevel="2" ht="25.5" customFormat="1" customHeight="1" s="129">
      <c r="A491" s="181" t="n"/>
      <c r="B491" s="130" t="inlineStr">
        <is>
          <t>20.2.09.10-0027</t>
        </is>
      </c>
      <c r="C491" s="131" t="inlineStr">
        <is>
          <t>Муфта защитная: МПР-400-1</t>
        </is>
      </c>
      <c r="D491" s="132" t="inlineStr">
        <is>
          <t>шт</t>
        </is>
      </c>
      <c r="E491" s="133" t="n">
        <v>3</v>
      </c>
      <c r="F491" s="134" t="n">
        <v>576.48</v>
      </c>
      <c r="G491" s="134" t="n"/>
      <c r="H491" s="200" t="n"/>
      <c r="I491" s="14" t="n"/>
      <c r="J491" s="14" t="n"/>
      <c r="K491" s="160" t="n"/>
    </row>
    <row r="492" hidden="1" outlineLevel="1" collapsed="1" ht="38.25" customFormat="1" customHeight="1" s="160">
      <c r="A492" s="181" t="n">
        <v>71</v>
      </c>
      <c r="B492" s="35" t="inlineStr">
        <is>
          <t>01.7.11.02-0005</t>
        </is>
      </c>
      <c r="C492" s="180" t="inlineStr">
        <is>
          <t>2 Варианта(ов): Патрон термитный ПАС-240(со спичками), Патрон термитный ПАС-240 (со спичками)</t>
        </is>
      </c>
      <c r="D492" s="181" t="inlineStr">
        <is>
          <t>шт</t>
        </is>
      </c>
      <c r="E492" s="34" t="n">
        <v>3268</v>
      </c>
      <c r="F492" s="206" t="n">
        <v>150.01</v>
      </c>
      <c r="G492" s="14">
        <f>ROUND(F492*E492,2)</f>
        <v/>
      </c>
      <c r="H492" s="200">
        <f>G492/$G$654</f>
        <v/>
      </c>
      <c r="I492" s="14">
        <f>ROUND(F492*'Прил. 10'!$D$12,2)</f>
        <v/>
      </c>
      <c r="J492" s="14">
        <f>ROUND(I492*E492,2)</f>
        <v/>
      </c>
    </row>
    <row r="493" hidden="1" outlineLevel="1" ht="79.5" customFormat="1" customHeight="1" s="160">
      <c r="A493" s="181" t="n">
        <v>72</v>
      </c>
      <c r="B493" s="35" t="inlineStr">
        <is>
          <t>05.1.01.13-0031</t>
        </is>
      </c>
      <c r="C493" s="180" t="inlineStr">
        <is>
          <t>2 Варианта(ов): Плита железобетонная навесная ПН2-А, бетон В22,5 (М300), расход арматуры 158 кг (W6, F300), Надбавка по морозостойкости W6, F300</t>
        </is>
      </c>
      <c r="D493" s="181" t="inlineStr">
        <is>
          <t>м3</t>
        </is>
      </c>
      <c r="E493" s="34" t="n">
        <v>263.84</v>
      </c>
      <c r="F493" s="206" t="n">
        <v>1830.67</v>
      </c>
      <c r="G493" s="14">
        <f>ROUND(F493*E493,2)</f>
        <v/>
      </c>
      <c r="H493" s="200">
        <f>G493/$G$654</f>
        <v/>
      </c>
      <c r="I493" s="14">
        <f>ROUND(F493*'Прил. 10'!$D$12,2)</f>
        <v/>
      </c>
      <c r="J493" s="14">
        <f>ROUND(I493*E493,2)</f>
        <v/>
      </c>
    </row>
    <row r="494" hidden="1" outlineLevel="1" ht="37.5" customFormat="1" customHeight="1" s="128">
      <c r="A494" s="181" t="n">
        <v>73</v>
      </c>
      <c r="B494" s="35" t="inlineStr">
        <is>
          <t>Прайс из СД ОП</t>
        </is>
      </c>
      <c r="C494" s="180" t="inlineStr">
        <is>
          <t>Детали крепления ригелей- Д13 (0,011т)</t>
        </is>
      </c>
      <c r="D494" s="181" t="inlineStr">
        <is>
          <t>шт</t>
        </is>
      </c>
      <c r="E494" s="34" t="n">
        <v>624</v>
      </c>
      <c r="F494" s="206" t="n">
        <v>724.8</v>
      </c>
      <c r="G494" s="14">
        <f>ROUND(F494*E494,2)</f>
        <v/>
      </c>
      <c r="H494" s="200">
        <f>G494/$G$654</f>
        <v/>
      </c>
      <c r="I494" s="14">
        <f>ROUND(F494*'Прил. 10'!$D$12,2)</f>
        <v/>
      </c>
      <c r="J494" s="14">
        <f>ROUND(I494*E494,2)</f>
        <v/>
      </c>
      <c r="K494" s="160" t="n"/>
    </row>
    <row r="495" hidden="1" outlineLevel="1" ht="40.5" customFormat="1" customHeight="1" s="128">
      <c r="A495" s="181" t="n">
        <v>74</v>
      </c>
      <c r="B495" s="35" t="inlineStr">
        <is>
          <t>Прайс из СД ОП</t>
        </is>
      </c>
      <c r="C495" s="180" t="inlineStr">
        <is>
          <t>Комплект для ввода грозотроса в муфту КВГ 12-17/1х(2-3,6)</t>
        </is>
      </c>
      <c r="D495" s="181" t="inlineStr">
        <is>
          <t>шт</t>
        </is>
      </c>
      <c r="E495" s="34" t="n">
        <v>174</v>
      </c>
      <c r="F495" s="206" t="n">
        <v>2457.92</v>
      </c>
      <c r="G495" s="14">
        <f>ROUND(F495*E495,2)</f>
        <v/>
      </c>
      <c r="H495" s="200">
        <f>G495/$G$654</f>
        <v/>
      </c>
      <c r="I495" s="14">
        <f>ROUND(F495*'Прил. 10'!$D$12,2)</f>
        <v/>
      </c>
      <c r="J495" s="14">
        <f>ROUND(I495*E495,2)</f>
        <v/>
      </c>
      <c r="K495" s="160" t="n"/>
    </row>
    <row r="496" hidden="1" outlineLevel="1" ht="48" customFormat="1" customHeight="1" s="160">
      <c r="A496" s="181" t="n">
        <v>75</v>
      </c>
      <c r="B496" s="35" t="inlineStr">
        <is>
          <t>БЦ.113.21</t>
        </is>
      </c>
      <c r="C496" s="180" t="inlineStr">
        <is>
          <t>Фундамент под опоры Ф3-А</t>
        </is>
      </c>
      <c r="D496" s="181" t="inlineStr">
        <is>
          <t>м3</t>
        </is>
      </c>
      <c r="E496" s="34" t="n">
        <v>96</v>
      </c>
      <c r="F496" s="206">
        <f>ROUND(I496/'Прил. 10'!$D$12,2)</f>
        <v/>
      </c>
      <c r="G496" s="14">
        <f>ROUND(F496*E496,2)</f>
        <v/>
      </c>
      <c r="H496" s="200">
        <f>G496/$G$654</f>
        <v/>
      </c>
      <c r="I496" s="14" t="n">
        <v>56226.42</v>
      </c>
      <c r="J496" s="14">
        <f>ROUND(I496*E496,2)</f>
        <v/>
      </c>
    </row>
    <row r="497" hidden="1" outlineLevel="1" ht="76.5" customFormat="1" customHeight="1" s="128">
      <c r="A497" s="181" t="n">
        <v>76</v>
      </c>
      <c r="B497" s="35" t="inlineStr">
        <is>
          <t>Прайс из СД ОП</t>
        </is>
      </c>
      <c r="C497" s="180" t="inlineStr">
        <is>
          <t>Гирлянда №13 Натяжная для крепления 3-х проводов АСк2у 300/39 на транспозиционную стойку (регулируемая)</t>
        </is>
      </c>
      <c r="D497" s="181" t="inlineStr">
        <is>
          <t>шт</t>
        </is>
      </c>
      <c r="E497" s="34" t="n">
        <v>12</v>
      </c>
      <c r="F497" s="206" t="n">
        <v>34658.04</v>
      </c>
      <c r="G497" s="14">
        <f>ROUND(F497*E497,2)</f>
        <v/>
      </c>
      <c r="H497" s="200">
        <f>G497/$G$654</f>
        <v/>
      </c>
      <c r="I497" s="14">
        <f>ROUND(F497*'Прил. 10'!$D$12,2)</f>
        <v/>
      </c>
      <c r="J497" s="14">
        <f>ROUND(I497*E497,2)</f>
        <v/>
      </c>
      <c r="K497" s="160" t="n"/>
    </row>
    <row r="498" hidden="1" outlineLevel="2" ht="14.25" customFormat="1" customHeight="1" s="129">
      <c r="A498" s="181" t="n"/>
      <c r="B498" s="130" t="inlineStr">
        <is>
          <t>20.1.02.21-0034</t>
        </is>
      </c>
      <c r="C498" s="131" t="inlineStr">
        <is>
          <t>Узел крепления: КГ-21-3</t>
        </is>
      </c>
      <c r="D498" s="132" t="inlineStr">
        <is>
          <t>шт</t>
        </is>
      </c>
      <c r="E498" s="133" t="n">
        <v>3</v>
      </c>
      <c r="F498" s="134" t="n">
        <v>107.4</v>
      </c>
      <c r="G498" s="134" t="n"/>
      <c r="H498" s="200" t="n"/>
      <c r="I498" s="14" t="n"/>
      <c r="J498" s="14" t="n"/>
      <c r="K498" s="160" t="n"/>
    </row>
    <row r="499" hidden="1" outlineLevel="2" ht="14.25" customFormat="1" customHeight="1" s="129">
      <c r="A499" s="181" t="n"/>
      <c r="B499" s="130" t="inlineStr">
        <is>
          <t>01.7.15.10-0035</t>
        </is>
      </c>
      <c r="C499" s="131" t="inlineStr">
        <is>
          <t>Скоба: СК-21-1А</t>
        </is>
      </c>
      <c r="D499" s="132" t="inlineStr">
        <is>
          <t>шт</t>
        </is>
      </c>
      <c r="E499" s="133" t="n">
        <v>3</v>
      </c>
      <c r="F499" s="134" t="n">
        <v>116.92</v>
      </c>
      <c r="G499" s="134" t="n"/>
      <c r="H499" s="200" t="n"/>
      <c r="I499" s="14" t="n"/>
      <c r="J499" s="14" t="n"/>
      <c r="K499" s="160" t="n"/>
    </row>
    <row r="500" hidden="1" outlineLevel="2" ht="25.5" customFormat="1" customHeight="1" s="129">
      <c r="A500" s="181" t="n"/>
      <c r="B500" s="130" t="inlineStr">
        <is>
          <t>22.2.02.04-0004</t>
        </is>
      </c>
      <c r="C500" s="131" t="inlineStr">
        <is>
          <t>Звено промежуточное: вывернутое ПРВ-21-1</t>
        </is>
      </c>
      <c r="D500" s="132" t="inlineStr">
        <is>
          <t>шт</t>
        </is>
      </c>
      <c r="E500" s="133" t="n">
        <v>3</v>
      </c>
      <c r="F500" s="134" t="n">
        <v>83.93000000000001</v>
      </c>
      <c r="G500" s="134" t="n"/>
      <c r="H500" s="200" t="n"/>
      <c r="I500" s="14" t="n"/>
      <c r="J500" s="14" t="n"/>
      <c r="K500" s="160" t="n"/>
    </row>
    <row r="501" hidden="1" outlineLevel="2" ht="25.5" customFormat="1" customHeight="1" s="129">
      <c r="A501" s="181" t="n"/>
      <c r="B501" s="130" t="inlineStr">
        <is>
          <t>22.2.02.04-0040</t>
        </is>
      </c>
      <c r="C501" s="131" t="inlineStr">
        <is>
          <t>Звено промежуточное: регулируемое ПРР-21-1</t>
        </is>
      </c>
      <c r="D501" s="132" t="inlineStr">
        <is>
          <t>шт</t>
        </is>
      </c>
      <c r="E501" s="133" t="n">
        <v>6</v>
      </c>
      <c r="F501" s="134" t="n">
        <v>492.77</v>
      </c>
      <c r="G501" s="134" t="n"/>
      <c r="H501" s="200" t="n"/>
      <c r="I501" s="14" t="n"/>
      <c r="J501" s="14" t="n"/>
      <c r="K501" s="160" t="n"/>
    </row>
    <row r="502" hidden="1" outlineLevel="2" ht="25.5" customFormat="1" customHeight="1" s="129">
      <c r="A502" s="181" t="n"/>
      <c r="B502" s="130" t="inlineStr">
        <is>
          <t>22.2.02.04-0020</t>
        </is>
      </c>
      <c r="C502" s="131" t="inlineStr">
        <is>
          <t>Звено промежуточное: прямое двойное 2ПР-21-1</t>
        </is>
      </c>
      <c r="D502" s="132" t="inlineStr">
        <is>
          <t>шт</t>
        </is>
      </c>
      <c r="E502" s="133" t="n">
        <v>6</v>
      </c>
      <c r="F502" s="134" t="n">
        <v>314.56</v>
      </c>
      <c r="G502" s="134" t="n"/>
      <c r="H502" s="200" t="n"/>
      <c r="I502" s="14" t="n"/>
      <c r="J502" s="14" t="n"/>
      <c r="K502" s="160" t="n"/>
    </row>
    <row r="503" hidden="1" outlineLevel="2" ht="25.5" customFormat="1" customHeight="1" s="129">
      <c r="A503" s="181" t="n"/>
      <c r="B503" s="130" t="inlineStr">
        <is>
          <t>22.2.02.04-0014</t>
        </is>
      </c>
      <c r="C503" s="131" t="inlineStr">
        <is>
          <t>Звено промежуточное: монтажное ПТМ-21-2</t>
        </is>
      </c>
      <c r="D503" s="132" t="inlineStr">
        <is>
          <t>шт</t>
        </is>
      </c>
      <c r="E503" s="133" t="n">
        <v>6</v>
      </c>
      <c r="F503" s="134" t="n">
        <v>248.59</v>
      </c>
      <c r="G503" s="134" t="n"/>
      <c r="H503" s="200" t="n"/>
      <c r="I503" s="14" t="n"/>
      <c r="J503" s="14" t="n"/>
      <c r="K503" s="160" t="n"/>
    </row>
    <row r="504" hidden="1" outlineLevel="2" ht="14.25" customFormat="1" customHeight="1" s="129">
      <c r="A504" s="181" t="n"/>
      <c r="B504" s="130" t="inlineStr">
        <is>
          <t>20.1.02.14-0006</t>
        </is>
      </c>
      <c r="C504" s="131" t="inlineStr">
        <is>
          <t>Серьга СР-21-20</t>
        </is>
      </c>
      <c r="D504" s="132" t="inlineStr">
        <is>
          <t>шт</t>
        </is>
      </c>
      <c r="E504" s="133" t="n">
        <v>6</v>
      </c>
      <c r="F504" s="134" t="n">
        <v>68.73</v>
      </c>
      <c r="G504" s="134" t="n"/>
      <c r="H504" s="200" t="n"/>
      <c r="I504" s="14" t="n"/>
      <c r="J504" s="14" t="n"/>
      <c r="K504" s="160" t="n"/>
    </row>
    <row r="505" hidden="1" outlineLevel="2" ht="25.5" customFormat="1" customHeight="1" s="129">
      <c r="A505" s="181" t="n"/>
      <c r="B505" s="130" t="inlineStr">
        <is>
          <t>22.2.01.03-0002</t>
        </is>
      </c>
      <c r="C505" s="131" t="inlineStr">
        <is>
          <t>Изоляторы линейные подвесные стеклянные ПСВ-160А</t>
        </is>
      </c>
      <c r="D505" s="132" t="inlineStr">
        <is>
          <t>шт</t>
        </is>
      </c>
      <c r="E505" s="133" t="n">
        <v>186</v>
      </c>
      <c r="F505" s="134" t="n">
        <v>284.68</v>
      </c>
      <c r="G505" s="134" t="n"/>
      <c r="H505" s="200" t="n"/>
      <c r="I505" s="14" t="n"/>
      <c r="J505" s="14" t="n"/>
      <c r="K505" s="160" t="n"/>
    </row>
    <row r="506" hidden="1" outlineLevel="2" ht="14.25" customFormat="1" customHeight="1" s="129">
      <c r="A506" s="181" t="n"/>
      <c r="B506" s="130" t="inlineStr">
        <is>
          <t>20.1.02.22-0027</t>
        </is>
      </c>
      <c r="C506" s="131" t="inlineStr">
        <is>
          <t>Ушко: У-21-20</t>
        </is>
      </c>
      <c r="D506" s="132" t="inlineStr">
        <is>
          <t>шт</t>
        </is>
      </c>
      <c r="E506" s="133" t="n">
        <v>6</v>
      </c>
      <c r="F506" s="134" t="n">
        <v>272.53</v>
      </c>
      <c r="G506" s="134" t="n"/>
      <c r="H506" s="200" t="n"/>
      <c r="I506" s="14" t="n"/>
      <c r="J506" s="14" t="n"/>
      <c r="K506" s="160" t="n"/>
    </row>
    <row r="507" hidden="1" outlineLevel="2" ht="25.5" customFormat="1" customHeight="1" s="129">
      <c r="A507" s="181" t="n"/>
      <c r="B507" s="130" t="inlineStr">
        <is>
          <t>22.2.02.04-0034</t>
        </is>
      </c>
      <c r="C507" s="131" t="inlineStr">
        <is>
          <t>Звено промежуточное: регулируемое двойное 2ПРР-21-2</t>
        </is>
      </c>
      <c r="D507" s="132" t="inlineStr">
        <is>
          <t>шт</t>
        </is>
      </c>
      <c r="E507" s="133" t="n">
        <v>6</v>
      </c>
      <c r="F507" s="134" t="n">
        <v>386.59</v>
      </c>
      <c r="G507" s="134" t="n"/>
      <c r="H507" s="200" t="n"/>
      <c r="I507" s="14" t="n"/>
      <c r="J507" s="14" t="n"/>
      <c r="K507" s="160" t="n"/>
    </row>
    <row r="508" hidden="1" outlineLevel="2" ht="25.5" customFormat="1" customHeight="1" s="129">
      <c r="A508" s="181" t="n"/>
      <c r="B508" s="130" t="inlineStr">
        <is>
          <t>22.2.02.04-0023</t>
        </is>
      </c>
      <c r="C508" s="131" t="inlineStr">
        <is>
          <t>Звено промежуточное: прямое ПР-16-6</t>
        </is>
      </c>
      <c r="D508" s="132" t="inlineStr">
        <is>
          <t>шт</t>
        </is>
      </c>
      <c r="E508" s="133" t="n">
        <v>6</v>
      </c>
      <c r="F508" s="134" t="n">
        <v>60.08</v>
      </c>
      <c r="G508" s="134" t="n"/>
      <c r="H508" s="200" t="n"/>
      <c r="I508" s="14" t="n"/>
      <c r="J508" s="14" t="n"/>
      <c r="K508" s="160" t="n"/>
    </row>
    <row r="509" hidden="1" outlineLevel="2" ht="25.5" customFormat="1" customHeight="1" s="129">
      <c r="A509" s="181" t="n"/>
      <c r="B509" s="130" t="inlineStr">
        <is>
          <t>20.5.04.04-0033</t>
        </is>
      </c>
      <c r="C509" s="131" t="inlineStr">
        <is>
          <t>Зажим натяжной прессуемый НАП-640-1</t>
        </is>
      </c>
      <c r="D509" s="132" t="inlineStr">
        <is>
          <t>шт</t>
        </is>
      </c>
      <c r="E509" s="133" t="n">
        <v>6</v>
      </c>
      <c r="F509" s="134" t="n">
        <v>1178.28</v>
      </c>
      <c r="G509" s="134" t="n"/>
      <c r="H509" s="200" t="n"/>
      <c r="I509" s="14" t="n"/>
      <c r="J509" s="14" t="n"/>
      <c r="K509" s="160" t="n"/>
    </row>
    <row r="510" hidden="1" outlineLevel="2" ht="14.25" customFormat="1" customHeight="1" s="129">
      <c r="A510" s="181" t="n"/>
      <c r="B510" s="130" t="inlineStr">
        <is>
          <t>20.1.02.21-0082</t>
        </is>
      </c>
      <c r="C510" s="131" t="inlineStr">
        <is>
          <t>Узел крепления экрана: УКЭ-1Б</t>
        </is>
      </c>
      <c r="D510" s="132" t="inlineStr">
        <is>
          <t>шт</t>
        </is>
      </c>
      <c r="E510" s="133" t="n">
        <v>3</v>
      </c>
      <c r="F510" s="134" t="n">
        <v>474.88</v>
      </c>
      <c r="G510" s="134" t="n"/>
      <c r="H510" s="200" t="n"/>
      <c r="I510" s="14" t="n"/>
      <c r="J510" s="14" t="n"/>
      <c r="K510" s="160" t="n"/>
    </row>
    <row r="511" hidden="1" outlineLevel="2" ht="25.5" customFormat="1" customHeight="1" s="129">
      <c r="A511" s="181" t="n"/>
      <c r="B511" s="130" t="inlineStr">
        <is>
          <t>20.2.02.06-0001</t>
        </is>
      </c>
      <c r="C511" s="131" t="inlineStr">
        <is>
          <t>Экран защитный: ЭЗ-500-1А</t>
        </is>
      </c>
      <c r="D511" s="132" t="inlineStr">
        <is>
          <t>шт</t>
        </is>
      </c>
      <c r="E511" s="133" t="n">
        <v>3</v>
      </c>
      <c r="F511" s="134" t="n">
        <v>949.22</v>
      </c>
      <c r="G511" s="134" t="n"/>
      <c r="H511" s="200" t="n"/>
      <c r="I511" s="14" t="n"/>
      <c r="J511" s="14" t="n"/>
      <c r="K511" s="160" t="n"/>
    </row>
    <row r="512" hidden="1" outlineLevel="2" ht="14.25" customFormat="1" customHeight="1" s="129">
      <c r="A512" s="181" t="n"/>
      <c r="B512" s="130" t="inlineStr">
        <is>
          <t>22.2.02.04-0054</t>
        </is>
      </c>
      <c r="C512" s="131" t="inlineStr">
        <is>
          <t>Звено промежуточное: трехлапчатое ПРТ-21/16-2</t>
        </is>
      </c>
      <c r="D512" s="132" t="inlineStr">
        <is>
          <t>шт</t>
        </is>
      </c>
      <c r="E512" s="133" t="n">
        <v>3</v>
      </c>
      <c r="F512" s="134" t="n">
        <v>80.09999999999999</v>
      </c>
      <c r="G512" s="134" t="n"/>
      <c r="H512" s="200" t="n"/>
      <c r="I512" s="14" t="n"/>
      <c r="J512" s="14" t="n"/>
      <c r="K512" s="160" t="n"/>
    </row>
    <row r="513" hidden="1" outlineLevel="2" ht="25.5" customFormat="1" customHeight="1" s="129">
      <c r="A513" s="181" t="n"/>
      <c r="B513" s="130" t="inlineStr">
        <is>
          <t>22.2.02.04-0049</t>
        </is>
      </c>
      <c r="C513" s="131" t="inlineStr">
        <is>
          <t>Звено промежуточное: трехлапчатое ПРТ-16-1</t>
        </is>
      </c>
      <c r="D513" s="132" t="inlineStr">
        <is>
          <t>шт</t>
        </is>
      </c>
      <c r="E513" s="133" t="n">
        <v>3</v>
      </c>
      <c r="F513" s="134" t="n">
        <v>80.59999999999999</v>
      </c>
      <c r="G513" s="134" t="n"/>
      <c r="H513" s="200" t="n"/>
      <c r="I513" s="14" t="n"/>
      <c r="J513" s="14" t="n"/>
      <c r="K513" s="160" t="n"/>
    </row>
    <row r="514" hidden="1" outlineLevel="2" ht="25.5" customFormat="1" customHeight="1" s="129">
      <c r="A514" s="181" t="n"/>
      <c r="B514" s="130" t="inlineStr">
        <is>
          <t>20.2.09.10-0027</t>
        </is>
      </c>
      <c r="C514" s="131" t="inlineStr">
        <is>
          <t>Муфта защитная: МПР-400-1</t>
        </is>
      </c>
      <c r="D514" s="132" t="inlineStr">
        <is>
          <t>шт</t>
        </is>
      </c>
      <c r="E514" s="133" t="n">
        <v>3</v>
      </c>
      <c r="F514" s="134" t="n">
        <v>576.48</v>
      </c>
      <c r="G514" s="134" t="n"/>
      <c r="H514" s="200" t="n"/>
      <c r="I514" s="14" t="n"/>
      <c r="J514" s="14" t="n"/>
      <c r="K514" s="160" t="n"/>
    </row>
    <row r="515" hidden="1" outlineLevel="1" collapsed="1" ht="48.75" customFormat="1" customHeight="1" s="128">
      <c r="A515" s="181" t="n">
        <v>77</v>
      </c>
      <c r="B515" s="35" t="inlineStr">
        <is>
          <t>Прайс из СД ОП</t>
        </is>
      </c>
      <c r="C515" s="180" t="inlineStr">
        <is>
          <t>Гирлянда №12 Натяжная для крепления 3-х проводов АСк2у 300/39 на транспозиционную стойку</t>
        </is>
      </c>
      <c r="D515" s="181" t="inlineStr">
        <is>
          <t>шт</t>
        </is>
      </c>
      <c r="E515" s="34" t="n">
        <v>12</v>
      </c>
      <c r="F515" s="206" t="n">
        <v>32123.24</v>
      </c>
      <c r="G515" s="14">
        <f>ROUND(F515*E515,2)</f>
        <v/>
      </c>
      <c r="H515" s="200">
        <f>G515/$G$654</f>
        <v/>
      </c>
      <c r="I515" s="14">
        <f>ROUND(F515*'Прил. 10'!$D$12,2)</f>
        <v/>
      </c>
      <c r="J515" s="14">
        <f>ROUND(I515*E515,2)</f>
        <v/>
      </c>
      <c r="K515" s="160" t="n"/>
    </row>
    <row r="516" hidden="1" outlineLevel="2" ht="14.25" customFormat="1" customHeight="1" s="129">
      <c r="A516" s="181" t="n"/>
      <c r="B516" s="130" t="inlineStr">
        <is>
          <t>20.1.02.21-0034</t>
        </is>
      </c>
      <c r="C516" s="131" t="inlineStr">
        <is>
          <t>Узел крепления: КГ-21-3</t>
        </is>
      </c>
      <c r="D516" s="132" t="inlineStr">
        <is>
          <t>шт</t>
        </is>
      </c>
      <c r="E516" s="133" t="n">
        <v>3</v>
      </c>
      <c r="F516" s="134" t="n">
        <v>107.4</v>
      </c>
      <c r="G516" s="134" t="n"/>
      <c r="H516" s="200" t="n"/>
      <c r="I516" s="14" t="n"/>
      <c r="J516" s="14" t="n"/>
      <c r="K516" s="160" t="n"/>
    </row>
    <row r="517" hidden="1" outlineLevel="2" ht="14.25" customFormat="1" customHeight="1" s="129">
      <c r="A517" s="181" t="n"/>
      <c r="B517" s="130" t="inlineStr">
        <is>
          <t>01.7.15.10-0035</t>
        </is>
      </c>
      <c r="C517" s="131" t="inlineStr">
        <is>
          <t>Скоба: СК-21-1А</t>
        </is>
      </c>
      <c r="D517" s="132" t="inlineStr">
        <is>
          <t>шт</t>
        </is>
      </c>
      <c r="E517" s="133" t="n">
        <v>3</v>
      </c>
      <c r="F517" s="134" t="n">
        <v>116.92</v>
      </c>
      <c r="G517" s="134" t="n"/>
      <c r="H517" s="200" t="n"/>
      <c r="I517" s="14" t="n"/>
      <c r="J517" s="14" t="n"/>
      <c r="K517" s="160" t="n"/>
    </row>
    <row r="518" hidden="1" outlineLevel="2" ht="25.5" customFormat="1" customHeight="1" s="129">
      <c r="A518" s="181" t="n"/>
      <c r="B518" s="130" t="inlineStr">
        <is>
          <t>22.2.02.04-0004</t>
        </is>
      </c>
      <c r="C518" s="131" t="inlineStr">
        <is>
          <t>Звено промежуточное: вывернутое ПРВ-21-1</t>
        </is>
      </c>
      <c r="D518" s="132" t="inlineStr">
        <is>
          <t>шт</t>
        </is>
      </c>
      <c r="E518" s="133" t="n">
        <v>3</v>
      </c>
      <c r="F518" s="134" t="n">
        <v>83.93000000000001</v>
      </c>
      <c r="G518" s="134" t="n"/>
      <c r="H518" s="200" t="n"/>
      <c r="I518" s="14" t="n"/>
      <c r="J518" s="14" t="n"/>
      <c r="K518" s="160" t="n"/>
    </row>
    <row r="519" hidden="1" outlineLevel="2" ht="25.5" customFormat="1" customHeight="1" s="129">
      <c r="A519" s="181" t="n"/>
      <c r="B519" s="130" t="inlineStr">
        <is>
          <t>22.2.02.04-0040</t>
        </is>
      </c>
      <c r="C519" s="131" t="inlineStr">
        <is>
          <t>Звено промежуточное: регулируемое ПРР-21-1</t>
        </is>
      </c>
      <c r="D519" s="132" t="inlineStr">
        <is>
          <t>шт</t>
        </is>
      </c>
      <c r="E519" s="133" t="n">
        <v>6</v>
      </c>
      <c r="F519" s="134" t="n">
        <v>492.77</v>
      </c>
      <c r="G519" s="134" t="n"/>
      <c r="H519" s="200" t="n"/>
      <c r="I519" s="14" t="n"/>
      <c r="J519" s="14" t="n"/>
      <c r="K519" s="160" t="n"/>
    </row>
    <row r="520" hidden="1" outlineLevel="2" ht="25.5" customFormat="1" customHeight="1" s="129">
      <c r="A520" s="181" t="n"/>
      <c r="B520" s="130" t="inlineStr">
        <is>
          <t>22.2.02.04-0020</t>
        </is>
      </c>
      <c r="C520" s="131" t="inlineStr">
        <is>
          <t>Звено промежуточное: прямое двойное 2ПР-21-1</t>
        </is>
      </c>
      <c r="D520" s="132" t="inlineStr">
        <is>
          <t>шт</t>
        </is>
      </c>
      <c r="E520" s="133" t="n">
        <v>6</v>
      </c>
      <c r="F520" s="134" t="n">
        <v>314.56</v>
      </c>
      <c r="G520" s="134" t="n"/>
      <c r="H520" s="200" t="n"/>
      <c r="I520" s="14" t="n"/>
      <c r="J520" s="14" t="n"/>
      <c r="K520" s="160" t="n"/>
    </row>
    <row r="521" hidden="1" outlineLevel="2" ht="25.5" customFormat="1" customHeight="1" s="129">
      <c r="A521" s="181" t="n"/>
      <c r="B521" s="130" t="inlineStr">
        <is>
          <t>22.2.02.04-0014</t>
        </is>
      </c>
      <c r="C521" s="131" t="inlineStr">
        <is>
          <t>Звено промежуточное: монтажное ПТМ-21-2</t>
        </is>
      </c>
      <c r="D521" s="132" t="inlineStr">
        <is>
          <t>шт</t>
        </is>
      </c>
      <c r="E521" s="133" t="n">
        <v>6</v>
      </c>
      <c r="F521" s="134" t="n">
        <v>248.59</v>
      </c>
      <c r="G521" s="134" t="n"/>
      <c r="H521" s="200" t="n"/>
      <c r="I521" s="14" t="n"/>
      <c r="J521" s="14" t="n"/>
      <c r="K521" s="160" t="n"/>
    </row>
    <row r="522" hidden="1" outlineLevel="2" ht="14.25" customFormat="1" customHeight="1" s="129">
      <c r="A522" s="181" t="n"/>
      <c r="B522" s="130" t="inlineStr">
        <is>
          <t>20.1.02.14-0006</t>
        </is>
      </c>
      <c r="C522" s="131" t="inlineStr">
        <is>
          <t>Серьга СР-21-20</t>
        </is>
      </c>
      <c r="D522" s="132" t="inlineStr">
        <is>
          <t>шт</t>
        </is>
      </c>
      <c r="E522" s="133" t="n">
        <v>6</v>
      </c>
      <c r="F522" s="134" t="n">
        <v>68.73</v>
      </c>
      <c r="G522" s="134" t="n"/>
      <c r="H522" s="200" t="n"/>
      <c r="I522" s="14" t="n"/>
      <c r="J522" s="14" t="n"/>
      <c r="K522" s="160" t="n"/>
    </row>
    <row r="523" hidden="1" outlineLevel="2" ht="25.5" customFormat="1" customHeight="1" s="129">
      <c r="A523" s="181" t="n"/>
      <c r="B523" s="130" t="inlineStr">
        <is>
          <t>22.2.01.03-0002</t>
        </is>
      </c>
      <c r="C523" s="131" t="inlineStr">
        <is>
          <t>Изоляторы линейные подвесные стеклянные ПСВ-160А</t>
        </is>
      </c>
      <c r="D523" s="132" t="inlineStr">
        <is>
          <t>шт</t>
        </is>
      </c>
      <c r="E523" s="133" t="n">
        <v>186</v>
      </c>
      <c r="F523" s="134" t="n">
        <v>284.68</v>
      </c>
      <c r="G523" s="134" t="n"/>
      <c r="H523" s="200" t="n"/>
      <c r="I523" s="14" t="n"/>
      <c r="J523" s="14" t="n"/>
      <c r="K523" s="160" t="n"/>
    </row>
    <row r="524" hidden="1" outlineLevel="2" ht="14.25" customFormat="1" customHeight="1" s="129">
      <c r="A524" s="181" t="n"/>
      <c r="B524" s="130" t="inlineStr">
        <is>
          <t>20.1.02.22-0027</t>
        </is>
      </c>
      <c r="C524" s="131" t="inlineStr">
        <is>
          <t>Ушко: У-21-20</t>
        </is>
      </c>
      <c r="D524" s="132" t="inlineStr">
        <is>
          <t>шт</t>
        </is>
      </c>
      <c r="E524" s="133" t="n">
        <v>6</v>
      </c>
      <c r="F524" s="134" t="n">
        <v>272.53</v>
      </c>
      <c r="G524" s="134" t="n"/>
      <c r="H524" s="200" t="n"/>
      <c r="I524" s="14" t="n"/>
      <c r="J524" s="14" t="n"/>
      <c r="K524" s="160" t="n"/>
    </row>
    <row r="525" hidden="1" outlineLevel="2" ht="25.5" customFormat="1" customHeight="1" s="129">
      <c r="A525" s="181" t="n"/>
      <c r="B525" s="130" t="inlineStr">
        <is>
          <t>22.2.02.04-0034</t>
        </is>
      </c>
      <c r="C525" s="131" t="inlineStr">
        <is>
          <t>Звено промежуточное: регулируемое двойное 2ПРР-21-2</t>
        </is>
      </c>
      <c r="D525" s="132" t="inlineStr">
        <is>
          <t>шт</t>
        </is>
      </c>
      <c r="E525" s="133" t="n">
        <v>6</v>
      </c>
      <c r="F525" s="134" t="n">
        <v>386.59</v>
      </c>
      <c r="G525" s="134" t="n"/>
      <c r="H525" s="200" t="n"/>
      <c r="I525" s="14" t="n"/>
      <c r="J525" s="14" t="n"/>
      <c r="K525" s="160" t="n"/>
    </row>
    <row r="526" hidden="1" outlineLevel="2" ht="25.5" customFormat="1" customHeight="1" s="129">
      <c r="A526" s="181" t="n"/>
      <c r="B526" s="130" t="inlineStr">
        <is>
          <t>22.2.02.04-0023</t>
        </is>
      </c>
      <c r="C526" s="131" t="inlineStr">
        <is>
          <t>Звено промежуточное: прямое ПР-16-6</t>
        </is>
      </c>
      <c r="D526" s="132" t="inlineStr">
        <is>
          <t>шт</t>
        </is>
      </c>
      <c r="E526" s="133" t="n">
        <v>6</v>
      </c>
      <c r="F526" s="134" t="n">
        <v>60.08</v>
      </c>
      <c r="G526" s="134" t="n"/>
      <c r="H526" s="200" t="n"/>
      <c r="I526" s="14" t="n"/>
      <c r="J526" s="14" t="n"/>
      <c r="K526" s="160" t="n"/>
    </row>
    <row r="527" hidden="1" outlineLevel="2" ht="25.5" customFormat="1" customHeight="1" s="129">
      <c r="A527" s="181" t="n"/>
      <c r="B527" s="130" t="inlineStr">
        <is>
          <t>20.5.04.04-0033</t>
        </is>
      </c>
      <c r="C527" s="131" t="inlineStr">
        <is>
          <t>Зажим натяжной прессуемый НАП-640-1</t>
        </is>
      </c>
      <c r="D527" s="132" t="inlineStr">
        <is>
          <t>шт</t>
        </is>
      </c>
      <c r="E527" s="133" t="n">
        <v>6</v>
      </c>
      <c r="F527" s="134" t="n">
        <v>1178.28</v>
      </c>
      <c r="G527" s="134" t="n"/>
      <c r="H527" s="200" t="n"/>
      <c r="I527" s="14" t="n"/>
      <c r="J527" s="14" t="n"/>
      <c r="K527" s="160" t="n"/>
    </row>
    <row r="528" hidden="1" outlineLevel="2" ht="14.25" customFormat="1" customHeight="1" s="129">
      <c r="A528" s="181" t="n"/>
      <c r="B528" s="130" t="inlineStr">
        <is>
          <t>20.1.02.21-0082</t>
        </is>
      </c>
      <c r="C528" s="131" t="inlineStr">
        <is>
          <t>Узел крепления экрана: УКЭ-1Б</t>
        </is>
      </c>
      <c r="D528" s="132" t="inlineStr">
        <is>
          <t>шт</t>
        </is>
      </c>
      <c r="E528" s="133" t="n">
        <v>3</v>
      </c>
      <c r="F528" s="134" t="n">
        <v>474.88</v>
      </c>
      <c r="G528" s="134" t="n"/>
      <c r="H528" s="200" t="n"/>
      <c r="I528" s="14" t="n"/>
      <c r="J528" s="14" t="n"/>
      <c r="K528" s="160" t="n"/>
    </row>
    <row r="529" hidden="1" outlineLevel="2" ht="25.5" customFormat="1" customHeight="1" s="129">
      <c r="A529" s="181" t="n"/>
      <c r="B529" s="130" t="inlineStr">
        <is>
          <t>20.2.02.06-0001</t>
        </is>
      </c>
      <c r="C529" s="131" t="inlineStr">
        <is>
          <t>Экран защитный: ЭЗ-500-1А</t>
        </is>
      </c>
      <c r="D529" s="132" t="inlineStr">
        <is>
          <t>шт</t>
        </is>
      </c>
      <c r="E529" s="133" t="n">
        <v>3</v>
      </c>
      <c r="F529" s="134" t="n">
        <v>949.22</v>
      </c>
      <c r="G529" s="134" t="n"/>
      <c r="H529" s="200" t="n"/>
      <c r="I529" s="14" t="n"/>
      <c r="J529" s="14" t="n"/>
      <c r="K529" s="160" t="n"/>
    </row>
    <row r="530" hidden="1" outlineLevel="2" ht="14.25" customFormat="1" customHeight="1" s="129">
      <c r="A530" s="181" t="n"/>
      <c r="B530" s="130" t="inlineStr">
        <is>
          <t>22.2.02.04-0054</t>
        </is>
      </c>
      <c r="C530" s="131" t="inlineStr">
        <is>
          <t>Звено промежуточное: трехлапчатое ПРТ-21/16-2</t>
        </is>
      </c>
      <c r="D530" s="132" t="inlineStr">
        <is>
          <t>шт</t>
        </is>
      </c>
      <c r="E530" s="133" t="n">
        <v>3</v>
      </c>
      <c r="F530" s="134" t="n">
        <v>80.09999999999999</v>
      </c>
      <c r="G530" s="134" t="n"/>
      <c r="H530" s="200" t="n"/>
      <c r="I530" s="14" t="n"/>
      <c r="J530" s="14" t="n"/>
      <c r="K530" s="160" t="n"/>
    </row>
    <row r="531" hidden="1" outlineLevel="2" ht="25.5" customFormat="1" customHeight="1" s="129">
      <c r="A531" s="181" t="n"/>
      <c r="B531" s="130" t="inlineStr">
        <is>
          <t>22.2.02.04-0049</t>
        </is>
      </c>
      <c r="C531" s="131" t="inlineStr">
        <is>
          <t>Звено промежуточное: трехлапчатое ПРТ-16-1</t>
        </is>
      </c>
      <c r="D531" s="132" t="inlineStr">
        <is>
          <t>шт</t>
        </is>
      </c>
      <c r="E531" s="133" t="n">
        <v>3</v>
      </c>
      <c r="F531" s="134" t="n">
        <v>80.59999999999999</v>
      </c>
      <c r="G531" s="134" t="n"/>
      <c r="H531" s="200" t="n"/>
      <c r="I531" s="14" t="n"/>
      <c r="J531" s="14" t="n"/>
      <c r="K531" s="160" t="n"/>
    </row>
    <row r="532" hidden="1" outlineLevel="2" ht="25.5" customFormat="1" customHeight="1" s="129">
      <c r="A532" s="181" t="n"/>
      <c r="B532" s="130" t="inlineStr">
        <is>
          <t>20.2.09.10-0027</t>
        </is>
      </c>
      <c r="C532" s="131" t="inlineStr">
        <is>
          <t>Муфта защитная: МПР-400-1</t>
        </is>
      </c>
      <c r="D532" s="132" t="inlineStr">
        <is>
          <t>шт</t>
        </is>
      </c>
      <c r="E532" s="133" t="n">
        <v>3</v>
      </c>
      <c r="F532" s="134" t="n">
        <v>576.48</v>
      </c>
      <c r="G532" s="134" t="n"/>
      <c r="H532" s="200" t="n"/>
      <c r="I532" s="14" t="n"/>
      <c r="J532" s="14" t="n"/>
      <c r="K532" s="160" t="n"/>
    </row>
    <row r="533" hidden="1" outlineLevel="1" collapsed="1" ht="37.5" customFormat="1" customHeight="1" s="160">
      <c r="A533" s="181" t="n">
        <v>78</v>
      </c>
      <c r="B533" s="35" t="inlineStr">
        <is>
          <t>05.1.03.13-0079</t>
        </is>
      </c>
      <c r="C533" s="180" t="inlineStr">
        <is>
          <t>Ригели марки Р1-А (бетон B22,5, расход арматуры 190 кг) (W6, F300)</t>
        </is>
      </c>
      <c r="D533" s="181" t="inlineStr">
        <is>
          <t>м3</t>
        </is>
      </c>
      <c r="E533" s="34" t="n">
        <v>126.048</v>
      </c>
      <c r="F533" s="206" t="n">
        <v>3050.93</v>
      </c>
      <c r="G533" s="14">
        <f>ROUND(F533*E533,2)</f>
        <v/>
      </c>
      <c r="H533" s="200">
        <f>G533/$G$654</f>
        <v/>
      </c>
      <c r="I533" s="14">
        <f>ROUND(F533*'Прил. 10'!$D$12,2)</f>
        <v/>
      </c>
      <c r="J533" s="14">
        <f>ROUND(I533*E533,2)</f>
        <v/>
      </c>
    </row>
    <row r="534" hidden="1" outlineLevel="1" ht="38.25" customFormat="1" customHeight="1" s="128">
      <c r="A534" s="181" t="n">
        <v>79</v>
      </c>
      <c r="B534" s="35" t="inlineStr">
        <is>
          <t>Прайс из СД ОП</t>
        </is>
      </c>
      <c r="C534" s="180" t="inlineStr">
        <is>
          <t>2 Варианта(ов): Гирлянда №32 Натяжная для крепления ОКГТ к опорам У2(С2)-Уту+25, Гирлянда №35 Натяжная усиленная для крепления ОКГТ к опоре УС500-В (с заземлением)</t>
        </is>
      </c>
      <c r="D534" s="181" t="inlineStr">
        <is>
          <t>шт</t>
        </is>
      </c>
      <c r="E534" s="34" t="n">
        <v>48</v>
      </c>
      <c r="F534" s="206" t="n">
        <v>10381.44</v>
      </c>
      <c r="G534" s="14">
        <f>ROUND(F534*E534,2)</f>
        <v/>
      </c>
      <c r="H534" s="200">
        <f>G534/$G$654</f>
        <v/>
      </c>
      <c r="I534" s="14">
        <f>ROUND(F534*'Прил. 10'!$D$12,2)</f>
        <v/>
      </c>
      <c r="J534" s="14">
        <f>ROUND(I534*E534,2)</f>
        <v/>
      </c>
      <c r="K534" s="160" t="n"/>
    </row>
    <row r="535" hidden="1" outlineLevel="2" ht="14.25" customFormat="1" customHeight="1" s="129">
      <c r="A535" s="181" t="n"/>
      <c r="B535" s="130" t="inlineStr">
        <is>
          <t>20.1.02.21-0034</t>
        </is>
      </c>
      <c r="C535" s="131" t="inlineStr">
        <is>
          <t>Узел крепления: КГ-21-3</t>
        </is>
      </c>
      <c r="D535" s="132" t="inlineStr">
        <is>
          <t>шт</t>
        </is>
      </c>
      <c r="E535" s="133" t="n">
        <v>4</v>
      </c>
      <c r="F535" s="134" t="n">
        <v>107.4</v>
      </c>
      <c r="G535" s="134" t="n"/>
      <c r="H535" s="200" t="n"/>
      <c r="I535" s="14" t="n"/>
      <c r="J535" s="14" t="n"/>
      <c r="K535" s="160" t="n"/>
    </row>
    <row r="536" hidden="1" outlineLevel="2" ht="14.25" customFormat="1" customHeight="1" s="129">
      <c r="A536" s="181" t="n"/>
      <c r="B536" s="130" t="inlineStr">
        <is>
          <t>20.1.02.14-0006</t>
        </is>
      </c>
      <c r="C536" s="131" t="inlineStr">
        <is>
          <t>Серьга СР-21-20</t>
        </is>
      </c>
      <c r="D536" s="132" t="inlineStr">
        <is>
          <t>шт</t>
        </is>
      </c>
      <c r="E536" s="133" t="n">
        <v>8</v>
      </c>
      <c r="F536" s="134" t="n">
        <v>68.73</v>
      </c>
      <c r="G536" s="134" t="n"/>
      <c r="H536" s="200" t="n"/>
      <c r="I536" s="14" t="n"/>
      <c r="J536" s="14" t="n"/>
      <c r="K536" s="160" t="n"/>
    </row>
    <row r="537" hidden="1" outlineLevel="2" ht="25.5" customFormat="1" customHeight="1" s="129">
      <c r="A537" s="181" t="n"/>
      <c r="B537" s="130" t="inlineStr">
        <is>
          <t>20.1.02.22-0027</t>
        </is>
      </c>
      <c r="C537" s="131" t="inlineStr">
        <is>
          <t>Ушко: У-21-20</t>
        </is>
      </c>
      <c r="D537" s="132" t="inlineStr">
        <is>
          <t>шт</t>
        </is>
      </c>
      <c r="E537" s="133" t="n">
        <v>8</v>
      </c>
      <c r="F537" s="134" t="n">
        <v>272.53</v>
      </c>
      <c r="G537" s="134" t="n"/>
      <c r="H537" s="200" t="n"/>
      <c r="I537" s="14" t="n"/>
      <c r="J537" s="14" t="n"/>
      <c r="K537" s="160" t="n"/>
    </row>
    <row r="538" hidden="1" outlineLevel="2" ht="25.5" customFormat="1" customHeight="1" s="129">
      <c r="A538" s="181" t="n"/>
      <c r="B538" s="130" t="inlineStr">
        <is>
          <t>20.5.04.04-0033</t>
        </is>
      </c>
      <c r="C538" s="131" t="inlineStr">
        <is>
          <t>Зажим натяжной прессуемый НАП-640-1</t>
        </is>
      </c>
      <c r="D538" s="132" t="inlineStr">
        <is>
          <t>шт</t>
        </is>
      </c>
      <c r="E538" s="133" t="n">
        <v>8</v>
      </c>
      <c r="F538" s="134" t="n">
        <v>1178.28</v>
      </c>
      <c r="G538" s="134" t="n"/>
      <c r="H538" s="200" t="n"/>
      <c r="I538" s="14" t="n"/>
      <c r="J538" s="14" t="n"/>
      <c r="K538" s="160" t="n"/>
    </row>
    <row r="539" hidden="1" outlineLevel="2" ht="25.5" customFormat="1" customHeight="1" s="129">
      <c r="A539" s="181" t="n"/>
      <c r="B539" s="130" t="inlineStr">
        <is>
          <t>22.2.02.01-0001</t>
        </is>
      </c>
      <c r="C539" s="131" t="inlineStr">
        <is>
          <t>Гаситель вибрации ГВ-3211-02</t>
        </is>
      </c>
      <c r="D539" s="132" t="inlineStr">
        <is>
          <t>шт</t>
        </is>
      </c>
      <c r="E539" s="133" t="n">
        <v>4</v>
      </c>
      <c r="F539" s="134" t="n">
        <v>103.3</v>
      </c>
      <c r="G539" s="134" t="n"/>
      <c r="H539" s="200" t="n"/>
      <c r="I539" s="14" t="n"/>
      <c r="J539" s="14" t="n"/>
      <c r="K539" s="160" t="n"/>
    </row>
    <row r="540" hidden="1" outlineLevel="1" collapsed="1" ht="38.25" customFormat="1" customHeight="1" s="160">
      <c r="A540" s="181" t="n">
        <v>80</v>
      </c>
      <c r="B540" s="35" t="inlineStr">
        <is>
          <t>16.2.01.02-0002</t>
        </is>
      </c>
      <c r="C540" s="180" t="inlineStr">
        <is>
          <t>Земля растительная механизированной заготовки</t>
        </is>
      </c>
      <c r="D540" s="181" t="inlineStr">
        <is>
          <t>м3</t>
        </is>
      </c>
      <c r="E540" s="34" t="n">
        <v>2326.96</v>
      </c>
      <c r="F540" s="206" t="n">
        <v>131.9</v>
      </c>
      <c r="G540" s="14">
        <f>ROUND(F540*E540,2)</f>
        <v/>
      </c>
      <c r="H540" s="200">
        <f>G540/$G$654</f>
        <v/>
      </c>
      <c r="I540" s="14">
        <f>ROUND(F540*'Прил. 10'!$D$12,2)</f>
        <v/>
      </c>
      <c r="J540" s="14">
        <f>ROUND(I540*E540,2)</f>
        <v/>
      </c>
    </row>
    <row r="541" hidden="1" outlineLevel="1" ht="37.5" customFormat="1" customHeight="1" s="160">
      <c r="A541" s="181" t="n">
        <v>81</v>
      </c>
      <c r="B541" s="35" t="inlineStr">
        <is>
          <t>20.5.04.08-0001</t>
        </is>
      </c>
      <c r="C541" s="180" t="inlineStr">
        <is>
          <t>Зажим соединительный шлейфовый спиральный ШС-11,4-01 (Зажим шлейфовый ЗКШ2-11/14-4)</t>
        </is>
      </c>
      <c r="D541" s="181" t="inlineStr">
        <is>
          <t>шт</t>
        </is>
      </c>
      <c r="E541" s="34" t="n">
        <v>3246</v>
      </c>
      <c r="F541" s="206" t="n">
        <v>94.58</v>
      </c>
      <c r="G541" s="14">
        <f>ROUND(F541*E541,2)</f>
        <v/>
      </c>
      <c r="H541" s="200">
        <f>G541/$G$654</f>
        <v/>
      </c>
      <c r="I541" s="14">
        <f>ROUND(F541*'Прил. 10'!$D$12,2)</f>
        <v/>
      </c>
      <c r="J541" s="14">
        <f>ROUND(I541*E541,2)</f>
        <v/>
      </c>
    </row>
    <row r="542" hidden="1" outlineLevel="1" ht="63" customFormat="1" customHeight="1" s="160">
      <c r="A542" s="181" t="n">
        <v>82</v>
      </c>
      <c r="B542" s="35" t="inlineStr">
        <is>
          <t>20.1.02.11-0006</t>
        </is>
      </c>
      <c r="C542" s="180" t="inlineStr">
        <is>
          <t>Протектор защитный спиральный ПЗС-17,1-11 (Протектор соединительный спиральный ПСС-Т-12,1/03-ГТК)</t>
        </is>
      </c>
      <c r="D542" s="181" t="inlineStr">
        <is>
          <t>шт</t>
        </is>
      </c>
      <c r="E542" s="34" t="n">
        <v>316</v>
      </c>
      <c r="F542" s="206" t="n">
        <v>111.95</v>
      </c>
      <c r="G542" s="14">
        <f>ROUND(F542*E542,2)</f>
        <v/>
      </c>
      <c r="H542" s="200">
        <f>G542/$G$654</f>
        <v/>
      </c>
      <c r="I542" s="14">
        <f>ROUND(F542*'Прил. 10'!$D$12,2)</f>
        <v/>
      </c>
      <c r="J542" s="14">
        <f>ROUND(I542*E542,2)</f>
        <v/>
      </c>
    </row>
    <row r="543" hidden="1" outlineLevel="1" ht="51" customFormat="1" customHeight="1" s="160">
      <c r="A543" s="181" t="n">
        <v>83</v>
      </c>
      <c r="B543" s="35" t="inlineStr">
        <is>
          <t>05.1.01.05-0010</t>
        </is>
      </c>
      <c r="C543" s="180" t="inlineStr">
        <is>
          <t>Балка пролетных строений на автомобильных дорогах с консолью Б1800.132.108, бетон B27,5 (М350), объем 9,77 м3, расход арматуры 451 кг (Балка Б1-А (горячее оцинкование в заводских условиях с толщиной покрытия t=60-100мкм, вес с учетом цинкового покрытия 0,993 т)</t>
        </is>
      </c>
      <c r="D543" s="181" t="inlineStr">
        <is>
          <t>шт</t>
        </is>
      </c>
      <c r="E543" s="34" t="n">
        <v>8</v>
      </c>
      <c r="F543" s="206" t="n">
        <v>39010.1</v>
      </c>
      <c r="G543" s="14">
        <f>ROUND(F543*E543,2)</f>
        <v/>
      </c>
      <c r="H543" s="200">
        <f>G543/$G$654</f>
        <v/>
      </c>
      <c r="I543" s="14">
        <f>ROUND(F543*'Прил. 10'!$D$12,2)</f>
        <v/>
      </c>
      <c r="J543" s="14">
        <f>ROUND(I543*E543,2)</f>
        <v/>
      </c>
    </row>
    <row r="544" hidden="1" outlineLevel="1" ht="72.75" customFormat="1" customHeight="1" s="160">
      <c r="A544" s="181" t="n">
        <v>84</v>
      </c>
      <c r="B544" s="35" t="inlineStr">
        <is>
          <t>14.4.02.09-0301</t>
        </is>
      </c>
      <c r="C544" s="180" t="inlineStr">
        <is>
          <t>3 Варианта(ов): Композиция антикоррозионная цинкнаполненная, Краска Алпол (расход 0.24 кг/м2), Краска Цинол (расход 0.3 кг/м2)</t>
        </is>
      </c>
      <c r="D544" s="181" t="inlineStr">
        <is>
          <t>кг</t>
        </is>
      </c>
      <c r="E544" s="34" t="n">
        <v>1072.016896</v>
      </c>
      <c r="F544" s="206" t="n">
        <v>238.48</v>
      </c>
      <c r="G544" s="14">
        <f>ROUND(F544*E544,2)</f>
        <v/>
      </c>
      <c r="H544" s="200">
        <f>G544/$G$654</f>
        <v/>
      </c>
      <c r="I544" s="14">
        <f>ROUND(F544*'Прил. 10'!$D$12,2)</f>
        <v/>
      </c>
      <c r="J544" s="14">
        <f>ROUND(I544*E544,2)</f>
        <v/>
      </c>
    </row>
    <row r="545" hidden="1" outlineLevel="1" ht="67.5" customFormat="1" customHeight="1" s="160">
      <c r="A545" s="181" t="n">
        <v>85</v>
      </c>
      <c r="B545" s="35" t="inlineStr">
        <is>
          <t>22.2.02.01-0005</t>
        </is>
      </c>
      <c r="C545" s="180" t="inlineStr">
        <is>
          <t>Гаситель вибрации ГВ-4433-02 (2 Варианта(ов): Гасителей вибрации ГВ-(П)-4433-04 (12,3), Гаситель вибрации ГВ-(П)-4433-04(12,1)</t>
        </is>
      </c>
      <c r="D545" s="181" t="inlineStr">
        <is>
          <t>шт</t>
        </is>
      </c>
      <c r="E545" s="34" t="n">
        <v>416</v>
      </c>
      <c r="F545" s="206" t="n">
        <v>160.79</v>
      </c>
      <c r="G545" s="14">
        <f>ROUND(F545*E545,2)</f>
        <v/>
      </c>
      <c r="H545" s="200">
        <f>G545/$G$654</f>
        <v/>
      </c>
      <c r="I545" s="14">
        <f>ROUND(F545*'Прил. 10'!$D$12,2)</f>
        <v/>
      </c>
      <c r="J545" s="14">
        <f>ROUND(I545*E545,2)</f>
        <v/>
      </c>
    </row>
    <row r="546" hidden="1" outlineLevel="1" ht="58.5" customFormat="1" customHeight="1" s="160">
      <c r="A546" s="181" t="n">
        <v>64</v>
      </c>
      <c r="B546" s="35" t="inlineStr">
        <is>
          <t>01.7.15.03-1002</t>
        </is>
      </c>
      <c r="C546" s="180" t="inlineStr">
        <is>
          <t>Болты для монтажа стальных конструкций, в комплекте с гайками и шайбами, диаметр 24-48 мм, длина 55-300 мм (М36х220)</t>
        </is>
      </c>
      <c r="D546" s="181" t="inlineStr">
        <is>
          <t>кг</t>
        </is>
      </c>
      <c r="E546" s="34" t="n">
        <v>8056</v>
      </c>
      <c r="F546" s="206" t="n">
        <v>27.48</v>
      </c>
      <c r="G546" s="14">
        <f>ROUND(F546*E546,2)</f>
        <v/>
      </c>
      <c r="H546" s="200">
        <f>G546/$G$654</f>
        <v/>
      </c>
      <c r="I546" s="14">
        <f>ROUND(F546*'Прил. 10'!$D$12,2)</f>
        <v/>
      </c>
      <c r="J546" s="14">
        <f>ROUND(I546*E546,2)</f>
        <v/>
      </c>
    </row>
    <row r="547" hidden="1" outlineLevel="1" ht="45" customFormat="1" customHeight="1" s="160">
      <c r="A547" s="181" t="n">
        <v>65</v>
      </c>
      <c r="B547" s="35" t="inlineStr">
        <is>
          <t>БЦ.113.21</t>
        </is>
      </c>
      <c r="C547" s="180" t="inlineStr">
        <is>
          <t>Фундамент под опоры Ф3-А</t>
        </is>
      </c>
      <c r="D547" s="181" t="inlineStr">
        <is>
          <t>м3</t>
        </is>
      </c>
      <c r="E547" s="34" t="n">
        <v>48</v>
      </c>
      <c r="F547" s="206">
        <f>ROUND(I547/'Прил. 10'!$D$12,2)</f>
        <v/>
      </c>
      <c r="G547" s="14">
        <f>ROUND(F547*E547,2)</f>
        <v/>
      </c>
      <c r="H547" s="200">
        <f>G547/$G$654</f>
        <v/>
      </c>
      <c r="I547" s="14" t="n">
        <v>56226.42</v>
      </c>
      <c r="J547" s="14">
        <f>ROUND(I547*E547,2)</f>
        <v/>
      </c>
    </row>
    <row r="548" hidden="1" outlineLevel="1" ht="14.25" customFormat="1" customHeight="1" s="160">
      <c r="A548" s="181" t="n">
        <v>66</v>
      </c>
      <c r="B548" s="35" t="inlineStr">
        <is>
          <t>02.2.03.01-0012</t>
        </is>
      </c>
      <c r="C548" s="180" t="inlineStr">
        <is>
          <t>Камень бутовый М 800, размер от 150 до 500 мм</t>
        </is>
      </c>
      <c r="D548" s="181" t="inlineStr">
        <is>
          <t>м3</t>
        </is>
      </c>
      <c r="E548" s="34" t="n">
        <v>898.9</v>
      </c>
      <c r="F548" s="206" t="n">
        <v>208</v>
      </c>
      <c r="G548" s="14">
        <f>ROUND(F548*E548,2)</f>
        <v/>
      </c>
      <c r="H548" s="200">
        <f>G548/$G$654</f>
        <v/>
      </c>
      <c r="I548" s="14">
        <f>ROUND(F548*'Прил. 10'!$D$12,2)</f>
        <v/>
      </c>
      <c r="J548" s="14">
        <f>ROUND(I548*E548,2)</f>
        <v/>
      </c>
    </row>
    <row r="549" hidden="1" outlineLevel="1" ht="38.25" customFormat="1" customHeight="1" s="128">
      <c r="A549" s="181" t="n">
        <v>67</v>
      </c>
      <c r="B549" s="35" t="inlineStr">
        <is>
          <t>Прайс из СД ОП</t>
        </is>
      </c>
      <c r="C549" s="180" t="inlineStr">
        <is>
          <t>Комплект для ввода грозотроса в муфту КВГ 12-17/1х(2-3,6)</t>
        </is>
      </c>
      <c r="D549" s="181" t="inlineStr">
        <is>
          <t>шт</t>
        </is>
      </c>
      <c r="E549" s="34" t="n">
        <v>70</v>
      </c>
      <c r="F549" s="206" t="n">
        <v>2444.18</v>
      </c>
      <c r="G549" s="14">
        <f>ROUND(F549*E549,2)</f>
        <v/>
      </c>
      <c r="H549" s="200">
        <f>G549/$G$654</f>
        <v/>
      </c>
      <c r="I549" s="14">
        <f>ROUND(F549*'Прил. 10'!$D$12,2)</f>
        <v/>
      </c>
      <c r="J549" s="14">
        <f>ROUND(I549*E549,2)</f>
        <v/>
      </c>
      <c r="K549" s="160" t="n"/>
    </row>
    <row r="550" hidden="1" outlineLevel="1" ht="25.5" customFormat="1" customHeight="1" s="128">
      <c r="A550" s="181" t="n">
        <v>68</v>
      </c>
      <c r="B550" s="35" t="inlineStr">
        <is>
          <t>Прайс из СД ОП</t>
        </is>
      </c>
      <c r="C550" s="180" t="inlineStr">
        <is>
          <t>Гирлянда №34 Натяжная для крепления ОКГТ к опоре УС500-В (с заземлением)</t>
        </is>
      </c>
      <c r="D550" s="181" t="inlineStr">
        <is>
          <t>шт</t>
        </is>
      </c>
      <c r="E550" s="34" t="n">
        <v>32</v>
      </c>
      <c r="F550" s="206" t="n">
        <v>202151.46</v>
      </c>
      <c r="G550" s="14">
        <f>ROUND(F550*E550,2)</f>
        <v/>
      </c>
      <c r="H550" s="200">
        <f>G550/$G$654</f>
        <v/>
      </c>
      <c r="I550" s="14">
        <f>ROUND(F550*'Прил. 10'!$D$12,2)</f>
        <v/>
      </c>
      <c r="J550" s="14">
        <f>ROUND(I550*E550,2)</f>
        <v/>
      </c>
      <c r="K550" s="160" t="n"/>
    </row>
    <row r="551" hidden="1" outlineLevel="2" ht="14.25" customFormat="1" customHeight="1" s="129">
      <c r="A551" s="181" t="n"/>
      <c r="B551" s="130" t="inlineStr">
        <is>
          <t>20.1.02.21-0034</t>
        </is>
      </c>
      <c r="C551" s="131" t="inlineStr">
        <is>
          <t>Узел крепления: КГ-21-3</t>
        </is>
      </c>
      <c r="D551" s="132" t="inlineStr">
        <is>
          <t>шт</t>
        </is>
      </c>
      <c r="E551" s="133" t="n">
        <v>4</v>
      </c>
      <c r="F551" s="134" t="n">
        <v>107.4</v>
      </c>
      <c r="G551" s="134" t="n"/>
      <c r="H551" s="200" t="n"/>
      <c r="I551" s="14" t="n"/>
      <c r="J551" s="14" t="n"/>
      <c r="K551" s="160" t="n"/>
    </row>
    <row r="552" hidden="1" outlineLevel="2" ht="14.25" customFormat="1" customHeight="1" s="129">
      <c r="A552" s="181" t="n"/>
      <c r="B552" s="130" t="inlineStr">
        <is>
          <t>20.1.02.14-0006</t>
        </is>
      </c>
      <c r="C552" s="131" t="inlineStr">
        <is>
          <t>Серьга СР-21-20</t>
        </is>
      </c>
      <c r="D552" s="132" t="inlineStr">
        <is>
          <t>шт</t>
        </is>
      </c>
      <c r="E552" s="133" t="n">
        <v>8</v>
      </c>
      <c r="F552" s="134" t="n">
        <v>68.73</v>
      </c>
      <c r="G552" s="134" t="n"/>
      <c r="H552" s="200" t="n"/>
      <c r="I552" s="14" t="n"/>
      <c r="J552" s="14" t="n"/>
      <c r="K552" s="160" t="n"/>
    </row>
    <row r="553" hidden="1" outlineLevel="2" ht="25.5" customFormat="1" customHeight="1" s="129">
      <c r="A553" s="181" t="n"/>
      <c r="B553" s="130" t="inlineStr">
        <is>
          <t>20.1.02.22-0027</t>
        </is>
      </c>
      <c r="C553" s="131" t="inlineStr">
        <is>
          <t>Ушко: У-21-20</t>
        </is>
      </c>
      <c r="D553" s="132" t="inlineStr">
        <is>
          <t>шт</t>
        </is>
      </c>
      <c r="E553" s="133" t="n">
        <v>8</v>
      </c>
      <c r="F553" s="134" t="n">
        <v>272.53</v>
      </c>
      <c r="G553" s="134" t="n"/>
      <c r="H553" s="200" t="n"/>
      <c r="I553" s="14" t="n"/>
      <c r="J553" s="14" t="n"/>
      <c r="K553" s="160" t="n"/>
    </row>
    <row r="554" hidden="1" outlineLevel="2" ht="25.5" customFormat="1" customHeight="1" s="129">
      <c r="A554" s="181" t="n"/>
      <c r="B554" s="130" t="inlineStr">
        <is>
          <t>20.5.04.04-0033</t>
        </is>
      </c>
      <c r="C554" s="131" t="inlineStr">
        <is>
          <t>Зажим натяжной прессуемый НАП-640-1</t>
        </is>
      </c>
      <c r="D554" s="132" t="inlineStr">
        <is>
          <t>шт</t>
        </is>
      </c>
      <c r="E554" s="133" t="n">
        <v>8</v>
      </c>
      <c r="F554" s="134" t="n">
        <v>1178.28</v>
      </c>
      <c r="G554" s="134" t="n"/>
      <c r="H554" s="200" t="n"/>
      <c r="I554" s="14" t="n"/>
      <c r="J554" s="14" t="n"/>
      <c r="K554" s="160" t="n"/>
    </row>
    <row r="555" hidden="1" outlineLevel="2" ht="25.5" customFormat="1" customHeight="1" s="129">
      <c r="A555" s="181" t="n"/>
      <c r="B555" s="130" t="inlineStr">
        <is>
          <t>22.2.02.01-0001</t>
        </is>
      </c>
      <c r="C555" s="131" t="inlineStr">
        <is>
          <t>Гаситель вибрации ГВ-3211-02</t>
        </is>
      </c>
      <c r="D555" s="132" t="inlineStr">
        <is>
          <t>шт</t>
        </is>
      </c>
      <c r="E555" s="133" t="n">
        <v>4</v>
      </c>
      <c r="F555" s="134" t="n">
        <v>103.3</v>
      </c>
      <c r="G555" s="134" t="n"/>
      <c r="H555" s="200" t="n"/>
      <c r="I555" s="14" t="n"/>
      <c r="J555" s="14" t="n"/>
      <c r="K555" s="160" t="n"/>
    </row>
    <row r="556" hidden="1" outlineLevel="2" ht="25.5" customFormat="1" customHeight="1" s="129">
      <c r="A556" s="181" t="n"/>
      <c r="B556" s="130" t="inlineStr">
        <is>
          <t>21.2.01.02-0087</t>
        </is>
      </c>
      <c r="C556" s="131" t="inlineStr">
        <is>
          <t>Провод неизолированный для воздушных линий электропередачи АС 70/72</t>
        </is>
      </c>
      <c r="D556" s="132" t="inlineStr">
        <is>
          <t>т</t>
        </is>
      </c>
      <c r="E556" s="133" t="n">
        <v>0.02</v>
      </c>
      <c r="F556" s="134" t="n">
        <v>31961.67</v>
      </c>
      <c r="G556" s="134" t="n"/>
      <c r="H556" s="200" t="n"/>
      <c r="I556" s="14" t="n"/>
      <c r="J556" s="14" t="n"/>
      <c r="K556" s="160" t="n"/>
    </row>
    <row r="557" hidden="1" outlineLevel="1" collapsed="1" ht="35.25" customFormat="1" customHeight="1" s="128">
      <c r="A557" s="181" t="n">
        <v>69</v>
      </c>
      <c r="B557" s="35" t="inlineStr">
        <is>
          <t>Прайс из СД ОП</t>
        </is>
      </c>
      <c r="C557" s="180" t="inlineStr">
        <is>
          <t>Гирлянда №21 Натяжная для троса для опоры УС500-В (с заземлением)</t>
        </is>
      </c>
      <c r="D557" s="181" t="inlineStr">
        <is>
          <t>шт</t>
        </is>
      </c>
      <c r="E557" s="34" t="n">
        <v>30</v>
      </c>
      <c r="F557" s="206" t="n">
        <v>202151.46</v>
      </c>
      <c r="G557" s="14">
        <f>ROUND(F557*E557,2)</f>
        <v/>
      </c>
      <c r="H557" s="200">
        <f>G557/$G$654</f>
        <v/>
      </c>
      <c r="I557" s="14">
        <f>ROUND(F557*'Прил. 10'!$D$12,2)</f>
        <v/>
      </c>
      <c r="J557" s="14">
        <f>ROUND(I557*E557,2)</f>
        <v/>
      </c>
      <c r="K557" s="160" t="n"/>
    </row>
    <row r="558" hidden="1" outlineLevel="2" ht="14.25" customFormat="1" customHeight="1" s="129">
      <c r="A558" s="181" t="n"/>
      <c r="B558" s="130" t="inlineStr">
        <is>
          <t>20.1.02.21-0034</t>
        </is>
      </c>
      <c r="C558" s="131" t="inlineStr">
        <is>
          <t>Узел крепления: КГ-21-3</t>
        </is>
      </c>
      <c r="D558" s="132" t="inlineStr">
        <is>
          <t>шт</t>
        </is>
      </c>
      <c r="E558" s="133" t="n">
        <v>4</v>
      </c>
      <c r="F558" s="134" t="n">
        <v>107.4</v>
      </c>
      <c r="G558" s="134" t="n"/>
      <c r="H558" s="200" t="n"/>
      <c r="I558" s="14" t="n"/>
      <c r="J558" s="14" t="n"/>
      <c r="K558" s="160" t="n"/>
    </row>
    <row r="559" hidden="1" outlineLevel="2" ht="14.25" customFormat="1" customHeight="1" s="129">
      <c r="A559" s="181" t="n"/>
      <c r="B559" s="130" t="inlineStr">
        <is>
          <t>20.1.02.14-0006</t>
        </is>
      </c>
      <c r="C559" s="131" t="inlineStr">
        <is>
          <t>Серьга СР-21-20</t>
        </is>
      </c>
      <c r="D559" s="132" t="inlineStr">
        <is>
          <t>шт</t>
        </is>
      </c>
      <c r="E559" s="133" t="n">
        <v>8</v>
      </c>
      <c r="F559" s="134" t="n">
        <v>68.73</v>
      </c>
      <c r="G559" s="134" t="n"/>
      <c r="H559" s="200" t="n"/>
      <c r="I559" s="14" t="n"/>
      <c r="J559" s="14" t="n"/>
      <c r="K559" s="160" t="n"/>
    </row>
    <row r="560" hidden="1" outlineLevel="2" ht="25.5" customFormat="1" customHeight="1" s="129">
      <c r="A560" s="181" t="n"/>
      <c r="B560" s="130" t="inlineStr">
        <is>
          <t>20.1.02.22-0027</t>
        </is>
      </c>
      <c r="C560" s="131" t="inlineStr">
        <is>
          <t>Ушко: У-21-20</t>
        </is>
      </c>
      <c r="D560" s="132" t="inlineStr">
        <is>
          <t>шт</t>
        </is>
      </c>
      <c r="E560" s="133" t="n">
        <v>8</v>
      </c>
      <c r="F560" s="134" t="n">
        <v>272.53</v>
      </c>
      <c r="G560" s="134" t="n"/>
      <c r="H560" s="200" t="n"/>
      <c r="I560" s="14" t="n"/>
      <c r="J560" s="14" t="n"/>
      <c r="K560" s="160" t="n"/>
    </row>
    <row r="561" hidden="1" outlineLevel="2" ht="25.5" customFormat="1" customHeight="1" s="129">
      <c r="A561" s="181" t="n"/>
      <c r="B561" s="130" t="inlineStr">
        <is>
          <t>20.5.04.04-0033</t>
        </is>
      </c>
      <c r="C561" s="131" t="inlineStr">
        <is>
          <t>Зажим натяжной прессуемый НАП-640-1</t>
        </is>
      </c>
      <c r="D561" s="132" t="inlineStr">
        <is>
          <t>шт</t>
        </is>
      </c>
      <c r="E561" s="133" t="n">
        <v>8</v>
      </c>
      <c r="F561" s="134" t="n">
        <v>1178.28</v>
      </c>
      <c r="G561" s="134" t="n"/>
      <c r="H561" s="200" t="n"/>
      <c r="I561" s="14" t="n"/>
      <c r="J561" s="14" t="n"/>
      <c r="K561" s="160" t="n"/>
    </row>
    <row r="562" hidden="1" outlineLevel="2" ht="25.5" customFormat="1" customHeight="1" s="129">
      <c r="A562" s="181" t="n"/>
      <c r="B562" s="130" t="inlineStr">
        <is>
          <t>22.2.02.01-0001</t>
        </is>
      </c>
      <c r="C562" s="131" t="inlineStr">
        <is>
          <t>Гаситель вибрации ГВ-3211-02</t>
        </is>
      </c>
      <c r="D562" s="132" t="inlineStr">
        <is>
          <t>шт</t>
        </is>
      </c>
      <c r="E562" s="133" t="n">
        <v>4</v>
      </c>
      <c r="F562" s="134" t="n">
        <v>103.3</v>
      </c>
      <c r="G562" s="134" t="n"/>
      <c r="H562" s="200" t="n"/>
      <c r="I562" s="14" t="n"/>
      <c r="J562" s="14" t="n"/>
      <c r="K562" s="160" t="n"/>
    </row>
    <row r="563" hidden="1" outlineLevel="2" ht="25.5" customFormat="1" customHeight="1" s="129">
      <c r="A563" s="181" t="n"/>
      <c r="B563" s="130" t="inlineStr">
        <is>
          <t>21.2.01.02-0087</t>
        </is>
      </c>
      <c r="C563" s="131" t="inlineStr">
        <is>
          <t>Провод неизолированный для воздушных линий электропередачи АС 70/72</t>
        </is>
      </c>
      <c r="D563" s="132" t="inlineStr">
        <is>
          <t>т</t>
        </is>
      </c>
      <c r="E563" s="133" t="n">
        <v>0.02</v>
      </c>
      <c r="F563" s="134" t="n">
        <v>31961.67</v>
      </c>
      <c r="G563" s="134" t="n"/>
      <c r="H563" s="200" t="n"/>
      <c r="I563" s="14" t="n"/>
      <c r="J563" s="14" t="n"/>
      <c r="K563" s="160" t="n"/>
    </row>
    <row r="564" hidden="1" outlineLevel="1" collapsed="1" ht="25.5" customFormat="1" customHeight="1" s="160">
      <c r="A564" s="181" t="n">
        <v>70</v>
      </c>
      <c r="B564" s="35" t="inlineStr">
        <is>
          <t>14.4.04.04-0002</t>
        </is>
      </c>
      <c r="C564" s="180" t="inlineStr">
        <is>
          <t>Эмаль кремнийорганическая КО-168 атмосферостойкая разных цветов (КО-1112 0.2 кг/м2)</t>
        </is>
      </c>
      <c r="D564" s="181" t="inlineStr">
        <is>
          <t>т</t>
        </is>
      </c>
      <c r="E564" s="34" t="n">
        <v>3.9108</v>
      </c>
      <c r="F564" s="206" t="n">
        <v>33915</v>
      </c>
      <c r="G564" s="14">
        <f>ROUND(F564*E564,2)</f>
        <v/>
      </c>
      <c r="H564" s="200">
        <f>G564/$G$654</f>
        <v/>
      </c>
      <c r="I564" s="14">
        <f>ROUND(F564*'Прил. 10'!$D$12,2)</f>
        <v/>
      </c>
      <c r="J564" s="14">
        <f>ROUND(I564*E564,2)</f>
        <v/>
      </c>
    </row>
    <row r="565" hidden="1" outlineLevel="1" ht="38.25" customFormat="1" customHeight="1" s="160">
      <c r="A565" s="181" t="n">
        <v>71</v>
      </c>
      <c r="B565" s="35" t="inlineStr">
        <is>
          <t>12.1.02.09-0161</t>
        </is>
      </c>
      <c r="C565" s="180" t="inlineStr">
        <is>
          <t>Стеклоизол К-4,0, стеклохолст</t>
        </is>
      </c>
      <c r="D565" s="181" t="inlineStr">
        <is>
          <t>м2</t>
        </is>
      </c>
      <c r="E565" s="34" t="n">
        <v>5475.6</v>
      </c>
      <c r="F565" s="206" t="n">
        <v>22.89</v>
      </c>
      <c r="G565" s="14">
        <f>ROUND(F565*E565,2)</f>
        <v/>
      </c>
      <c r="H565" s="200">
        <f>G565/$G$654</f>
        <v/>
      </c>
      <c r="I565" s="14">
        <f>ROUND(F565*'Прил. 10'!$D$12,2)</f>
        <v/>
      </c>
      <c r="J565" s="14">
        <f>ROUND(I565*E565,2)</f>
        <v/>
      </c>
    </row>
    <row r="566" hidden="1" outlineLevel="1" ht="63.75" customFormat="1" customHeight="1" s="128">
      <c r="A566" s="181" t="n">
        <v>72</v>
      </c>
      <c r="B566" s="35" t="inlineStr">
        <is>
          <t>Прайс из СД ОП</t>
        </is>
      </c>
      <c r="C566" s="180" t="inlineStr">
        <is>
          <t>Гирлянда №22 Натяжная усиленная для троса для опоры УС500-В (с заземлением)</t>
        </is>
      </c>
      <c r="D566" s="181" t="inlineStr">
        <is>
          <t>шт</t>
        </is>
      </c>
      <c r="E566" s="34" t="n">
        <v>22</v>
      </c>
      <c r="F566" s="206" t="n">
        <v>202151.46</v>
      </c>
      <c r="G566" s="14">
        <f>ROUND(F566*E566,2)</f>
        <v/>
      </c>
      <c r="H566" s="200">
        <f>G566/$G$654</f>
        <v/>
      </c>
      <c r="I566" s="14">
        <f>ROUND(F566*'Прил. 10'!$D$12,2)</f>
        <v/>
      </c>
      <c r="J566" s="14">
        <f>ROUND(I566*E566,2)</f>
        <v/>
      </c>
      <c r="K566" s="160" t="n"/>
    </row>
    <row r="567" hidden="1" outlineLevel="2" ht="14.25" customFormat="1" customHeight="1" s="129">
      <c r="A567" s="181" t="n"/>
      <c r="B567" s="130" t="inlineStr">
        <is>
          <t>20.1.02.21-0034</t>
        </is>
      </c>
      <c r="C567" s="131" t="inlineStr">
        <is>
          <t>Узел крепления: КГ-21-3</t>
        </is>
      </c>
      <c r="D567" s="132" t="inlineStr">
        <is>
          <t>шт</t>
        </is>
      </c>
      <c r="E567" s="133" t="n">
        <v>4</v>
      </c>
      <c r="F567" s="134" t="n">
        <v>107.4</v>
      </c>
      <c r="G567" s="134" t="n"/>
      <c r="H567" s="200" t="n"/>
      <c r="I567" s="14" t="n"/>
      <c r="J567" s="14" t="n"/>
      <c r="K567" s="160" t="n"/>
    </row>
    <row r="568" hidden="1" outlineLevel="2" ht="14.25" customFormat="1" customHeight="1" s="129">
      <c r="A568" s="181" t="n"/>
      <c r="B568" s="130" t="inlineStr">
        <is>
          <t>20.1.02.14-0006</t>
        </is>
      </c>
      <c r="C568" s="131" t="inlineStr">
        <is>
          <t>Серьга СР-21-20</t>
        </is>
      </c>
      <c r="D568" s="132" t="inlineStr">
        <is>
          <t>шт</t>
        </is>
      </c>
      <c r="E568" s="133" t="n">
        <v>8</v>
      </c>
      <c r="F568" s="134" t="n">
        <v>68.73</v>
      </c>
      <c r="G568" s="134" t="n"/>
      <c r="H568" s="200" t="n"/>
      <c r="I568" s="14" t="n"/>
      <c r="J568" s="14" t="n"/>
      <c r="K568" s="160" t="n"/>
    </row>
    <row r="569" hidden="1" outlineLevel="2" ht="25.5" customFormat="1" customHeight="1" s="129">
      <c r="A569" s="181" t="n"/>
      <c r="B569" s="130" t="inlineStr">
        <is>
          <t>20.1.02.22-0027</t>
        </is>
      </c>
      <c r="C569" s="131" t="inlineStr">
        <is>
          <t>Ушко: У-21-20</t>
        </is>
      </c>
      <c r="D569" s="132" t="inlineStr">
        <is>
          <t>шт</t>
        </is>
      </c>
      <c r="E569" s="133" t="n">
        <v>8</v>
      </c>
      <c r="F569" s="134" t="n">
        <v>272.53</v>
      </c>
      <c r="G569" s="134" t="n"/>
      <c r="H569" s="200" t="n"/>
      <c r="I569" s="14" t="n"/>
      <c r="J569" s="14" t="n"/>
      <c r="K569" s="160" t="n"/>
    </row>
    <row r="570" hidden="1" outlineLevel="2" ht="25.5" customFormat="1" customHeight="1" s="129">
      <c r="A570" s="181" t="n"/>
      <c r="B570" s="130" t="inlineStr">
        <is>
          <t>20.5.04.04-0033</t>
        </is>
      </c>
      <c r="C570" s="131" t="inlineStr">
        <is>
          <t>Зажим натяжной прессуемый НАП-640-1</t>
        </is>
      </c>
      <c r="D570" s="132" t="inlineStr">
        <is>
          <t>шт</t>
        </is>
      </c>
      <c r="E570" s="133" t="n">
        <v>8</v>
      </c>
      <c r="F570" s="134" t="n">
        <v>1178.28</v>
      </c>
      <c r="G570" s="134" t="n"/>
      <c r="H570" s="200" t="n"/>
      <c r="I570" s="14" t="n"/>
      <c r="J570" s="14" t="n"/>
      <c r="K570" s="160" t="n"/>
    </row>
    <row r="571" hidden="1" outlineLevel="2" ht="25.5" customFormat="1" customHeight="1" s="129">
      <c r="A571" s="181" t="n"/>
      <c r="B571" s="130" t="inlineStr">
        <is>
          <t>22.2.02.01-0001</t>
        </is>
      </c>
      <c r="C571" s="131" t="inlineStr">
        <is>
          <t>Гаситель вибрации ГВ-3211-02</t>
        </is>
      </c>
      <c r="D571" s="132" t="inlineStr">
        <is>
          <t>шт</t>
        </is>
      </c>
      <c r="E571" s="133" t="n">
        <v>4</v>
      </c>
      <c r="F571" s="134" t="n">
        <v>103.3</v>
      </c>
      <c r="G571" s="134" t="n"/>
      <c r="H571" s="200" t="n"/>
      <c r="I571" s="14" t="n"/>
      <c r="J571" s="14" t="n"/>
      <c r="K571" s="160" t="n"/>
    </row>
    <row r="572" hidden="1" outlineLevel="2" ht="25.5" customFormat="1" customHeight="1" s="129">
      <c r="A572" s="181" t="n"/>
      <c r="B572" s="130" t="inlineStr">
        <is>
          <t>21.2.01.02-0087</t>
        </is>
      </c>
      <c r="C572" s="131" t="inlineStr">
        <is>
          <t>Провод неизолированный для воздушных линий электропередачи АС 70/72</t>
        </is>
      </c>
      <c r="D572" s="132" t="inlineStr">
        <is>
          <t>т</t>
        </is>
      </c>
      <c r="E572" s="133" t="n">
        <v>0.02</v>
      </c>
      <c r="F572" s="134" t="n">
        <v>31961.67</v>
      </c>
      <c r="G572" s="134" t="n"/>
      <c r="H572" s="200" t="n"/>
      <c r="I572" s="14" t="n"/>
      <c r="J572" s="14" t="n"/>
      <c r="K572" s="160" t="n"/>
    </row>
    <row r="573" hidden="1" outlineLevel="1" collapsed="1" ht="36" customFormat="1" customHeight="1" s="128">
      <c r="A573" s="181" t="n">
        <v>73</v>
      </c>
      <c r="B573" s="35" t="inlineStr">
        <is>
          <t>Прайс из СД ОП</t>
        </is>
      </c>
      <c r="C573" s="180" t="inlineStr">
        <is>
          <t>Гирлянда №9 Натяжная для троса для опоры У2(С2)-Уту+25 (с заземлением)</t>
        </is>
      </c>
      <c r="D573" s="181" t="inlineStr">
        <is>
          <t>шт</t>
        </is>
      </c>
      <c r="E573" s="34" t="n">
        <v>16</v>
      </c>
      <c r="F573" s="206" t="n">
        <v>202151.46</v>
      </c>
      <c r="G573" s="14">
        <f>ROUND(F573*E573,2)</f>
        <v/>
      </c>
      <c r="H573" s="200">
        <f>G573/$G$654</f>
        <v/>
      </c>
      <c r="I573" s="14">
        <f>ROUND(F573*'Прил. 10'!$D$12,2)</f>
        <v/>
      </c>
      <c r="J573" s="14">
        <f>ROUND(I573*E573,2)</f>
        <v/>
      </c>
      <c r="K573" s="160" t="n"/>
    </row>
    <row r="574" hidden="1" outlineLevel="2" ht="14.25" customFormat="1" customHeight="1" s="129">
      <c r="A574" s="181" t="n"/>
      <c r="B574" s="130" t="inlineStr">
        <is>
          <t>20.1.02.21-0034</t>
        </is>
      </c>
      <c r="C574" s="131" t="inlineStr">
        <is>
          <t>Узел крепления: КГ-21-3</t>
        </is>
      </c>
      <c r="D574" s="132" t="inlineStr">
        <is>
          <t>шт</t>
        </is>
      </c>
      <c r="E574" s="133" t="n">
        <v>4</v>
      </c>
      <c r="F574" s="134" t="n">
        <v>107.4</v>
      </c>
      <c r="G574" s="134" t="n"/>
      <c r="H574" s="200" t="n"/>
      <c r="I574" s="14" t="n"/>
      <c r="J574" s="14" t="n"/>
      <c r="K574" s="160" t="n"/>
    </row>
    <row r="575" hidden="1" outlineLevel="2" ht="14.25" customFormat="1" customHeight="1" s="129">
      <c r="A575" s="181" t="n"/>
      <c r="B575" s="130" t="inlineStr">
        <is>
          <t>20.1.02.14-0006</t>
        </is>
      </c>
      <c r="C575" s="131" t="inlineStr">
        <is>
          <t>Серьга СР-21-20</t>
        </is>
      </c>
      <c r="D575" s="132" t="inlineStr">
        <is>
          <t>шт</t>
        </is>
      </c>
      <c r="E575" s="133" t="n">
        <v>8</v>
      </c>
      <c r="F575" s="134" t="n">
        <v>68.73</v>
      </c>
      <c r="G575" s="134" t="n"/>
      <c r="H575" s="200" t="n"/>
      <c r="I575" s="14" t="n"/>
      <c r="J575" s="14" t="n"/>
      <c r="K575" s="160" t="n"/>
    </row>
    <row r="576" hidden="1" outlineLevel="2" ht="25.5" customFormat="1" customHeight="1" s="129">
      <c r="A576" s="181" t="n"/>
      <c r="B576" s="130" t="inlineStr">
        <is>
          <t>20.1.02.22-0027</t>
        </is>
      </c>
      <c r="C576" s="131" t="inlineStr">
        <is>
          <t>Ушко: У-21-20</t>
        </is>
      </c>
      <c r="D576" s="132" t="inlineStr">
        <is>
          <t>шт</t>
        </is>
      </c>
      <c r="E576" s="133" t="n">
        <v>8</v>
      </c>
      <c r="F576" s="134" t="n">
        <v>272.53</v>
      </c>
      <c r="G576" s="134" t="n"/>
      <c r="H576" s="200" t="n"/>
      <c r="I576" s="14" t="n"/>
      <c r="J576" s="14" t="n"/>
      <c r="K576" s="160" t="n"/>
    </row>
    <row r="577" hidden="1" outlineLevel="2" ht="25.5" customFormat="1" customHeight="1" s="129">
      <c r="A577" s="181" t="n"/>
      <c r="B577" s="130" t="inlineStr">
        <is>
          <t>20.5.04.04-0033</t>
        </is>
      </c>
      <c r="C577" s="131" t="inlineStr">
        <is>
          <t>Зажим натяжной прессуемый НАП-640-1</t>
        </is>
      </c>
      <c r="D577" s="132" t="inlineStr">
        <is>
          <t>шт</t>
        </is>
      </c>
      <c r="E577" s="133" t="n">
        <v>8</v>
      </c>
      <c r="F577" s="134" t="n">
        <v>1178.28</v>
      </c>
      <c r="G577" s="134" t="n"/>
      <c r="H577" s="200" t="n"/>
      <c r="I577" s="14" t="n"/>
      <c r="J577" s="14" t="n"/>
      <c r="K577" s="160" t="n"/>
    </row>
    <row r="578" hidden="1" outlineLevel="2" ht="25.5" customFormat="1" customHeight="1" s="129">
      <c r="A578" s="181" t="n"/>
      <c r="B578" s="130" t="inlineStr">
        <is>
          <t>22.2.02.01-0001</t>
        </is>
      </c>
      <c r="C578" s="131" t="inlineStr">
        <is>
          <t>Гаситель вибрации ГВ-3211-02</t>
        </is>
      </c>
      <c r="D578" s="132" t="inlineStr">
        <is>
          <t>шт</t>
        </is>
      </c>
      <c r="E578" s="133" t="n">
        <v>4</v>
      </c>
      <c r="F578" s="134" t="n">
        <v>103.3</v>
      </c>
      <c r="G578" s="134" t="n"/>
      <c r="H578" s="200" t="n"/>
      <c r="I578" s="14" t="n"/>
      <c r="J578" s="14" t="n"/>
      <c r="K578" s="160" t="n"/>
    </row>
    <row r="579" hidden="1" outlineLevel="2" ht="25.5" customFormat="1" customHeight="1" s="129">
      <c r="A579" s="181" t="n"/>
      <c r="B579" s="130" t="inlineStr">
        <is>
          <t>21.2.01.02-0087</t>
        </is>
      </c>
      <c r="C579" s="131" t="inlineStr">
        <is>
          <t>Провод неизолированный для воздушных линий электропередачи АС 70/72</t>
        </is>
      </c>
      <c r="D579" s="132" t="inlineStr">
        <is>
          <t>т</t>
        </is>
      </c>
      <c r="E579" s="133" t="n">
        <v>0.02</v>
      </c>
      <c r="F579" s="134" t="n">
        <v>31961.67</v>
      </c>
      <c r="G579" s="134" t="n"/>
      <c r="H579" s="200" t="n"/>
      <c r="I579" s="14" t="n"/>
      <c r="J579" s="14" t="n"/>
      <c r="K579" s="160" t="n"/>
    </row>
    <row r="580" hidden="1" outlineLevel="1" collapsed="1" ht="193.5" customFormat="1" customHeight="1" s="160">
      <c r="A580" s="181" t="n">
        <v>74</v>
      </c>
      <c r="B580" s="35" t="inlineStr">
        <is>
          <t>01.2.03.05-0011</t>
        </is>
      </c>
      <c r="C580" s="180" t="inlineStr">
        <is>
          <t>3 Варианта(ов): Праймер битумный ТЕХНОНИКОЛЬ №01 (расход 0.35 л/м2),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л/м2, 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 (технониколь №01)</t>
        </is>
      </c>
      <c r="D580" s="181" t="inlineStr">
        <is>
          <t>л</t>
        </is>
      </c>
      <c r="E580" s="34" t="n">
        <v>11834.76</v>
      </c>
      <c r="F580" s="206" t="n">
        <v>8.44</v>
      </c>
      <c r="G580" s="14">
        <f>ROUND(F580*E580,2)</f>
        <v/>
      </c>
      <c r="H580" s="200">
        <f>G580/$G$654</f>
        <v/>
      </c>
      <c r="I580" s="14">
        <f>ROUND(F580*'Прил. 10'!$D$12,2)</f>
        <v/>
      </c>
      <c r="J580" s="14">
        <f>ROUND(I580*E580,2)</f>
        <v/>
      </c>
    </row>
    <row r="581" hidden="1" outlineLevel="1" ht="32.25" customFormat="1" customHeight="1" s="160">
      <c r="A581" s="181" t="n">
        <v>75</v>
      </c>
      <c r="B581" s="35" t="inlineStr">
        <is>
          <t>01.2.03.03-0135</t>
        </is>
      </c>
      <c r="C581" s="180" t="inlineStr">
        <is>
          <t>Мастика резиново-битумная, марка МГХ-Т холодная ("МГХ-Т Грида" (1 кг/м2)</t>
        </is>
      </c>
      <c r="D581" s="181" t="inlineStr">
        <is>
          <t>кг</t>
        </is>
      </c>
      <c r="E581" s="34" t="n">
        <v>6168</v>
      </c>
      <c r="F581" s="206" t="n">
        <v>16.05</v>
      </c>
      <c r="G581" s="14">
        <f>ROUND(F581*E581,2)</f>
        <v/>
      </c>
      <c r="H581" s="200">
        <f>G581/$G$654</f>
        <v/>
      </c>
      <c r="I581" s="14">
        <f>ROUND(F581*'Прил. 10'!$D$12,2)</f>
        <v/>
      </c>
      <c r="J581" s="14">
        <f>ROUND(I581*E581,2)</f>
        <v/>
      </c>
    </row>
    <row r="582" hidden="1" outlineLevel="1" ht="76.5" customFormat="1" customHeight="1" s="160">
      <c r="A582" s="181" t="n">
        <v>76</v>
      </c>
      <c r="B582" s="35" t="inlineStr">
        <is>
          <t>11.1.02.01-0031</t>
        </is>
      </c>
      <c r="C582" s="180" t="inlineStr">
        <is>
          <t>Лесоматериалы лиственных пород для строительства, круглые, длина 3-6,5 м, диаметр 12-24 см</t>
        </is>
      </c>
      <c r="D582" s="181" t="inlineStr">
        <is>
          <t>м3</t>
        </is>
      </c>
      <c r="E582" s="34" t="n">
        <v>240.14</v>
      </c>
      <c r="F582" s="206" t="n">
        <v>374.74</v>
      </c>
      <c r="G582" s="14">
        <f>ROUND(F582*E582,2)</f>
        <v/>
      </c>
      <c r="H582" s="200">
        <f>G582/$G$654</f>
        <v/>
      </c>
      <c r="I582" s="14">
        <f>ROUND(F582*'Прил. 10'!$D$12,2)</f>
        <v/>
      </c>
      <c r="J582" s="14">
        <f>ROUND(I582*E582,2)</f>
        <v/>
      </c>
    </row>
    <row r="583" hidden="1" outlineLevel="1" ht="38.25" customFormat="1" customHeight="1" s="128">
      <c r="A583" s="181" t="n">
        <v>77</v>
      </c>
      <c r="B583" s="35" t="inlineStr">
        <is>
          <t>Прайс из СД ОП</t>
        </is>
      </c>
      <c r="C583" s="180" t="inlineStr">
        <is>
          <t>Гирлянда №25 Натяжная для троса для опоры У2(С2)-Уту+25 (с искровым промежутком)</t>
        </is>
      </c>
      <c r="D583" s="181" t="inlineStr">
        <is>
          <t>шт</t>
        </is>
      </c>
      <c r="E583" s="34" t="n">
        <v>10</v>
      </c>
      <c r="F583" s="206" t="n">
        <v>202151.46</v>
      </c>
      <c r="G583" s="14">
        <f>ROUND(F583*E583,2)</f>
        <v/>
      </c>
      <c r="H583" s="200">
        <f>G583/$G$654</f>
        <v/>
      </c>
      <c r="I583" s="14">
        <f>ROUND(F583*'Прил. 10'!$D$12,2)</f>
        <v/>
      </c>
      <c r="J583" s="14">
        <f>ROUND(I583*E583,2)</f>
        <v/>
      </c>
      <c r="K583" s="160" t="n"/>
    </row>
    <row r="584" hidden="1" outlineLevel="2" ht="14.25" customFormat="1" customHeight="1" s="129">
      <c r="A584" s="181" t="n"/>
      <c r="B584" s="130" t="inlineStr">
        <is>
          <t>20.1.02.21-0034</t>
        </is>
      </c>
      <c r="C584" s="131" t="inlineStr">
        <is>
          <t>Узел крепления: КГ-21-3</t>
        </is>
      </c>
      <c r="D584" s="132" t="inlineStr">
        <is>
          <t>шт</t>
        </is>
      </c>
      <c r="E584" s="133" t="n">
        <v>4</v>
      </c>
      <c r="F584" s="134" t="n">
        <v>107.4</v>
      </c>
      <c r="G584" s="134" t="n"/>
      <c r="H584" s="200" t="n"/>
      <c r="I584" s="14" t="n"/>
      <c r="J584" s="14" t="n"/>
      <c r="K584" s="160" t="n"/>
    </row>
    <row r="585" hidden="1" outlineLevel="2" ht="14.25" customFormat="1" customHeight="1" s="129">
      <c r="A585" s="181" t="n"/>
      <c r="B585" s="130" t="inlineStr">
        <is>
          <t>20.1.02.14-0006</t>
        </is>
      </c>
      <c r="C585" s="131" t="inlineStr">
        <is>
          <t>Серьга СР-21-20</t>
        </is>
      </c>
      <c r="D585" s="132" t="inlineStr">
        <is>
          <t>шт</t>
        </is>
      </c>
      <c r="E585" s="133" t="n">
        <v>8</v>
      </c>
      <c r="F585" s="134" t="n">
        <v>68.73</v>
      </c>
      <c r="G585" s="134" t="n"/>
      <c r="H585" s="200" t="n"/>
      <c r="I585" s="14" t="n"/>
      <c r="J585" s="14" t="n"/>
      <c r="K585" s="160" t="n"/>
    </row>
    <row r="586" hidden="1" outlineLevel="2" ht="25.5" customFormat="1" customHeight="1" s="129">
      <c r="A586" s="181" t="n"/>
      <c r="B586" s="130" t="inlineStr">
        <is>
          <t>20.1.02.22-0027</t>
        </is>
      </c>
      <c r="C586" s="131" t="inlineStr">
        <is>
          <t>Ушко: У-21-20</t>
        </is>
      </c>
      <c r="D586" s="132" t="inlineStr">
        <is>
          <t>шт</t>
        </is>
      </c>
      <c r="E586" s="133" t="n">
        <v>8</v>
      </c>
      <c r="F586" s="134" t="n">
        <v>272.53</v>
      </c>
      <c r="G586" s="134" t="n"/>
      <c r="H586" s="200" t="n"/>
      <c r="I586" s="14" t="n"/>
      <c r="J586" s="14" t="n"/>
      <c r="K586" s="160" t="n"/>
    </row>
    <row r="587" hidden="1" outlineLevel="2" ht="25.5" customFormat="1" customHeight="1" s="129">
      <c r="A587" s="181" t="n"/>
      <c r="B587" s="130" t="inlineStr">
        <is>
          <t>20.5.04.04-0033</t>
        </is>
      </c>
      <c r="C587" s="131" t="inlineStr">
        <is>
          <t>Зажим натяжной прессуемый НАП-640-1</t>
        </is>
      </c>
      <c r="D587" s="132" t="inlineStr">
        <is>
          <t>шт</t>
        </is>
      </c>
      <c r="E587" s="133" t="n">
        <v>8</v>
      </c>
      <c r="F587" s="134" t="n">
        <v>1178.28</v>
      </c>
      <c r="G587" s="134" t="n"/>
      <c r="H587" s="200" t="n"/>
      <c r="I587" s="14" t="n"/>
      <c r="J587" s="14" t="n"/>
      <c r="K587" s="160" t="n"/>
    </row>
    <row r="588" hidden="1" outlineLevel="2" ht="25.5" customFormat="1" customHeight="1" s="129">
      <c r="A588" s="181" t="n"/>
      <c r="B588" s="130" t="inlineStr">
        <is>
          <t>22.2.02.01-0001</t>
        </is>
      </c>
      <c r="C588" s="131" t="inlineStr">
        <is>
          <t>Гаситель вибрации ГВ-3211-02</t>
        </is>
      </c>
      <c r="D588" s="132" t="inlineStr">
        <is>
          <t>шт</t>
        </is>
      </c>
      <c r="E588" s="133" t="n">
        <v>4</v>
      </c>
      <c r="F588" s="134" t="n">
        <v>103.3</v>
      </c>
      <c r="G588" s="134" t="n"/>
      <c r="H588" s="200" t="n"/>
      <c r="I588" s="14" t="n"/>
      <c r="J588" s="14" t="n"/>
      <c r="K588" s="160" t="n"/>
    </row>
    <row r="589" hidden="1" outlineLevel="2" ht="25.5" customFormat="1" customHeight="1" s="129">
      <c r="A589" s="181" t="n"/>
      <c r="B589" s="130" t="inlineStr">
        <is>
          <t>21.2.01.02-0087</t>
        </is>
      </c>
      <c r="C589" s="131" t="inlineStr">
        <is>
          <t>Провод неизолированный для воздушных линий электропередачи АС 70/72</t>
        </is>
      </c>
      <c r="D589" s="132" t="inlineStr">
        <is>
          <t>т</t>
        </is>
      </c>
      <c r="E589" s="133" t="n">
        <v>0.02</v>
      </c>
      <c r="F589" s="134" t="n">
        <v>31961.67</v>
      </c>
      <c r="G589" s="134" t="n"/>
      <c r="H589" s="200" t="n"/>
      <c r="I589" s="14" t="n"/>
      <c r="J589" s="14" t="n"/>
      <c r="K589" s="160" t="n"/>
    </row>
    <row r="590" hidden="1" outlineLevel="1" collapsed="1" ht="25.5" customFormat="1" customHeight="1" s="160">
      <c r="A590" s="181" t="n">
        <v>78</v>
      </c>
      <c r="B590" s="35" t="inlineStr">
        <is>
          <t>22.2.02.01-0004</t>
        </is>
      </c>
      <c r="C590" s="180" t="inlineStr">
        <is>
          <t>Гаситель вибрации ГВ-3323-02 (Гаситель вибрации ГВ-3323-04)</t>
        </is>
      </c>
      <c r="D590" s="181" t="inlineStr">
        <is>
          <t>шт</t>
        </is>
      </c>
      <c r="E590" s="34" t="n">
        <v>266</v>
      </c>
      <c r="F590" s="206" t="n">
        <v>98.44</v>
      </c>
      <c r="G590" s="14">
        <f>ROUND(F590*E590,2)</f>
        <v/>
      </c>
      <c r="H590" s="200">
        <f>G590/$G$654</f>
        <v/>
      </c>
      <c r="I590" s="14">
        <f>ROUND(F590*'Прил. 10'!$D$12,2)</f>
        <v/>
      </c>
      <c r="J590" s="14">
        <f>ROUND(I590*E590,2)</f>
        <v/>
      </c>
    </row>
    <row r="591" hidden="1" outlineLevel="1" ht="36" customFormat="1" customHeight="1" s="160">
      <c r="A591" s="181" t="n">
        <v>79</v>
      </c>
      <c r="B591" s="35" t="inlineStr">
        <is>
          <t>01.7.15.03-0035</t>
        </is>
      </c>
      <c r="C591" s="180" t="inlineStr">
        <is>
          <t>Болты с гайками и шайбами оцинкованные, диаметр 20 мм</t>
        </is>
      </c>
      <c r="D591" s="181" t="inlineStr">
        <is>
          <t>кг</t>
        </is>
      </c>
      <c r="E591" s="34" t="n">
        <v>2074.14</v>
      </c>
      <c r="F591" s="206" t="n">
        <v>24.97</v>
      </c>
      <c r="G591" s="14">
        <f>ROUND(F591*E591,2)</f>
        <v/>
      </c>
      <c r="H591" s="200">
        <f>G591/$G$654</f>
        <v/>
      </c>
      <c r="I591" s="14">
        <f>ROUND(F591*'Прил. 10'!$D$12,2)</f>
        <v/>
      </c>
      <c r="J591" s="14">
        <f>ROUND(I591*E591,2)</f>
        <v/>
      </c>
    </row>
    <row r="592" hidden="1" outlineLevel="1" ht="38.25" customFormat="1" customHeight="1" s="160">
      <c r="A592" s="181" t="n">
        <v>80</v>
      </c>
      <c r="B592" s="35" t="inlineStr">
        <is>
          <t>04.1.02.05-0003</t>
        </is>
      </c>
      <c r="C592" s="180" t="inlineStr">
        <is>
          <t>Смеси бетонные тяжелого бетона (БСТ), класс В7,5 (М100)</t>
        </is>
      </c>
      <c r="D592" s="181" t="inlineStr">
        <is>
          <t>м3</t>
        </is>
      </c>
      <c r="E592" s="34" t="n">
        <v>85.31999999999999</v>
      </c>
      <c r="F592" s="206" t="n">
        <v>560</v>
      </c>
      <c r="G592" s="14">
        <f>ROUND(F592*E592,2)</f>
        <v/>
      </c>
      <c r="H592" s="200">
        <f>G592/$G$654</f>
        <v/>
      </c>
      <c r="I592" s="14">
        <f>ROUND(F592*'Прил. 10'!$D$12,2)</f>
        <v/>
      </c>
      <c r="J592" s="14">
        <f>ROUND(I592*E592,2)</f>
        <v/>
      </c>
    </row>
    <row r="593" hidden="1" outlineLevel="1" ht="14.25" customFormat="1" customHeight="1" s="160">
      <c r="A593" s="181" t="n">
        <v>81</v>
      </c>
      <c r="B593" s="35" t="inlineStr">
        <is>
          <t>01.2.01.02-0052</t>
        </is>
      </c>
      <c r="C593" s="180" t="inlineStr">
        <is>
          <t>Битумы нефтяные строительные БН-70/30</t>
        </is>
      </c>
      <c r="D593" s="181" t="inlineStr">
        <is>
          <t>т</t>
        </is>
      </c>
      <c r="E593" s="34" t="n">
        <v>30.84</v>
      </c>
      <c r="F593" s="206" t="n">
        <v>1526</v>
      </c>
      <c r="G593" s="14">
        <f>ROUND(F593*E593,2)</f>
        <v/>
      </c>
      <c r="H593" s="200">
        <f>G593/$G$654</f>
        <v/>
      </c>
      <c r="I593" s="14">
        <f>ROUND(F593*'Прил. 10'!$D$12,2)</f>
        <v/>
      </c>
      <c r="J593" s="14">
        <f>ROUND(I593*E593,2)</f>
        <v/>
      </c>
    </row>
    <row r="594" hidden="1" outlineLevel="1" ht="25.5" customFormat="1" customHeight="1" s="160">
      <c r="A594" s="181" t="n">
        <v>82</v>
      </c>
      <c r="B594" s="35" t="inlineStr">
        <is>
          <t>08.3.07.01-0044</t>
        </is>
      </c>
      <c r="C594" s="180" t="inlineStr">
        <is>
          <t>Сталь полосовая: 40х6 мм, марка Ст3сп (Сталь полосовая 40х6 мм (оцинк.)</t>
        </is>
      </c>
      <c r="D594" s="181" t="inlineStr">
        <is>
          <t>т</t>
        </is>
      </c>
      <c r="E594" s="34" t="n">
        <v>2.008</v>
      </c>
      <c r="F594" s="206" t="n">
        <v>6674.64</v>
      </c>
      <c r="G594" s="14">
        <f>ROUND(F594*E594,2)</f>
        <v/>
      </c>
      <c r="H594" s="200">
        <f>G594/$G$654</f>
        <v/>
      </c>
      <c r="I594" s="14">
        <f>ROUND(F594*'Прил. 10'!$D$12,2)</f>
        <v/>
      </c>
      <c r="J594" s="14">
        <f>ROUND(I594*E594,2)</f>
        <v/>
      </c>
    </row>
    <row r="595" hidden="1" outlineLevel="1" ht="25.5" customFormat="1" customHeight="1" s="128">
      <c r="A595" s="181" t="n">
        <v>83</v>
      </c>
      <c r="B595" s="35" t="inlineStr">
        <is>
          <t>Прайс из СД ОП</t>
        </is>
      </c>
      <c r="C595" s="180" t="inlineStr">
        <is>
          <t>Гирлянда №14 Поддерживающая для троса (с заземлением)</t>
        </is>
      </c>
      <c r="D595" s="181" t="inlineStr">
        <is>
          <t>шт</t>
        </is>
      </c>
      <c r="E595" s="34" t="n">
        <v>20</v>
      </c>
      <c r="F595" s="206" t="n">
        <v>198007.14</v>
      </c>
      <c r="G595" s="14">
        <f>ROUND(F595*E595,2)</f>
        <v/>
      </c>
      <c r="H595" s="200">
        <f>G595/$G$654</f>
        <v/>
      </c>
      <c r="I595" s="14">
        <f>ROUND(F595*'Прил. 10'!$D$12,2)</f>
        <v/>
      </c>
      <c r="J595" s="14">
        <f>ROUND(I595*E595,2)</f>
        <v/>
      </c>
      <c r="K595" s="160" t="n"/>
    </row>
    <row r="596" hidden="1" outlineLevel="2" ht="14.25" customFormat="1" customHeight="1" s="129">
      <c r="A596" s="181" t="n"/>
      <c r="B596" s="130" t="inlineStr">
        <is>
          <t>20.1.02.21-0034</t>
        </is>
      </c>
      <c r="C596" s="131" t="inlineStr">
        <is>
          <t>Узел крепления: КГ-21-3</t>
        </is>
      </c>
      <c r="D596" s="132" t="inlineStr">
        <is>
          <t>шт</t>
        </is>
      </c>
      <c r="E596" s="133" t="n">
        <v>1</v>
      </c>
      <c r="F596" s="134" t="n">
        <v>107.4</v>
      </c>
      <c r="G596" s="134" t="n"/>
      <c r="H596" s="200" t="n"/>
      <c r="I596" s="14" t="n"/>
      <c r="J596" s="14" t="n"/>
      <c r="K596" s="160" t="n"/>
    </row>
    <row r="597" hidden="1" outlineLevel="2" ht="14.25" customFormat="1" customHeight="1" s="129">
      <c r="A597" s="181" t="n"/>
      <c r="B597" s="130" t="inlineStr">
        <is>
          <t>22.2.01.03-0002</t>
        </is>
      </c>
      <c r="C597" s="131" t="inlineStr">
        <is>
          <t>Изолятор подвесной стеклянный ПСВ-160А</t>
        </is>
      </c>
      <c r="D597" s="132" t="inlineStr">
        <is>
          <t>шт</t>
        </is>
      </c>
      <c r="E597" s="133" t="n">
        <v>1</v>
      </c>
      <c r="F597" s="134" t="n">
        <v>284.68</v>
      </c>
      <c r="G597" s="134" t="n"/>
      <c r="H597" s="200" t="n"/>
      <c r="I597" s="14" t="n"/>
      <c r="J597" s="14" t="n"/>
      <c r="K597" s="160" t="n"/>
    </row>
    <row r="598" hidden="1" outlineLevel="2" ht="25.5" customFormat="1" customHeight="1" s="129">
      <c r="A598" s="181" t="n"/>
      <c r="B598" s="130" t="inlineStr">
        <is>
          <t>20.1.02.22-0027</t>
        </is>
      </c>
      <c r="C598" s="131" t="inlineStr">
        <is>
          <t>Ушко: У-21-20</t>
        </is>
      </c>
      <c r="D598" s="132" t="inlineStr">
        <is>
          <t>шт</t>
        </is>
      </c>
      <c r="E598" s="133" t="n">
        <v>1</v>
      </c>
      <c r="F598" s="134" t="n">
        <v>272.53</v>
      </c>
      <c r="G598" s="134" t="n"/>
      <c r="H598" s="200" t="n"/>
      <c r="I598" s="14" t="n"/>
      <c r="J598" s="14" t="n"/>
      <c r="K598" s="160" t="n"/>
    </row>
    <row r="599" hidden="1" outlineLevel="2" ht="25.5" customFormat="1" customHeight="1" s="129">
      <c r="A599" s="181" t="n"/>
      <c r="B599" s="130" t="inlineStr">
        <is>
          <t>20.1.01.12-0033</t>
        </is>
      </c>
      <c r="C599" s="131" t="inlineStr">
        <is>
          <t>Зажим поддерживающий спиральный ПС-15, 4П11</t>
        </is>
      </c>
      <c r="D599" s="132" t="inlineStr">
        <is>
          <t>шт</t>
        </is>
      </c>
      <c r="E599" s="133" t="n">
        <v>1</v>
      </c>
      <c r="F599" s="134" t="n">
        <v>374.91</v>
      </c>
      <c r="G599" s="134" t="n"/>
      <c r="H599" s="200" t="n"/>
      <c r="I599" s="14" t="n"/>
      <c r="J599" s="14" t="n"/>
      <c r="K599" s="160" t="n"/>
    </row>
    <row r="600" hidden="1" outlineLevel="2" ht="25.5" customFormat="1" customHeight="1" s="129">
      <c r="A600" s="181" t="n"/>
      <c r="B600" s="130" t="inlineStr">
        <is>
          <t>21.2.01.02-0087</t>
        </is>
      </c>
      <c r="C600" s="131" t="inlineStr">
        <is>
          <t>Провод неизолированный для воздушных линий электропередачи АС 70/72</t>
        </is>
      </c>
      <c r="D600" s="132" t="inlineStr">
        <is>
          <t>т</t>
        </is>
      </c>
      <c r="E600" s="133" t="n">
        <v>0.02</v>
      </c>
      <c r="F600" s="134" t="n">
        <v>31961.67</v>
      </c>
      <c r="G600" s="134" t="n"/>
      <c r="H600" s="200" t="n"/>
      <c r="I600" s="14" t="n"/>
      <c r="J600" s="14" t="n"/>
      <c r="K600" s="160" t="n"/>
    </row>
    <row r="601" hidden="1" outlineLevel="1" collapsed="1" ht="41.25" customFormat="1" customHeight="1" s="160">
      <c r="A601" s="181" t="n">
        <v>84</v>
      </c>
      <c r="B601" s="35" t="inlineStr">
        <is>
          <t>16.2.02.07-0121</t>
        </is>
      </c>
      <c r="C601" s="180" t="inlineStr">
        <is>
          <t>Семена трав: мятлик</t>
        </is>
      </c>
      <c r="D601" s="181" t="inlineStr">
        <is>
          <t>кг</t>
        </is>
      </c>
      <c r="E601" s="34" t="n">
        <v>239.54</v>
      </c>
      <c r="F601" s="206" t="n">
        <v>152.84</v>
      </c>
      <c r="G601" s="14">
        <f>ROUND(F601*E601,2)</f>
        <v/>
      </c>
      <c r="H601" s="200">
        <f>G601/$G$654</f>
        <v/>
      </c>
      <c r="I601" s="14">
        <f>ROUND(F601*'Прил. 10'!$D$12,2)</f>
        <v/>
      </c>
      <c r="J601" s="14">
        <f>ROUND(I601*E601,2)</f>
        <v/>
      </c>
    </row>
    <row r="602" hidden="1" outlineLevel="1" ht="38.25" customFormat="1" customHeight="1" s="128">
      <c r="A602" s="181" t="n">
        <v>85</v>
      </c>
      <c r="B602" s="35" t="inlineStr">
        <is>
          <t>Прайс из СД ОП</t>
        </is>
      </c>
      <c r="C602" s="180" t="inlineStr">
        <is>
          <t>Гирлянда №33 Натяжная для крепления ОКГТ к порталам 500 кВ</t>
        </is>
      </c>
      <c r="D602" s="181" t="inlineStr">
        <is>
          <t>шт</t>
        </is>
      </c>
      <c r="E602" s="34" t="n">
        <v>8</v>
      </c>
      <c r="F602" s="206" t="n">
        <v>10381.44</v>
      </c>
      <c r="G602" s="14">
        <f>ROUND(F602*E602,2)</f>
        <v/>
      </c>
      <c r="H602" s="200">
        <f>G602/$G$654</f>
        <v/>
      </c>
      <c r="I602" s="14">
        <f>ROUND(F602*'Прил. 10'!$D$12,2)</f>
        <v/>
      </c>
      <c r="J602" s="14">
        <f>ROUND(I602*E602,2)</f>
        <v/>
      </c>
      <c r="K602" s="160" t="n"/>
    </row>
    <row r="603" hidden="1" outlineLevel="2" ht="14.25" customFormat="1" customHeight="1" s="129">
      <c r="A603" s="181" t="n"/>
      <c r="B603" s="130" t="inlineStr">
        <is>
          <t>20.1.02.21-0034</t>
        </is>
      </c>
      <c r="C603" s="131" t="inlineStr">
        <is>
          <t>Узел крепления: КГ-21-3</t>
        </is>
      </c>
      <c r="D603" s="132" t="inlineStr">
        <is>
          <t>шт</t>
        </is>
      </c>
      <c r="E603" s="133" t="n">
        <v>1</v>
      </c>
      <c r="F603" s="134" t="n">
        <v>107.4</v>
      </c>
      <c r="G603" s="134" t="n"/>
      <c r="H603" s="200" t="n"/>
      <c r="I603" s="14" t="n"/>
      <c r="J603" s="14" t="n"/>
      <c r="K603" s="160" t="n"/>
    </row>
    <row r="604" hidden="1" outlineLevel="2" ht="14.25" customFormat="1" customHeight="1" s="129">
      <c r="A604" s="181" t="n"/>
      <c r="B604" s="130" t="inlineStr">
        <is>
          <t>22.2.01.03-0002</t>
        </is>
      </c>
      <c r="C604" s="131" t="inlineStr">
        <is>
          <t>Изолятор подвесной стеклянный ПСВ-160А</t>
        </is>
      </c>
      <c r="D604" s="132" t="inlineStr">
        <is>
          <t>шт</t>
        </is>
      </c>
      <c r="E604" s="133" t="n">
        <v>1</v>
      </c>
      <c r="F604" s="134" t="n">
        <v>284.68</v>
      </c>
      <c r="G604" s="134" t="n"/>
      <c r="H604" s="200" t="n"/>
      <c r="I604" s="14" t="n"/>
      <c r="J604" s="14" t="n"/>
      <c r="K604" s="160" t="n"/>
    </row>
    <row r="605" hidden="1" outlineLevel="2" ht="25.5" customFormat="1" customHeight="1" s="129">
      <c r="A605" s="181" t="n"/>
      <c r="B605" s="130" t="inlineStr">
        <is>
          <t>20.1.02.22-0027</t>
        </is>
      </c>
      <c r="C605" s="131" t="inlineStr">
        <is>
          <t>Ушко: У-21-20</t>
        </is>
      </c>
      <c r="D605" s="132" t="inlineStr">
        <is>
          <t>шт</t>
        </is>
      </c>
      <c r="E605" s="133" t="n">
        <v>1</v>
      </c>
      <c r="F605" s="134" t="n">
        <v>272.53</v>
      </c>
      <c r="G605" s="134" t="n"/>
      <c r="H605" s="200" t="n"/>
      <c r="I605" s="14" t="n"/>
      <c r="J605" s="14" t="n"/>
      <c r="K605" s="160" t="n"/>
    </row>
    <row r="606" hidden="1" outlineLevel="2" ht="25.5" customFormat="1" customHeight="1" s="129">
      <c r="A606" s="181" t="n"/>
      <c r="B606" s="130" t="inlineStr">
        <is>
          <t>20.1.01.12-0033</t>
        </is>
      </c>
      <c r="C606" s="131" t="inlineStr">
        <is>
          <t>Зажим поддерживающий спиральный ПС-15, 4П11</t>
        </is>
      </c>
      <c r="D606" s="132" t="inlineStr">
        <is>
          <t>шт</t>
        </is>
      </c>
      <c r="E606" s="133" t="n">
        <v>1</v>
      </c>
      <c r="F606" s="134" t="n">
        <v>374.91</v>
      </c>
      <c r="G606" s="134" t="n"/>
      <c r="H606" s="200" t="n"/>
      <c r="I606" s="14" t="n"/>
      <c r="J606" s="14" t="n"/>
      <c r="K606" s="160" t="n"/>
    </row>
    <row r="607" hidden="1" outlineLevel="2" ht="25.5" customFormat="1" customHeight="1" s="129">
      <c r="A607" s="181" t="n"/>
      <c r="B607" s="130" t="inlineStr">
        <is>
          <t>21.2.01.02-0087</t>
        </is>
      </c>
      <c r="C607" s="131" t="inlineStr">
        <is>
          <t>Провод неизолированный для воздушных линий электропередачи АС 70/72</t>
        </is>
      </c>
      <c r="D607" s="132" t="inlineStr">
        <is>
          <t>т</t>
        </is>
      </c>
      <c r="E607" s="133" t="n">
        <v>0.02</v>
      </c>
      <c r="F607" s="134" t="n">
        <v>31961.67</v>
      </c>
      <c r="G607" s="134" t="n"/>
      <c r="H607" s="200" t="n"/>
      <c r="I607" s="14" t="n"/>
      <c r="J607" s="14" t="n"/>
      <c r="K607" s="160" t="n"/>
    </row>
    <row r="608" hidden="1" outlineLevel="1" collapsed="1" ht="30" customFormat="1" customHeight="1" s="128">
      <c r="A608" s="181" t="n">
        <v>86</v>
      </c>
      <c r="B608" s="35" t="inlineStr">
        <is>
          <t>Прайс из СД ОП</t>
        </is>
      </c>
      <c r="C608" s="180" t="inlineStr">
        <is>
          <t>Гирлянда №26 Натяжная для троса для порталов 500 кВ (с заземлением)</t>
        </is>
      </c>
      <c r="D608" s="181" t="inlineStr">
        <is>
          <t>шт</t>
        </is>
      </c>
      <c r="E608" s="34" t="n">
        <v>8</v>
      </c>
      <c r="F608" s="206" t="n">
        <v>202151.46</v>
      </c>
      <c r="G608" s="14">
        <f>ROUND(F608*E608,2)</f>
        <v/>
      </c>
      <c r="H608" s="200">
        <f>G608/$G$654</f>
        <v/>
      </c>
      <c r="I608" s="14">
        <f>ROUND(F608*'Прил. 10'!$D$12,2)</f>
        <v/>
      </c>
      <c r="J608" s="14">
        <f>ROUND(I608*E608,2)</f>
        <v/>
      </c>
      <c r="K608" s="160" t="n"/>
    </row>
    <row r="609" hidden="1" outlineLevel="2" ht="14.25" customFormat="1" customHeight="1" s="129">
      <c r="A609" s="181" t="n"/>
      <c r="B609" s="130" t="inlineStr">
        <is>
          <t>20.1.02.21-0034</t>
        </is>
      </c>
      <c r="C609" s="131" t="inlineStr">
        <is>
          <t>Узел крепления: КГ-21-3</t>
        </is>
      </c>
      <c r="D609" s="132" t="inlineStr">
        <is>
          <t>шт</t>
        </is>
      </c>
      <c r="E609" s="133" t="n">
        <v>4</v>
      </c>
      <c r="F609" s="134" t="n">
        <v>107.4</v>
      </c>
      <c r="G609" s="134" t="n"/>
      <c r="H609" s="200" t="n"/>
      <c r="I609" s="14" t="n"/>
      <c r="J609" s="14" t="n"/>
      <c r="K609" s="160" t="n"/>
    </row>
    <row r="610" hidden="1" outlineLevel="2" ht="14.25" customFormat="1" customHeight="1" s="129">
      <c r="A610" s="181" t="n"/>
      <c r="B610" s="130" t="inlineStr">
        <is>
          <t>20.1.02.14-0006</t>
        </is>
      </c>
      <c r="C610" s="131" t="inlineStr">
        <is>
          <t>Серьга СР-21-20</t>
        </is>
      </c>
      <c r="D610" s="132" t="inlineStr">
        <is>
          <t>шт</t>
        </is>
      </c>
      <c r="E610" s="133" t="n">
        <v>8</v>
      </c>
      <c r="F610" s="134" t="n">
        <v>68.73</v>
      </c>
      <c r="G610" s="134" t="n"/>
      <c r="H610" s="200" t="n"/>
      <c r="I610" s="14" t="n"/>
      <c r="J610" s="14" t="n"/>
      <c r="K610" s="160" t="n"/>
    </row>
    <row r="611" hidden="1" outlineLevel="2" ht="25.5" customFormat="1" customHeight="1" s="129">
      <c r="A611" s="181" t="n"/>
      <c r="B611" s="130" t="inlineStr">
        <is>
          <t>20.1.02.22-0027</t>
        </is>
      </c>
      <c r="C611" s="131" t="inlineStr">
        <is>
          <t>Ушко: У-21-20</t>
        </is>
      </c>
      <c r="D611" s="132" t="inlineStr">
        <is>
          <t>шт</t>
        </is>
      </c>
      <c r="E611" s="133" t="n">
        <v>8</v>
      </c>
      <c r="F611" s="134" t="n">
        <v>272.53</v>
      </c>
      <c r="G611" s="134" t="n"/>
      <c r="H611" s="200" t="n"/>
      <c r="I611" s="14" t="n"/>
      <c r="J611" s="14" t="n"/>
      <c r="K611" s="160" t="n"/>
    </row>
    <row r="612" hidden="1" outlineLevel="2" ht="25.5" customFormat="1" customHeight="1" s="129">
      <c r="A612" s="181" t="n"/>
      <c r="B612" s="130" t="inlineStr">
        <is>
          <t>20.5.04.04-0033</t>
        </is>
      </c>
      <c r="C612" s="131" t="inlineStr">
        <is>
          <t>Зажим натяжной прессуемый НАП-640-1</t>
        </is>
      </c>
      <c r="D612" s="132" t="inlineStr">
        <is>
          <t>шт</t>
        </is>
      </c>
      <c r="E612" s="133" t="n">
        <v>8</v>
      </c>
      <c r="F612" s="134" t="n">
        <v>1178.28</v>
      </c>
      <c r="G612" s="134" t="n"/>
      <c r="H612" s="200" t="n"/>
      <c r="I612" s="14" t="n"/>
      <c r="J612" s="14" t="n"/>
      <c r="K612" s="160" t="n"/>
    </row>
    <row r="613" hidden="1" outlineLevel="2" ht="25.5" customFormat="1" customHeight="1" s="129">
      <c r="A613" s="181" t="n"/>
      <c r="B613" s="130" t="inlineStr">
        <is>
          <t>22.2.02.01-0001</t>
        </is>
      </c>
      <c r="C613" s="131" t="inlineStr">
        <is>
          <t>Гаситель вибрации ГВ-3211-02</t>
        </is>
      </c>
      <c r="D613" s="132" t="inlineStr">
        <is>
          <t>шт</t>
        </is>
      </c>
      <c r="E613" s="133" t="n">
        <v>4</v>
      </c>
      <c r="F613" s="134" t="n">
        <v>103.3</v>
      </c>
      <c r="G613" s="134" t="n"/>
      <c r="H613" s="200" t="n"/>
      <c r="I613" s="14" t="n"/>
      <c r="J613" s="14" t="n"/>
      <c r="K613" s="160" t="n"/>
    </row>
    <row r="614" hidden="1" outlineLevel="2" ht="25.5" customFormat="1" customHeight="1" s="129">
      <c r="A614" s="181" t="n"/>
      <c r="B614" s="130" t="inlineStr">
        <is>
          <t>21.2.01.02-0087</t>
        </is>
      </c>
      <c r="C614" s="131" t="inlineStr">
        <is>
          <t>Провод неизолированный для воздушных линий электропередачи АС 70/72</t>
        </is>
      </c>
      <c r="D614" s="132" t="inlineStr">
        <is>
          <t>т</t>
        </is>
      </c>
      <c r="E614" s="133" t="n">
        <v>0.02</v>
      </c>
      <c r="F614" s="134" t="n">
        <v>31961.67</v>
      </c>
      <c r="G614" s="134" t="n"/>
      <c r="H614" s="200" t="n"/>
      <c r="I614" s="14" t="n"/>
      <c r="J614" s="14" t="n"/>
      <c r="K614" s="160" t="n"/>
    </row>
    <row r="615" hidden="1" outlineLevel="1" collapsed="1" ht="36" customFormat="1" customHeight="1" s="160">
      <c r="A615" s="181" t="n">
        <v>87</v>
      </c>
      <c r="B615" s="35" t="inlineStr">
        <is>
          <t>01.7.15.03-0042</t>
        </is>
      </c>
      <c r="C615" s="180" t="inlineStr">
        <is>
          <t>Болты с гайками и шайбами строительные</t>
        </is>
      </c>
      <c r="D615" s="181" t="inlineStr">
        <is>
          <t>кг</t>
        </is>
      </c>
      <c r="E615" s="34" t="n">
        <v>2654.4</v>
      </c>
      <c r="F615" s="206" t="n">
        <v>9.279999999999999</v>
      </c>
      <c r="G615" s="14">
        <f>ROUND(F615*E615,2)</f>
        <v/>
      </c>
      <c r="H615" s="200">
        <f>G615/$G$654</f>
        <v/>
      </c>
      <c r="I615" s="14">
        <f>ROUND(F615*'Прил. 10'!$D$12,2)</f>
        <v/>
      </c>
      <c r="J615" s="14">
        <f>ROUND(I615*E615,2)</f>
        <v/>
      </c>
    </row>
    <row r="616" hidden="1" outlineLevel="1" ht="14.25" customFormat="1" customHeight="1" s="160">
      <c r="A616" s="181" t="n">
        <v>88</v>
      </c>
      <c r="B616" s="35" t="inlineStr">
        <is>
          <t>01.3.01.03-0002</t>
        </is>
      </c>
      <c r="C616" s="180" t="inlineStr">
        <is>
          <t>Керосин для технических целей</t>
        </is>
      </c>
      <c r="D616" s="181" t="inlineStr">
        <is>
          <t>т</t>
        </is>
      </c>
      <c r="E616" s="34" t="n">
        <v>9.38592</v>
      </c>
      <c r="F616" s="206" t="n">
        <v>2607.08</v>
      </c>
      <c r="G616" s="14">
        <f>ROUND(F616*E616,2)</f>
        <v/>
      </c>
      <c r="H616" s="200">
        <f>G616/$G$654</f>
        <v/>
      </c>
      <c r="I616" s="14">
        <f>ROUND(F616*'Прил. 10'!$D$12,2)</f>
        <v/>
      </c>
      <c r="J616" s="14">
        <f>ROUND(I616*E616,2)</f>
        <v/>
      </c>
    </row>
    <row r="617" hidden="1" outlineLevel="1" ht="25.5" customFormat="1" customHeight="1" s="160">
      <c r="A617" s="181" t="n">
        <v>89</v>
      </c>
      <c r="B617" s="35" t="inlineStr">
        <is>
          <t>01.7.11.07-0032</t>
        </is>
      </c>
      <c r="C617" s="180" t="inlineStr">
        <is>
          <t>Электроды сварочные Э42, диаметр 4 мм</t>
        </is>
      </c>
      <c r="D617" s="181" t="inlineStr">
        <is>
          <t>т</t>
        </is>
      </c>
      <c r="E617" s="34" t="n">
        <v>2.071062</v>
      </c>
      <c r="F617" s="206" t="n">
        <v>10322.64</v>
      </c>
      <c r="G617" s="14">
        <f>ROUND(F617*E617,2)</f>
        <v/>
      </c>
      <c r="H617" s="200">
        <f>G617/$G$654</f>
        <v/>
      </c>
      <c r="I617" s="14">
        <f>ROUND(F617*'Прил. 10'!$D$12,2)</f>
        <v/>
      </c>
      <c r="J617" s="14">
        <f>ROUND(I617*E617,2)</f>
        <v/>
      </c>
    </row>
    <row r="618" hidden="1" outlineLevel="1" ht="25.5" customFormat="1" customHeight="1" s="128">
      <c r="A618" s="181" t="n">
        <v>90</v>
      </c>
      <c r="B618" s="35" t="inlineStr">
        <is>
          <t>Прайс из СД ОП</t>
        </is>
      </c>
      <c r="C618" s="180" t="inlineStr">
        <is>
          <t>Гирлянда №23 Натяжная для троса для опоры УС500-В (с искровым промежутком)</t>
        </is>
      </c>
      <c r="D618" s="181" t="inlineStr">
        <is>
          <t>шт</t>
        </is>
      </c>
      <c r="E618" s="34" t="n">
        <v>4</v>
      </c>
      <c r="F618" s="206" t="n">
        <v>10381.44</v>
      </c>
      <c r="G618" s="14">
        <f>ROUND(F618*E618,2)</f>
        <v/>
      </c>
      <c r="H618" s="200">
        <f>G618/$G$654</f>
        <v/>
      </c>
      <c r="I618" s="14">
        <f>ROUND(F618*'Прил. 10'!$D$12,2)</f>
        <v/>
      </c>
      <c r="J618" s="14">
        <f>ROUND(I618*E618,2)</f>
        <v/>
      </c>
      <c r="K618" s="160" t="n"/>
    </row>
    <row r="619" hidden="1" outlineLevel="2" ht="14.25" customFormat="1" customHeight="1" s="129">
      <c r="A619" s="181" t="n"/>
      <c r="B619" s="130" t="inlineStr">
        <is>
          <t>20.1.02.21-0034</t>
        </is>
      </c>
      <c r="C619" s="131" t="inlineStr">
        <is>
          <t>Узел крепления: КГ-21-3</t>
        </is>
      </c>
      <c r="D619" s="132" t="inlineStr">
        <is>
          <t>шт</t>
        </is>
      </c>
      <c r="E619" s="133" t="n">
        <v>1</v>
      </c>
      <c r="F619" s="134" t="n">
        <v>107.4</v>
      </c>
      <c r="G619" s="134" t="n"/>
      <c r="H619" s="200" t="n"/>
      <c r="I619" s="14" t="n"/>
      <c r="J619" s="14" t="n"/>
      <c r="K619" s="160" t="n"/>
    </row>
    <row r="620" hidden="1" outlineLevel="2" ht="14.25" customFormat="1" customHeight="1" s="129">
      <c r="A620" s="181" t="n"/>
      <c r="B620" s="130" t="inlineStr">
        <is>
          <t>22.2.01.03-0002</t>
        </is>
      </c>
      <c r="C620" s="131" t="inlineStr">
        <is>
          <t>Изолятор подвесной стеклянный ПСВ-160А</t>
        </is>
      </c>
      <c r="D620" s="132" t="inlineStr">
        <is>
          <t>шт</t>
        </is>
      </c>
      <c r="E620" s="133" t="n">
        <v>1</v>
      </c>
      <c r="F620" s="134" t="n">
        <v>284.68</v>
      </c>
      <c r="G620" s="134" t="n"/>
      <c r="H620" s="200" t="n"/>
      <c r="I620" s="14" t="n"/>
      <c r="J620" s="14" t="n"/>
      <c r="K620" s="160" t="n"/>
    </row>
    <row r="621" hidden="1" outlineLevel="2" ht="25.5" customFormat="1" customHeight="1" s="129">
      <c r="A621" s="181" t="n"/>
      <c r="B621" s="130" t="inlineStr">
        <is>
          <t>20.1.02.22-0027</t>
        </is>
      </c>
      <c r="C621" s="131" t="inlineStr">
        <is>
          <t>Ушко: У-21-20</t>
        </is>
      </c>
      <c r="D621" s="132" t="inlineStr">
        <is>
          <t>шт</t>
        </is>
      </c>
      <c r="E621" s="133" t="n">
        <v>1</v>
      </c>
      <c r="F621" s="134" t="n">
        <v>272.53</v>
      </c>
      <c r="G621" s="134" t="n"/>
      <c r="H621" s="200" t="n"/>
      <c r="I621" s="14" t="n"/>
      <c r="J621" s="14" t="n"/>
      <c r="K621" s="160" t="n"/>
    </row>
    <row r="622" hidden="1" outlineLevel="2" ht="25.5" customFormat="1" customHeight="1" s="129">
      <c r="A622" s="181" t="n"/>
      <c r="B622" s="130" t="inlineStr">
        <is>
          <t>20.1.01.12-0033</t>
        </is>
      </c>
      <c r="C622" s="131" t="inlineStr">
        <is>
          <t>Зажим поддерживающий спиральный ПС-15, 4П11</t>
        </is>
      </c>
      <c r="D622" s="132" t="inlineStr">
        <is>
          <t>шт</t>
        </is>
      </c>
      <c r="E622" s="133" t="n">
        <v>1</v>
      </c>
      <c r="F622" s="134" t="n">
        <v>374.91</v>
      </c>
      <c r="G622" s="134" t="n"/>
      <c r="H622" s="200" t="n"/>
      <c r="I622" s="14" t="n"/>
      <c r="J622" s="14" t="n"/>
      <c r="K622" s="160" t="n"/>
    </row>
    <row r="623" hidden="1" outlineLevel="2" ht="25.5" customFormat="1" customHeight="1" s="129">
      <c r="A623" s="181" t="n"/>
      <c r="B623" s="130" t="inlineStr">
        <is>
          <t>21.2.01.02-0087</t>
        </is>
      </c>
      <c r="C623" s="131" t="inlineStr">
        <is>
          <t>Провод неизолированный для воздушных линий электропередачи АС 70/72</t>
        </is>
      </c>
      <c r="D623" s="132" t="inlineStr">
        <is>
          <t>т</t>
        </is>
      </c>
      <c r="E623" s="133" t="n">
        <v>0.02</v>
      </c>
      <c r="F623" s="134" t="n">
        <v>31961.67</v>
      </c>
      <c r="G623" s="134" t="n"/>
      <c r="H623" s="200" t="n"/>
      <c r="I623" s="14" t="n"/>
      <c r="J623" s="14" t="n"/>
      <c r="K623" s="160" t="n"/>
    </row>
    <row r="624" hidden="1" outlineLevel="1" collapsed="1" ht="45.75" customFormat="1" customHeight="1" s="160">
      <c r="A624" s="181" t="n">
        <v>91</v>
      </c>
      <c r="B624" s="35" t="inlineStr">
        <is>
          <t>16.2.02.07-0131</t>
        </is>
      </c>
      <c r="C624" s="180" t="inlineStr">
        <is>
          <t>Семена трав: овсяница</t>
        </is>
      </c>
      <c r="D624" s="181" t="inlineStr">
        <is>
          <t>кг</t>
        </is>
      </c>
      <c r="E624" s="34" t="n">
        <v>239.54</v>
      </c>
      <c r="F624" s="206" t="n">
        <v>77.59</v>
      </c>
      <c r="G624" s="14">
        <f>ROUND(F624*E624,2)</f>
        <v/>
      </c>
      <c r="H624" s="200">
        <f>G624/$G$654</f>
        <v/>
      </c>
      <c r="I624" s="14">
        <f>ROUND(F624*'Прил. 10'!$D$12,2)</f>
        <v/>
      </c>
      <c r="J624" s="14">
        <f>ROUND(I624*E624,2)</f>
        <v/>
      </c>
    </row>
    <row r="625" hidden="1" outlineLevel="1" ht="43.5" customFormat="1" customHeight="1" s="160">
      <c r="A625" s="181" t="n">
        <v>92</v>
      </c>
      <c r="B625" s="35" t="inlineStr">
        <is>
          <t>08.3.03.04-0012</t>
        </is>
      </c>
      <c r="C625" s="180" t="inlineStr">
        <is>
          <t>Проволока светлая, диаметр 1,1 мм</t>
        </is>
      </c>
      <c r="D625" s="181" t="inlineStr">
        <is>
          <t>т</t>
        </is>
      </c>
      <c r="E625" s="34" t="n">
        <v>1.438</v>
      </c>
      <c r="F625" s="206" t="n">
        <v>10466.7</v>
      </c>
      <c r="G625" s="14">
        <f>ROUND(F625*E625,2)</f>
        <v/>
      </c>
      <c r="H625" s="200">
        <f>G625/$G$654</f>
        <v/>
      </c>
      <c r="I625" s="14">
        <f>ROUND(F625*'Прил. 10'!$D$12,2)</f>
        <v/>
      </c>
      <c r="J625" s="14">
        <f>ROUND(I625*E625,2)</f>
        <v/>
      </c>
    </row>
    <row r="626" hidden="1" outlineLevel="1" ht="25.5" customFormat="1" customHeight="1" s="160">
      <c r="A626" s="181" t="n">
        <v>93</v>
      </c>
      <c r="B626" s="35" t="inlineStr">
        <is>
          <t>25.2.02.08-0004</t>
        </is>
      </c>
      <c r="C626" s="180" t="inlineStr">
        <is>
          <t>Узел крепления кронштейна, оцинкованный (Узел подвески УПШ-03-1)</t>
        </is>
      </c>
      <c r="D626" s="181" t="inlineStr">
        <is>
          <t>шт</t>
        </is>
      </c>
      <c r="E626" s="34" t="n">
        <v>248</v>
      </c>
      <c r="F626" s="206" t="n">
        <v>143.94</v>
      </c>
      <c r="G626" s="14">
        <f>ROUND(F626*E626,2)</f>
        <v/>
      </c>
      <c r="H626" s="200">
        <f>G626/$G$654</f>
        <v/>
      </c>
      <c r="I626" s="14">
        <f>ROUND(F626*'Прил. 10'!$D$12,2)</f>
        <v/>
      </c>
      <c r="J626" s="14">
        <f>ROUND(I626*E626,2)</f>
        <v/>
      </c>
    </row>
    <row r="627" hidden="1" outlineLevel="1" ht="25.5" customFormat="1" customHeight="1" s="160">
      <c r="A627" s="181" t="n">
        <v>94</v>
      </c>
      <c r="B627" s="35" t="inlineStr">
        <is>
          <t>25.2.02.08-0004</t>
        </is>
      </c>
      <c r="C627" s="180" t="inlineStr">
        <is>
          <t>Узел крепления кронштейна, оцинкованный (Узел подвески УПШ-03-2)</t>
        </is>
      </c>
      <c r="D627" s="181" t="inlineStr">
        <is>
          <t>шт</t>
        </is>
      </c>
      <c r="E627" s="34" t="n">
        <v>248</v>
      </c>
      <c r="F627" s="206" t="n">
        <v>143.94</v>
      </c>
      <c r="G627" s="14">
        <f>ROUND(F627*E627,2)</f>
        <v/>
      </c>
      <c r="H627" s="200">
        <f>G627/$G$654</f>
        <v/>
      </c>
      <c r="I627" s="14">
        <f>ROUND(F627*'Прил. 10'!$D$12,2)</f>
        <v/>
      </c>
      <c r="J627" s="14">
        <f>ROUND(I627*E627,2)</f>
        <v/>
      </c>
    </row>
    <row r="628" hidden="1" outlineLevel="1" ht="25.5" customFormat="1" customHeight="1" s="160">
      <c r="A628" s="181" t="n">
        <v>95</v>
      </c>
      <c r="B628" s="35" t="inlineStr">
        <is>
          <t>01.7.12.05-1006</t>
        </is>
      </c>
      <c r="C628" s="180" t="inlineStr">
        <is>
          <t>Геотекстиль нетканый, поверхностной плотностью 250 г/м2</t>
        </is>
      </c>
      <c r="D628" s="181" t="inlineStr">
        <is>
          <t>м2</t>
        </is>
      </c>
      <c r="E628" s="34" t="n">
        <v>1786.4</v>
      </c>
      <c r="F628" s="206" t="n">
        <v>4.38</v>
      </c>
      <c r="G628" s="14">
        <f>ROUND(F628*E628,2)</f>
        <v/>
      </c>
      <c r="H628" s="200">
        <f>G628/$G$654</f>
        <v/>
      </c>
      <c r="I628" s="14">
        <f>ROUND(F628*'Прил. 10'!$D$12,2)</f>
        <v/>
      </c>
      <c r="J628" s="14">
        <f>ROUND(I628*E628,2)</f>
        <v/>
      </c>
    </row>
    <row r="629" hidden="1" outlineLevel="1" ht="38.25" customFormat="1" customHeight="1" s="160">
      <c r="A629" s="181" t="n">
        <v>96</v>
      </c>
      <c r="B629" s="35" t="inlineStr">
        <is>
          <t>16.2.02.07-0181</t>
        </is>
      </c>
      <c r="C629" s="180" t="inlineStr">
        <is>
          <t>Семена трав: тимофеевка</t>
        </is>
      </c>
      <c r="D629" s="181" t="inlineStr">
        <is>
          <t>кг</t>
        </is>
      </c>
      <c r="E629" s="34" t="n">
        <v>119.77</v>
      </c>
      <c r="F629" s="206" t="n">
        <v>62.72</v>
      </c>
      <c r="G629" s="14">
        <f>ROUND(F629*E629,2)</f>
        <v/>
      </c>
      <c r="H629" s="200">
        <f>G629/$G$654</f>
        <v/>
      </c>
      <c r="I629" s="14">
        <f>ROUND(F629*'Прил. 10'!$D$12,2)</f>
        <v/>
      </c>
      <c r="J629" s="14">
        <f>ROUND(I629*E629,2)</f>
        <v/>
      </c>
    </row>
    <row r="630" hidden="1" outlineLevel="1" ht="25.5" customFormat="1" customHeight="1" s="128">
      <c r="A630" s="181" t="n">
        <v>97</v>
      </c>
      <c r="B630" s="35" t="inlineStr">
        <is>
          <t>Прайс из СД ОП</t>
        </is>
      </c>
      <c r="C630" s="180" t="inlineStr">
        <is>
          <t>Гирлянда №24 Натяжная усиленная для троса для опоры УС500-В (с искровым промежутком)</t>
        </is>
      </c>
      <c r="D630" s="181" t="inlineStr">
        <is>
          <t>шт</t>
        </is>
      </c>
      <c r="E630" s="34" t="n">
        <v>4</v>
      </c>
      <c r="F630" s="206" t="n">
        <v>10381.44</v>
      </c>
      <c r="G630" s="14">
        <f>ROUND(F630*E630,2)</f>
        <v/>
      </c>
      <c r="H630" s="200">
        <f>G630/$G$654</f>
        <v/>
      </c>
      <c r="I630" s="14">
        <f>ROUND(F630*'Прил. 10'!$D$12,2)</f>
        <v/>
      </c>
      <c r="J630" s="14">
        <f>ROUND(I630*E630,2)</f>
        <v/>
      </c>
      <c r="K630" s="160" t="n"/>
    </row>
    <row r="631" hidden="1" outlineLevel="2" ht="14.25" customFormat="1" customHeight="1" s="129">
      <c r="A631" s="181" t="n"/>
      <c r="B631" s="130" t="inlineStr">
        <is>
          <t>20.1.02.21-0034</t>
        </is>
      </c>
      <c r="C631" s="131" t="inlineStr">
        <is>
          <t>Узел крепления: КГ-21-3</t>
        </is>
      </c>
      <c r="D631" s="132" t="inlineStr">
        <is>
          <t>шт</t>
        </is>
      </c>
      <c r="E631" s="133" t="n">
        <v>1</v>
      </c>
      <c r="F631" s="134" t="n">
        <v>107.4</v>
      </c>
      <c r="G631" s="134" t="n"/>
      <c r="H631" s="200" t="n"/>
      <c r="I631" s="14" t="n"/>
      <c r="J631" s="14" t="n"/>
      <c r="K631" s="160" t="n"/>
    </row>
    <row r="632" hidden="1" outlineLevel="2" ht="14.25" customFormat="1" customHeight="1" s="129">
      <c r="A632" s="181" t="n"/>
      <c r="B632" s="130" t="inlineStr">
        <is>
          <t>22.2.01.03-0002</t>
        </is>
      </c>
      <c r="C632" s="131" t="inlineStr">
        <is>
          <t>Изолятор подвесной стеклянный ПСВ-160А</t>
        </is>
      </c>
      <c r="D632" s="132" t="inlineStr">
        <is>
          <t>шт</t>
        </is>
      </c>
      <c r="E632" s="133" t="n">
        <v>1</v>
      </c>
      <c r="F632" s="134" t="n">
        <v>284.68</v>
      </c>
      <c r="G632" s="134" t="n"/>
      <c r="H632" s="200" t="n"/>
      <c r="I632" s="14" t="n"/>
      <c r="J632" s="14" t="n"/>
      <c r="K632" s="160" t="n"/>
    </row>
    <row r="633" hidden="1" outlineLevel="2" ht="25.5" customFormat="1" customHeight="1" s="129">
      <c r="A633" s="181" t="n"/>
      <c r="B633" s="130" t="inlineStr">
        <is>
          <t>20.1.02.22-0027</t>
        </is>
      </c>
      <c r="C633" s="131" t="inlineStr">
        <is>
          <t>Ушко: У-21-20</t>
        </is>
      </c>
      <c r="D633" s="132" t="inlineStr">
        <is>
          <t>шт</t>
        </is>
      </c>
      <c r="E633" s="133" t="n">
        <v>1</v>
      </c>
      <c r="F633" s="134" t="n">
        <v>272.53</v>
      </c>
      <c r="G633" s="134" t="n"/>
      <c r="H633" s="200" t="n"/>
      <c r="I633" s="14" t="n"/>
      <c r="J633" s="14" t="n"/>
      <c r="K633" s="160" t="n"/>
    </row>
    <row r="634" hidden="1" outlineLevel="2" ht="25.5" customFormat="1" customHeight="1" s="129">
      <c r="A634" s="181" t="n"/>
      <c r="B634" s="130" t="inlineStr">
        <is>
          <t>20.1.01.12-0033</t>
        </is>
      </c>
      <c r="C634" s="131" t="inlineStr">
        <is>
          <t>Зажим поддерживающий спиральный ПС-15, 4П11</t>
        </is>
      </c>
      <c r="D634" s="132" t="inlineStr">
        <is>
          <t>шт</t>
        </is>
      </c>
      <c r="E634" s="133" t="n">
        <v>1</v>
      </c>
      <c r="F634" s="134" t="n">
        <v>374.91</v>
      </c>
      <c r="G634" s="134" t="n"/>
      <c r="H634" s="200" t="n"/>
      <c r="I634" s="14" t="n"/>
      <c r="J634" s="14" t="n"/>
      <c r="K634" s="160" t="n"/>
    </row>
    <row r="635" hidden="1" outlineLevel="2" ht="25.5" customFormat="1" customHeight="1" s="129">
      <c r="A635" s="181" t="n"/>
      <c r="B635" s="130" t="inlineStr">
        <is>
          <t>21.2.01.02-0087</t>
        </is>
      </c>
      <c r="C635" s="131" t="inlineStr">
        <is>
          <t>Провод неизолированный для воздушных линий электропередачи АС 70/72</t>
        </is>
      </c>
      <c r="D635" s="132" t="inlineStr">
        <is>
          <t>т</t>
        </is>
      </c>
      <c r="E635" s="133" t="n">
        <v>0.02</v>
      </c>
      <c r="F635" s="134" t="n">
        <v>31961.67</v>
      </c>
      <c r="G635" s="134" t="n"/>
      <c r="H635" s="200" t="n"/>
      <c r="I635" s="14" t="n"/>
      <c r="J635" s="14" t="n"/>
      <c r="K635" s="160" t="n"/>
    </row>
    <row r="636" hidden="1" outlineLevel="1" collapsed="1" ht="38.25" customFormat="1" customHeight="1" s="160">
      <c r="A636" s="181" t="n">
        <v>98</v>
      </c>
      <c r="B636" s="35" t="inlineStr">
        <is>
          <t>01.7.15.01-0081</t>
        </is>
      </c>
      <c r="C636" s="180" t="inlineStr">
        <is>
          <t>Крюк анкерный для геотехнической полимерной решетки</t>
        </is>
      </c>
      <c r="D636" s="181" t="inlineStr">
        <is>
          <t>шт</t>
        </is>
      </c>
      <c r="E636" s="34" t="n">
        <v>3248</v>
      </c>
      <c r="F636" s="206" t="n">
        <v>1.53</v>
      </c>
      <c r="G636" s="14">
        <f>ROUND(F636*E636,2)</f>
        <v/>
      </c>
      <c r="H636" s="200">
        <f>G636/$G$654</f>
        <v/>
      </c>
      <c r="I636" s="14">
        <f>ROUND(F636*'Прил. 10'!$D$12,2)</f>
        <v/>
      </c>
      <c r="J636" s="14">
        <f>ROUND(I636*E636,2)</f>
        <v/>
      </c>
    </row>
    <row r="637" hidden="1" outlineLevel="1" ht="25.5" customFormat="1" customHeight="1" s="160">
      <c r="A637" s="181" t="n">
        <v>99</v>
      </c>
      <c r="B637" s="35" t="inlineStr">
        <is>
          <t>20.2.01.09-0011</t>
        </is>
      </c>
      <c r="C637" s="180" t="inlineStr">
        <is>
          <t>Гильза защитная КДЗС термоусаживаемая для защиты сварных стыков оптоволоконного кабеля</t>
        </is>
      </c>
      <c r="D637" s="181" t="inlineStr">
        <is>
          <t>1000 шт</t>
        </is>
      </c>
      <c r="E637" s="34" t="n">
        <v>2.976</v>
      </c>
      <c r="F637" s="206" t="n">
        <v>1230</v>
      </c>
      <c r="G637" s="14">
        <f>ROUND(F637*E637,2)</f>
        <v/>
      </c>
      <c r="H637" s="200">
        <f>G637/$G$654</f>
        <v/>
      </c>
      <c r="I637" s="14">
        <f>ROUND(F637*'Прил. 10'!$D$12,2)</f>
        <v/>
      </c>
      <c r="J637" s="14">
        <f>ROUND(I637*E637,2)</f>
        <v/>
      </c>
    </row>
    <row r="638" hidden="1" outlineLevel="1" ht="25.5" customFormat="1" customHeight="1" s="160">
      <c r="A638" s="181" t="n">
        <v>100</v>
      </c>
      <c r="B638" s="35" t="inlineStr">
        <is>
          <t>08.3.05.02-0101</t>
        </is>
      </c>
      <c r="C638" s="180" t="inlineStr">
        <is>
          <t>Прокат толстолистовой горячекатаный в листах, марка стали ВСт3пс5, толщина 4-6 мм</t>
        </is>
      </c>
      <c r="D638" s="181" t="inlineStr">
        <is>
          <t>т</t>
        </is>
      </c>
      <c r="E638" s="34" t="n">
        <v>0.535488</v>
      </c>
      <c r="F638" s="206" t="n">
        <v>5762.48</v>
      </c>
      <c r="G638" s="14">
        <f>ROUND(F638*E638,2)</f>
        <v/>
      </c>
      <c r="H638" s="200">
        <f>G638/$G$654</f>
        <v/>
      </c>
      <c r="I638" s="14">
        <f>ROUND(F638*'Прил. 10'!$D$12,2)</f>
        <v/>
      </c>
      <c r="J638" s="14">
        <f>ROUND(I638*E638,2)</f>
        <v/>
      </c>
    </row>
    <row r="639" hidden="1" outlineLevel="1" ht="27" customFormat="1" customHeight="1" s="160">
      <c r="A639" s="181" t="n">
        <v>101</v>
      </c>
      <c r="B639" s="35" t="inlineStr">
        <is>
          <t>01.7.03.01-0001</t>
        </is>
      </c>
      <c r="C639" s="180" t="inlineStr">
        <is>
          <t>Вода</t>
        </is>
      </c>
      <c r="D639" s="181" t="inlineStr">
        <is>
          <t>м3</t>
        </is>
      </c>
      <c r="E639" s="34" t="n">
        <v>1046.7</v>
      </c>
      <c r="F639" s="206" t="n">
        <v>2.47</v>
      </c>
      <c r="G639" s="14">
        <f>ROUND(F639*E639,2)</f>
        <v/>
      </c>
      <c r="H639" s="200">
        <f>G639/$G$654</f>
        <v/>
      </c>
      <c r="I639" s="14">
        <f>ROUND(F639*'Прил. 10'!$D$12,2)</f>
        <v/>
      </c>
      <c r="J639" s="14">
        <f>ROUND(I639*E639,2)</f>
        <v/>
      </c>
    </row>
    <row r="640" hidden="1" outlineLevel="1" ht="25.5" customFormat="1" customHeight="1" s="160">
      <c r="A640" s="181" t="n">
        <v>102</v>
      </c>
      <c r="B640" s="35" t="inlineStr">
        <is>
          <t>10.3.02.03-0011</t>
        </is>
      </c>
      <c r="C640" s="180" t="inlineStr">
        <is>
          <t>Припои оловянно-свинцовые бессурьмянистые, марка ПОС30</t>
        </is>
      </c>
      <c r="D640" s="181" t="inlineStr">
        <is>
          <t>т</t>
        </is>
      </c>
      <c r="E640" s="34" t="n">
        <v>0.029982</v>
      </c>
      <c r="F640" s="206" t="n">
        <v>68059.5</v>
      </c>
      <c r="G640" s="14">
        <f>ROUND(F640*E640,2)</f>
        <v/>
      </c>
      <c r="H640" s="200">
        <f>G640/$G$654</f>
        <v/>
      </c>
      <c r="I640" s="14">
        <f>ROUND(F640*'Прил. 10'!$D$12,2)</f>
        <v/>
      </c>
      <c r="J640" s="14">
        <f>ROUND(I640*E640,2)</f>
        <v/>
      </c>
    </row>
    <row r="641" hidden="1" outlineLevel="1" ht="38.25" customFormat="1" customHeight="1" s="160">
      <c r="A641" s="181" t="n">
        <v>103</v>
      </c>
      <c r="B641" s="35" t="inlineStr">
        <is>
          <t>999-9950</t>
        </is>
      </c>
      <c r="C641" s="180" t="inlineStr">
        <is>
          <t>Вспомогательные ненормируемые материальные ресурсы</t>
        </is>
      </c>
      <c r="D641" s="181" t="inlineStr">
        <is>
          <t>руб</t>
        </is>
      </c>
      <c r="E641" s="34" t="n">
        <v>1835.22931</v>
      </c>
      <c r="F641" s="206" t="n">
        <v>1</v>
      </c>
      <c r="G641" s="14">
        <f>ROUND(F641*E641,2)</f>
        <v/>
      </c>
      <c r="H641" s="200">
        <f>G641/$G$654</f>
        <v/>
      </c>
      <c r="I641" s="14">
        <f>ROUND(F641*'Прил. 10'!$D$12,2)</f>
        <v/>
      </c>
      <c r="J641" s="14">
        <f>ROUND(I641*E641,2)</f>
        <v/>
      </c>
    </row>
    <row r="642" hidden="1" outlineLevel="1" ht="25.5" customFormat="1" customHeight="1" s="160">
      <c r="A642" s="181" t="n">
        <v>104</v>
      </c>
      <c r="B642" s="35" t="inlineStr">
        <is>
          <t>14.4.02.09-0001</t>
        </is>
      </c>
      <c r="C642" s="180" t="inlineStr">
        <is>
          <t>Краска</t>
        </is>
      </c>
      <c r="D642" s="181" t="inlineStr">
        <is>
          <t>кг</t>
        </is>
      </c>
      <c r="E642" s="34" t="n">
        <v>60.672</v>
      </c>
      <c r="F642" s="206" t="n">
        <v>28.6</v>
      </c>
      <c r="G642" s="14">
        <f>ROUND(F642*E642,2)</f>
        <v/>
      </c>
      <c r="H642" s="200">
        <f>G642/$G$654</f>
        <v/>
      </c>
      <c r="I642" s="14">
        <f>ROUND(F642*'Прил. 10'!$D$12,2)</f>
        <v/>
      </c>
      <c r="J642" s="14">
        <f>ROUND(I642*E642,2)</f>
        <v/>
      </c>
    </row>
    <row r="643" hidden="1" outlineLevel="1" ht="36.75" customFormat="1" customHeight="1" s="160">
      <c r="A643" s="181" t="n">
        <v>105</v>
      </c>
      <c r="B643" s="35" t="inlineStr">
        <is>
          <t>14.4.03.03-0002</t>
        </is>
      </c>
      <c r="C643" s="180" t="inlineStr">
        <is>
          <t>Лак битумный БТ-123</t>
        </is>
      </c>
      <c r="D643" s="181" t="inlineStr">
        <is>
          <t>т</t>
        </is>
      </c>
      <c r="E643" s="34" t="n">
        <v>0.172696</v>
      </c>
      <c r="F643" s="206" t="n">
        <v>7826.47</v>
      </c>
      <c r="G643" s="14">
        <f>ROUND(F643*E643,2)</f>
        <v/>
      </c>
      <c r="H643" s="200">
        <f>G643/$G$654</f>
        <v/>
      </c>
      <c r="I643" s="14">
        <f>ROUND(F643*'Прил. 10'!$D$12,2)</f>
        <v/>
      </c>
      <c r="J643" s="14">
        <f>ROUND(I643*E643,2)</f>
        <v/>
      </c>
    </row>
    <row r="644" hidden="1" outlineLevel="1" ht="38.25" customFormat="1" customHeight="1" s="160">
      <c r="A644" s="181" t="n">
        <v>106</v>
      </c>
      <c r="B644" s="35" t="inlineStr">
        <is>
          <t>01.7.11.07-0034</t>
        </is>
      </c>
      <c r="C644" s="180" t="inlineStr">
        <is>
          <t>Электроды сварочные Э42А, диаметр 4 мм</t>
        </is>
      </c>
      <c r="D644" s="181" t="inlineStr">
        <is>
          <t>кг</t>
        </is>
      </c>
      <c r="E644" s="34" t="n">
        <v>120.4848</v>
      </c>
      <c r="F644" s="206" t="n">
        <v>10.57</v>
      </c>
      <c r="G644" s="14">
        <f>ROUND(F644*E644,2)</f>
        <v/>
      </c>
      <c r="H644" s="200">
        <f>G644/$G$654</f>
        <v/>
      </c>
      <c r="I644" s="14">
        <f>ROUND(F644*'Прил. 10'!$D$12,2)</f>
        <v/>
      </c>
      <c r="J644" s="14">
        <f>ROUND(I644*E644,2)</f>
        <v/>
      </c>
    </row>
    <row r="645" hidden="1" outlineLevel="1" ht="47.25" customFormat="1" customHeight="1" s="160">
      <c r="A645" s="181" t="n">
        <v>107</v>
      </c>
      <c r="B645" s="35" t="inlineStr">
        <is>
          <t>08.3.07.01-0076</t>
        </is>
      </c>
      <c r="C645" s="180" t="inlineStr">
        <is>
          <t>Прокат полосовой, горячекатаный, марка стали Ст3сп, ширина 50-200 мм, толщина 4-5 мм</t>
        </is>
      </c>
      <c r="D645" s="181" t="inlineStr">
        <is>
          <t>т</t>
        </is>
      </c>
      <c r="E645" s="34" t="n">
        <v>0.22752</v>
      </c>
      <c r="F645" s="206" t="n">
        <v>5000</v>
      </c>
      <c r="G645" s="14">
        <f>ROUND(F645*E645,2)</f>
        <v/>
      </c>
      <c r="H645" s="200">
        <f>G645/$G$654</f>
        <v/>
      </c>
      <c r="I645" s="14">
        <f>ROUND(F645*'Прил. 10'!$D$12,2)</f>
        <v/>
      </c>
      <c r="J645" s="14">
        <f>ROUND(I645*E645,2)</f>
        <v/>
      </c>
    </row>
    <row r="646" hidden="1" outlineLevel="1" ht="69" customFormat="1" customHeight="1" s="160">
      <c r="A646" s="181" t="n">
        <v>108</v>
      </c>
      <c r="B646" s="35" t="inlineStr">
        <is>
          <t>20.2.01.09-0011</t>
        </is>
      </c>
      <c r="C646" s="180" t="inlineStr">
        <is>
          <t>Гильза защитная КДЗС термоусаживаемая для защиты сварных стыков оптоволоконного кабеля (Гильзы термоусаживаемая КДЗС-6030 ( 10 шт. в упаковке)</t>
        </is>
      </c>
      <c r="D646" s="181" t="inlineStr">
        <is>
          <t>1000 шт</t>
        </is>
      </c>
      <c r="E646" s="34" t="n">
        <v>372</v>
      </c>
      <c r="F646" s="206" t="n">
        <v>1233.55</v>
      </c>
      <c r="G646" s="14">
        <f>ROUND(F646*E646,2)</f>
        <v/>
      </c>
      <c r="H646" s="200">
        <f>G646/$G$654</f>
        <v/>
      </c>
      <c r="I646" s="14">
        <f>ROUND(F646*'Прил. 10'!$D$12,2)</f>
        <v/>
      </c>
      <c r="J646" s="14">
        <f>ROUND(I646*E646,2)</f>
        <v/>
      </c>
    </row>
    <row r="647" hidden="1" outlineLevel="1" ht="29.25" customFormat="1" customHeight="1" s="160">
      <c r="A647" s="181" t="n">
        <v>109</v>
      </c>
      <c r="B647" s="35" t="inlineStr">
        <is>
          <t>01.3.01.07-0009</t>
        </is>
      </c>
      <c r="C647" s="180" t="inlineStr">
        <is>
          <t>Спирт этиловый ректификованный технический, сорт I</t>
        </is>
      </c>
      <c r="D647" s="181" t="inlineStr">
        <is>
          <t>кг</t>
        </is>
      </c>
      <c r="E647" s="34" t="n">
        <v>23.9692</v>
      </c>
      <c r="F647" s="206" t="n">
        <v>39.47</v>
      </c>
      <c r="G647" s="14">
        <f>ROUND(F647*E647,2)</f>
        <v/>
      </c>
      <c r="H647" s="200">
        <f>G647/$G$654</f>
        <v/>
      </c>
      <c r="I647" s="14">
        <f>ROUND(F647*'Прил. 10'!$D$12,2)</f>
        <v/>
      </c>
      <c r="J647" s="14">
        <f>ROUND(I647*E647,2)</f>
        <v/>
      </c>
    </row>
    <row r="648" hidden="1" outlineLevel="1" ht="25.5" customFormat="1" customHeight="1" s="160">
      <c r="A648" s="181" t="n">
        <v>110</v>
      </c>
      <c r="B648" s="35" t="inlineStr">
        <is>
          <t>01.7.20.08-0123</t>
        </is>
      </c>
      <c r="C648" s="180" t="inlineStr">
        <is>
          <t>Салфетка безворсовая сухая, размер 110х210 мм</t>
        </is>
      </c>
      <c r="D648" s="181" t="inlineStr">
        <is>
          <t>шт</t>
        </is>
      </c>
      <c r="E648" s="34" t="n">
        <v>2976</v>
      </c>
      <c r="F648" s="206" t="n">
        <v>0.12</v>
      </c>
      <c r="G648" s="14">
        <f>ROUND(F648*E648,2)</f>
        <v/>
      </c>
      <c r="H648" s="200">
        <f>G648/$G$654</f>
        <v/>
      </c>
      <c r="I648" s="14">
        <f>ROUND(F648*'Прил. 10'!$D$12,2)</f>
        <v/>
      </c>
      <c r="J648" s="14">
        <f>ROUND(I648*E648,2)</f>
        <v/>
      </c>
    </row>
    <row r="649" hidden="1" outlineLevel="1" ht="32.25" customFormat="1" customHeight="1" s="160">
      <c r="A649" s="181" t="n">
        <v>111</v>
      </c>
      <c r="B649" s="35" t="inlineStr">
        <is>
          <t>14.5.09.07-0030</t>
        </is>
      </c>
      <c r="C649" s="180" t="inlineStr">
        <is>
          <t>Растворитель Р-4</t>
        </is>
      </c>
      <c r="D649" s="181" t="inlineStr">
        <is>
          <t>кг</t>
        </is>
      </c>
      <c r="E649" s="34" t="n">
        <v>20.782262</v>
      </c>
      <c r="F649" s="206" t="n">
        <v>9.43</v>
      </c>
      <c r="G649" s="14">
        <f>ROUND(F649*E649,2)</f>
        <v/>
      </c>
      <c r="H649" s="200">
        <f>G649/$G$654</f>
        <v/>
      </c>
      <c r="I649" s="14">
        <f>ROUND(F649*'Прил. 10'!$D$12,2)</f>
        <v/>
      </c>
      <c r="J649" s="14">
        <f>ROUND(I649*E649,2)</f>
        <v/>
      </c>
    </row>
    <row r="650" hidden="1" outlineLevel="1" ht="38.25" customFormat="1" customHeight="1" s="160">
      <c r="A650" s="181" t="n">
        <v>112</v>
      </c>
      <c r="B650" s="35" t="inlineStr">
        <is>
          <t>01.7.06.07-0002</t>
        </is>
      </c>
      <c r="C650" s="180" t="inlineStr">
        <is>
          <t>Лента монтажная, тип ЛМ-5</t>
        </is>
      </c>
      <c r="D650" s="181" t="inlineStr">
        <is>
          <t>10 м</t>
        </is>
      </c>
      <c r="E650" s="34" t="n">
        <v>14.69118</v>
      </c>
      <c r="F650" s="206" t="n">
        <v>6.9</v>
      </c>
      <c r="G650" s="14">
        <f>ROUND(F650*E650,2)</f>
        <v/>
      </c>
      <c r="H650" s="200">
        <f>G650/$G$654</f>
        <v/>
      </c>
      <c r="I650" s="14">
        <f>ROUND(F650*'Прил. 10'!$D$12,2)</f>
        <v/>
      </c>
      <c r="J650" s="14">
        <f>ROUND(I650*E650,2)</f>
        <v/>
      </c>
    </row>
    <row r="651" hidden="1" outlineLevel="1" ht="38.25" customFormat="1" customHeight="1" s="160">
      <c r="A651" s="181" t="n">
        <v>113</v>
      </c>
      <c r="B651" s="35" t="inlineStr">
        <is>
          <t>01.3.01.06-0050</t>
        </is>
      </c>
      <c r="C651" s="180" t="inlineStr">
        <is>
          <t>Смазка универсальная тугоплавкая УТ (консталин жировой)</t>
        </is>
      </c>
      <c r="D651" s="181" t="inlineStr">
        <is>
          <t>т</t>
        </is>
      </c>
      <c r="E651" s="34" t="n">
        <v>0.00432</v>
      </c>
      <c r="F651" s="206" t="n">
        <v>17500</v>
      </c>
      <c r="G651" s="14">
        <f>ROUND(F651*E651,2)</f>
        <v/>
      </c>
      <c r="H651" s="200">
        <f>G651/$G$654</f>
        <v/>
      </c>
      <c r="I651" s="14">
        <f>ROUND(F651*'Прил. 10'!$D$12,2)</f>
        <v/>
      </c>
      <c r="J651" s="14">
        <f>ROUND(I651*E651,2)</f>
        <v/>
      </c>
    </row>
    <row r="652" hidden="1" outlineLevel="1" ht="25.5" customFormat="1" customHeight="1" s="160">
      <c r="A652" s="181" t="n">
        <v>114</v>
      </c>
      <c r="B652" s="35" t="inlineStr">
        <is>
          <t>01.7.03.04-0001</t>
        </is>
      </c>
      <c r="C652" s="180" t="inlineStr">
        <is>
          <t>Электроэнергия</t>
        </is>
      </c>
      <c r="D652" s="181" t="inlineStr">
        <is>
          <t>кВт-ч</t>
        </is>
      </c>
      <c r="E652" s="34" t="n">
        <v>14.4584</v>
      </c>
      <c r="F652" s="206" t="n">
        <v>0.43</v>
      </c>
      <c r="G652" s="14">
        <f>ROUND(F652*E652,2)</f>
        <v/>
      </c>
      <c r="H652" s="200">
        <f>G652/$G$654</f>
        <v/>
      </c>
      <c r="I652" s="14">
        <f>ROUND(F652*'Прил. 10'!$D$12,2)</f>
        <v/>
      </c>
      <c r="J652" s="14">
        <f>ROUND(I652*E652,2)</f>
        <v/>
      </c>
    </row>
    <row r="653" collapsed="1" ht="13.8" customFormat="1" customHeight="1" s="160">
      <c r="A653" s="181" t="n"/>
      <c r="B653" s="181" t="n"/>
      <c r="C653" s="180" t="inlineStr">
        <is>
          <t>Итого прочие материалы</t>
        </is>
      </c>
      <c r="D653" s="181" t="n"/>
      <c r="E653" s="182" t="n"/>
      <c r="F653" s="183" t="n"/>
      <c r="G653" s="14">
        <f>SUM(G189:G652)</f>
        <v/>
      </c>
      <c r="H653" s="200">
        <f>G653/G654</f>
        <v/>
      </c>
      <c r="I653" s="14" t="n"/>
      <c r="J653" s="14">
        <f>SUM(J189:J652)</f>
        <v/>
      </c>
      <c r="L653" s="81" t="n"/>
    </row>
    <row r="654" ht="14.25" customFormat="1" customHeight="1" s="160">
      <c r="A654" s="181" t="n"/>
      <c r="B654" s="181" t="n"/>
      <c r="C654" s="199" t="inlineStr">
        <is>
          <t>Итого по разделу «Материалы»</t>
        </is>
      </c>
      <c r="D654" s="181" t="n"/>
      <c r="E654" s="182" t="n"/>
      <c r="F654" s="183" t="n"/>
      <c r="G654" s="14">
        <f>G188+G653</f>
        <v/>
      </c>
      <c r="H654" s="200" t="n">
        <v>1</v>
      </c>
      <c r="I654" s="183" t="n"/>
      <c r="J654" s="14">
        <f>J188+J653</f>
        <v/>
      </c>
      <c r="K654" s="33" t="n"/>
    </row>
    <row r="655" ht="14.25" customFormat="1" customHeight="1" s="160">
      <c r="A655" s="181" t="n"/>
      <c r="B655" s="181" t="n"/>
      <c r="C655" s="180" t="inlineStr">
        <is>
          <t>ИТОГО ПО РМ</t>
        </is>
      </c>
      <c r="D655" s="181" t="n"/>
      <c r="E655" s="182" t="n"/>
      <c r="F655" s="183" t="n"/>
      <c r="G655" s="14">
        <f>G15+G68+G654</f>
        <v/>
      </c>
      <c r="H655" s="200" t="n"/>
      <c r="I655" s="183" t="n"/>
      <c r="J655" s="14">
        <f>J15+J68+J654</f>
        <v/>
      </c>
    </row>
    <row r="656" ht="14.25" customFormat="1" customHeight="1" s="160">
      <c r="A656" s="181" t="n"/>
      <c r="B656" s="181" t="n"/>
      <c r="C656" s="180" t="inlineStr">
        <is>
          <t>Накладные расходы</t>
        </is>
      </c>
      <c r="D656" s="181" t="inlineStr">
        <is>
          <t>%</t>
        </is>
      </c>
      <c r="E656" s="43" t="n">
        <v>1.03</v>
      </c>
      <c r="F656" s="183" t="n"/>
      <c r="G656" s="151">
        <f>E656*($G$15+$G$17)</f>
        <v/>
      </c>
      <c r="H656" s="200" t="n"/>
      <c r="I656" s="183" t="n"/>
      <c r="J656" s="14">
        <f>ROUND(E656*(J15+J17),2)</f>
        <v/>
      </c>
      <c r="K656" s="44" t="n"/>
    </row>
    <row r="657" ht="14.25" customFormat="1" customHeight="1" s="160">
      <c r="A657" s="181" t="n"/>
      <c r="B657" s="181" t="n"/>
      <c r="C657" s="180" t="inlineStr">
        <is>
          <t>Сметная прибыль</t>
        </is>
      </c>
      <c r="D657" s="181" t="inlineStr">
        <is>
          <t>%</t>
        </is>
      </c>
      <c r="E657" s="43" t="n">
        <v>0.57</v>
      </c>
      <c r="F657" s="183" t="n"/>
      <c r="G657" s="151">
        <f>E657*($G$15+$G$17)</f>
        <v/>
      </c>
      <c r="H657" s="200" t="n"/>
      <c r="I657" s="183" t="n"/>
      <c r="J657" s="14">
        <f>ROUND(E657*(J15+J17),2)</f>
        <v/>
      </c>
      <c r="K657" s="44" t="n"/>
    </row>
    <row r="658" ht="14.25" customFormat="1" customHeight="1" s="160">
      <c r="A658" s="181" t="n"/>
      <c r="B658" s="181" t="n"/>
      <c r="C658" s="180" t="inlineStr">
        <is>
          <t>Итого СМР (с НР и СП)</t>
        </is>
      </c>
      <c r="D658" s="181" t="n"/>
      <c r="E658" s="182" t="n"/>
      <c r="F658" s="183" t="n"/>
      <c r="G658" s="14">
        <f>G15+G68+G654+G656+G657</f>
        <v/>
      </c>
      <c r="H658" s="200" t="n"/>
      <c r="I658" s="183" t="n"/>
      <c r="J658" s="14">
        <f>J15+J68+J654+J656+J657</f>
        <v/>
      </c>
      <c r="L658" s="45" t="n"/>
    </row>
    <row r="659" ht="14.25" customFormat="1" customHeight="1" s="160">
      <c r="A659" s="181" t="n"/>
      <c r="B659" s="181" t="n"/>
      <c r="C659" s="180" t="inlineStr">
        <is>
          <t>ВСЕГО СМР + ОБОРУДОВАНИЕ</t>
        </is>
      </c>
      <c r="D659" s="181" t="n"/>
      <c r="E659" s="182" t="n"/>
      <c r="F659" s="183" t="n"/>
      <c r="G659" s="14">
        <f>G658+G73</f>
        <v/>
      </c>
      <c r="H659" s="200" t="n"/>
      <c r="I659" s="183" t="n"/>
      <c r="J659" s="14">
        <f>J658+J73</f>
        <v/>
      </c>
      <c r="L659" s="44" t="n"/>
    </row>
    <row r="660" ht="18.75" customFormat="1" customHeight="1" s="160">
      <c r="A660" s="181" t="n"/>
      <c r="B660" s="181" t="n"/>
      <c r="C660" s="180" t="inlineStr">
        <is>
          <t>ИТОГО ПОКАЗАТЕЛЬ НА ЕД. ИЗМ.</t>
        </is>
      </c>
      <c r="D660" s="181" t="inlineStr">
        <is>
          <t>1 тн опор</t>
        </is>
      </c>
      <c r="E660" s="96" t="n">
        <v>21476.4</v>
      </c>
      <c r="F660" s="183" t="n"/>
      <c r="G660" s="14">
        <f>G659/E660</f>
        <v/>
      </c>
      <c r="H660" s="200" t="n"/>
      <c r="I660" s="183" t="n"/>
      <c r="J660" s="14">
        <f>J659/E660</f>
        <v/>
      </c>
      <c r="L660" s="50" t="n"/>
    </row>
    <row r="662" ht="14.25" customFormat="1" customHeight="1" s="160">
      <c r="A662" s="161" t="n"/>
    </row>
    <row r="663" ht="14.25" customFormat="1" customHeight="1" s="160">
      <c r="A663" s="159" t="inlineStr">
        <is>
          <t>Составил ______________________    Е. М. Добровольская</t>
        </is>
      </c>
    </row>
    <row r="664" ht="14.25" customFormat="1" customHeight="1" s="160">
      <c r="A664" s="162" t="inlineStr">
        <is>
          <t xml:space="preserve">                         (подпись, инициалы, фамилия)</t>
        </is>
      </c>
    </row>
    <row r="665" ht="14.25" customFormat="1" customHeight="1" s="160">
      <c r="A665" s="159" t="n"/>
    </row>
    <row r="666" ht="14.25" customFormat="1" customHeight="1" s="160">
      <c r="A666" s="159" t="inlineStr">
        <is>
          <t>Проверил ______________________        А.В. Костянецкая</t>
        </is>
      </c>
    </row>
    <row r="667" ht="14.25" customFormat="1" customHeight="1" s="160">
      <c r="A667" s="162" t="inlineStr">
        <is>
          <t xml:space="preserve">                        (подпись, инициалы, фамилия)</t>
        </is>
      </c>
    </row>
  </sheetData>
  <mergeCells count="19">
    <mergeCell ref="H9:H10"/>
    <mergeCell ref="B69:J69"/>
    <mergeCell ref="B76:H76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B75:J75"/>
    <mergeCell ref="F9:G9"/>
    <mergeCell ref="A4:H4"/>
    <mergeCell ref="A9:A10"/>
    <mergeCell ref="I9:J9"/>
    <mergeCell ref="B19:H19"/>
    <mergeCell ref="B70:J70"/>
  </mergeCells>
  <pageMargins left="0.6299212598425197" right="0.2362204724409449" top="0.7480314960629921" bottom="0.7480314960629921" header="0.3149606299212598" footer="0.3149606299212598"/>
  <pageSetup orientation="landscape" paperSize="9" scale="72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C17" sqref="C17"/>
    </sheetView>
  </sheetViews>
  <sheetFormatPr baseColWidth="8" defaultRowHeight="14.4"/>
  <cols>
    <col width="5.6640625" customWidth="1" style="153" min="1" max="1"/>
    <col width="14.88671875" customWidth="1" style="153" min="2" max="2"/>
    <col width="39.109375" customWidth="1" style="153" min="3" max="3"/>
    <col width="8.33203125" customWidth="1" style="153" min="4" max="4"/>
    <col width="13.5546875" customWidth="1" style="153" min="5" max="5"/>
    <col width="12.44140625" customWidth="1" style="153" min="6" max="6"/>
    <col width="14.109375" customWidth="1" style="153" min="7" max="7"/>
  </cols>
  <sheetData>
    <row r="1">
      <c r="A1" s="207" t="inlineStr">
        <is>
          <t>Приложение №6</t>
        </is>
      </c>
    </row>
    <row r="2">
      <c r="A2" s="207" t="n"/>
      <c r="B2" s="207" t="n"/>
      <c r="C2" s="207" t="n"/>
      <c r="D2" s="207" t="n"/>
      <c r="E2" s="207" t="n"/>
      <c r="F2" s="207" t="n"/>
      <c r="G2" s="207" t="n"/>
    </row>
    <row r="3">
      <c r="A3" s="207" t="n"/>
      <c r="B3" s="207" t="n"/>
      <c r="C3" s="207" t="n"/>
      <c r="D3" s="207" t="n"/>
      <c r="E3" s="207" t="n"/>
      <c r="F3" s="207" t="n"/>
      <c r="G3" s="207" t="n"/>
    </row>
    <row r="4">
      <c r="A4" s="207" t="n"/>
      <c r="B4" s="207" t="n"/>
      <c r="C4" s="207" t="n"/>
      <c r="D4" s="207" t="n"/>
      <c r="E4" s="207" t="n"/>
      <c r="F4" s="207" t="n"/>
      <c r="G4" s="207" t="n"/>
    </row>
    <row r="5">
      <c r="A5" s="177" t="inlineStr">
        <is>
          <t>Расчет стоимости оборудования</t>
        </is>
      </c>
    </row>
    <row r="6" ht="64.5" customHeight="1" s="153">
      <c r="A6" s="209">
        <f>'Прил.1 Сравнит табл'!B7</f>
        <v/>
      </c>
    </row>
    <row r="7">
      <c r="A7" s="159" t="n"/>
      <c r="B7" s="159" t="n"/>
      <c r="C7" s="159" t="n"/>
      <c r="D7" s="159" t="n"/>
      <c r="E7" s="159" t="n"/>
      <c r="F7" s="159" t="n"/>
      <c r="G7" s="159" t="n"/>
    </row>
    <row r="8" ht="30" customHeight="1" s="153">
      <c r="A8" s="208" t="inlineStr">
        <is>
          <t>№ пп.</t>
        </is>
      </c>
      <c r="B8" s="208" t="inlineStr">
        <is>
          <t>Код ресурса</t>
        </is>
      </c>
      <c r="C8" s="208" t="inlineStr">
        <is>
          <t>Наименование</t>
        </is>
      </c>
      <c r="D8" s="208" t="inlineStr">
        <is>
          <t>Ед. изм.</t>
        </is>
      </c>
      <c r="E8" s="181" t="inlineStr">
        <is>
          <t>Кол-во единиц по проектным данным</t>
        </is>
      </c>
      <c r="F8" s="208" t="inlineStr">
        <is>
          <t>Сметная стоимость в ценах на 01.01.2000 (руб.)</t>
        </is>
      </c>
      <c r="G8" s="215" t="n"/>
    </row>
    <row r="9">
      <c r="A9" s="217" t="n"/>
      <c r="B9" s="217" t="n"/>
      <c r="C9" s="217" t="n"/>
      <c r="D9" s="217" t="n"/>
      <c r="E9" s="217" t="n"/>
      <c r="F9" s="181" t="inlineStr">
        <is>
          <t>на ед. изм.</t>
        </is>
      </c>
      <c r="G9" s="181" t="inlineStr">
        <is>
          <t>общая</t>
        </is>
      </c>
    </row>
    <row r="10">
      <c r="A10" s="181" t="n">
        <v>1</v>
      </c>
      <c r="B10" s="181" t="n">
        <v>2</v>
      </c>
      <c r="C10" s="181" t="n">
        <v>3</v>
      </c>
      <c r="D10" s="181" t="n">
        <v>4</v>
      </c>
      <c r="E10" s="181" t="n">
        <v>5</v>
      </c>
      <c r="F10" s="181" t="n">
        <v>6</v>
      </c>
      <c r="G10" s="181" t="n">
        <v>7</v>
      </c>
    </row>
    <row r="11" ht="15" customHeight="1" s="153">
      <c r="A11" s="94" t="n"/>
      <c r="B11" s="180" t="inlineStr">
        <is>
          <t>ИНЖЕНЕРНОЕ ОБОРУДОВАНИЕ</t>
        </is>
      </c>
      <c r="C11" s="214" t="n"/>
      <c r="D11" s="214" t="n"/>
      <c r="E11" s="214" t="n"/>
      <c r="F11" s="214" t="n"/>
      <c r="G11" s="215" t="n"/>
    </row>
    <row r="12" ht="27" customHeight="1" s="153">
      <c r="A12" s="181" t="n"/>
      <c r="B12" s="199" t="n"/>
      <c r="C12" s="180" t="inlineStr">
        <is>
          <t>ИТОГО ИНЖЕНЕРНОЕ ОБОРУДОВАНИЕ</t>
        </is>
      </c>
      <c r="D12" s="199" t="n"/>
      <c r="E12" s="8" t="n"/>
      <c r="F12" s="183" t="n"/>
      <c r="G12" s="183" t="n">
        <v>0</v>
      </c>
    </row>
    <row r="13">
      <c r="A13" s="181" t="n"/>
      <c r="B13" s="180" t="inlineStr">
        <is>
          <t>ТЕХНОЛОГИЧЕСКОЕ ОБОРУДОВАНИЕ</t>
        </is>
      </c>
      <c r="C13" s="214" t="n"/>
      <c r="D13" s="214" t="n"/>
      <c r="E13" s="214" t="n"/>
      <c r="F13" s="214" t="n"/>
      <c r="G13" s="215" t="n"/>
    </row>
    <row r="14" ht="25.5" customHeight="1" s="153">
      <c r="A14" s="181" t="n"/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83" t="n"/>
      <c r="G14" s="14" t="n">
        <v>0</v>
      </c>
    </row>
    <row r="15" ht="19.5" customHeight="1" s="153">
      <c r="A15" s="181" t="n"/>
      <c r="B15" s="180" t="n"/>
      <c r="C15" s="180" t="inlineStr">
        <is>
          <t>Всего по разделу «Оборудование»</t>
        </is>
      </c>
      <c r="D15" s="180" t="n"/>
      <c r="E15" s="206" t="n"/>
      <c r="F15" s="183" t="n"/>
      <c r="G15" s="14">
        <f>G12+G14</f>
        <v/>
      </c>
    </row>
    <row r="16">
      <c r="A16" s="161" t="n"/>
      <c r="B16" s="11" t="n"/>
      <c r="C16" s="161" t="n"/>
      <c r="D16" s="161" t="n"/>
      <c r="E16" s="161" t="n"/>
      <c r="F16" s="161" t="n"/>
      <c r="G16" s="161" t="n"/>
    </row>
    <row r="17">
      <c r="A17" s="159" t="inlineStr">
        <is>
          <t>Составил ______________________   Е. М. Добровольская</t>
        </is>
      </c>
      <c r="B17" s="160" t="n"/>
      <c r="C17" s="160" t="n"/>
      <c r="D17" s="161" t="n"/>
      <c r="E17" s="161" t="n"/>
      <c r="F17" s="161" t="n"/>
      <c r="G17" s="161" t="n"/>
    </row>
    <row r="18">
      <c r="A18" s="162" t="inlineStr">
        <is>
          <t xml:space="preserve">                         (подпись, инициалы, фамилия)</t>
        </is>
      </c>
      <c r="B18" s="160" t="n"/>
      <c r="C18" s="160" t="n"/>
      <c r="D18" s="161" t="n"/>
      <c r="E18" s="161" t="n"/>
      <c r="F18" s="161" t="n"/>
      <c r="G18" s="161" t="n"/>
    </row>
    <row r="19">
      <c r="A19" s="159" t="n"/>
      <c r="B19" s="160" t="n"/>
      <c r="C19" s="160" t="n"/>
      <c r="D19" s="161" t="n"/>
      <c r="E19" s="161" t="n"/>
      <c r="F19" s="161" t="n"/>
      <c r="G19" s="161" t="n"/>
    </row>
    <row r="20">
      <c r="A20" s="159" t="inlineStr">
        <is>
          <t>Проверил ______________________        А.В. Костянецкая</t>
        </is>
      </c>
      <c r="B20" s="160" t="n"/>
      <c r="C20" s="160" t="n"/>
      <c r="D20" s="161" t="n"/>
      <c r="E20" s="161" t="n"/>
      <c r="F20" s="161" t="n"/>
      <c r="G20" s="161" t="n"/>
    </row>
    <row r="21">
      <c r="A21" s="162" t="inlineStr">
        <is>
          <t xml:space="preserve">                        (подпись, инициалы, фамилия)</t>
        </is>
      </c>
      <c r="B21" s="160" t="n"/>
      <c r="C21" s="160" t="n"/>
      <c r="D21" s="161" t="n"/>
      <c r="E21" s="161" t="n"/>
      <c r="F21" s="161" t="n"/>
      <c r="G21" s="16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53" min="1" max="1"/>
    <col width="22.44140625" customWidth="1" style="153" min="2" max="2"/>
    <col width="37.109375" customWidth="1" style="153" min="3" max="3"/>
    <col width="49" customWidth="1" style="153" min="4" max="4"/>
    <col width="9.109375" customWidth="1" style="153" min="5" max="5"/>
  </cols>
  <sheetData>
    <row r="1" ht="15.75" customHeight="1" s="153">
      <c r="A1" s="152" t="n"/>
      <c r="B1" s="152" t="n"/>
      <c r="C1" s="152" t="n"/>
      <c r="D1" s="152" t="inlineStr">
        <is>
          <t>Приложение №7</t>
        </is>
      </c>
    </row>
    <row r="2" ht="15.75" customHeight="1" s="153">
      <c r="A2" s="152" t="n"/>
      <c r="B2" s="152" t="n"/>
      <c r="C2" s="152" t="n"/>
      <c r="D2" s="152" t="n"/>
    </row>
    <row r="3" ht="15.75" customHeight="1" s="153">
      <c r="A3" s="152" t="n"/>
      <c r="B3" s="154" t="inlineStr">
        <is>
          <t>Расчет показателя УНЦ</t>
        </is>
      </c>
      <c r="C3" s="152" t="n"/>
      <c r="D3" s="152" t="n"/>
    </row>
    <row r="4" ht="15.75" customHeight="1" s="153">
      <c r="A4" s="152" t="n"/>
      <c r="B4" s="152" t="n"/>
      <c r="C4" s="152" t="n"/>
      <c r="D4" s="152" t="n"/>
    </row>
    <row r="5" ht="47.25" customHeight="1" s="153">
      <c r="A5" s="210" t="inlineStr">
        <is>
          <t xml:space="preserve">Наименование разрабатываемого показателя УНЦ - </t>
        </is>
      </c>
      <c r="D5" s="210">
        <f>'Прил.5 Расчет СМР и ОБ'!D6:J6</f>
        <v/>
      </c>
    </row>
    <row r="6" ht="15.75" customHeight="1" s="153">
      <c r="A6" s="152" t="inlineStr">
        <is>
          <t>Единица измерения  — 1 тн опор</t>
        </is>
      </c>
      <c r="B6" s="152" t="n"/>
      <c r="C6" s="152" t="n"/>
      <c r="D6" s="152" t="n"/>
    </row>
    <row r="7" ht="15.75" customHeight="1" s="153">
      <c r="A7" s="152" t="n"/>
      <c r="B7" s="152" t="n"/>
      <c r="C7" s="152" t="n"/>
      <c r="D7" s="152" t="n"/>
    </row>
    <row r="8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>
      <c r="A9" s="217" t="n"/>
      <c r="B9" s="217" t="n"/>
      <c r="C9" s="217" t="n"/>
      <c r="D9" s="217" t="n"/>
    </row>
    <row r="10" ht="15.75" customHeight="1" s="153">
      <c r="A10" s="173" t="n">
        <v>1</v>
      </c>
      <c r="B10" s="173" t="n">
        <v>2</v>
      </c>
      <c r="C10" s="173" t="n">
        <v>3</v>
      </c>
      <c r="D10" s="173" t="n">
        <v>4</v>
      </c>
    </row>
    <row r="11" ht="78.75" customHeight="1" s="153">
      <c r="A11" s="173" t="inlineStr">
        <is>
          <t>Л2-07-2</t>
        </is>
      </c>
      <c r="B11" s="173" t="inlineStr">
        <is>
          <t>УНЦ ВЛ 0,4 - 750 кВ на строительно-монтажные работы без опор и провода</t>
        </is>
      </c>
      <c r="C11" s="157">
        <f>D5</f>
        <v/>
      </c>
      <c r="D11" s="158">
        <f>'Прил.4 РМ'!C41/1000</f>
        <v/>
      </c>
    </row>
    <row r="13">
      <c r="A13" s="159" t="inlineStr">
        <is>
          <t>Составил ______________________     Е. М. Добровольская</t>
        </is>
      </c>
      <c r="B13" s="160" t="n"/>
      <c r="C13" s="160" t="n"/>
      <c r="D13" s="161" t="n"/>
    </row>
    <row r="14">
      <c r="A14" s="162" t="inlineStr">
        <is>
          <t xml:space="preserve">                         (подпись, инициалы, фамилия)</t>
        </is>
      </c>
      <c r="B14" s="160" t="n"/>
      <c r="C14" s="160" t="n"/>
      <c r="D14" s="161" t="n"/>
    </row>
    <row r="15">
      <c r="A15" s="159" t="n"/>
      <c r="B15" s="160" t="n"/>
      <c r="C15" s="160" t="n"/>
      <c r="D15" s="161" t="n"/>
    </row>
    <row r="16">
      <c r="A16" s="159" t="inlineStr">
        <is>
          <t>Проверил ______________________        А.В. Костянецкая</t>
        </is>
      </c>
      <c r="B16" s="160" t="n"/>
      <c r="C16" s="160" t="n"/>
      <c r="D16" s="161" t="n"/>
    </row>
    <row r="17" ht="20.25" customHeight="1" s="153">
      <c r="A17" s="162" t="inlineStr">
        <is>
          <t xml:space="preserve">                        (подпись, инициалы, фамилия)</t>
        </is>
      </c>
      <c r="B17" s="160" t="n"/>
      <c r="C17" s="160" t="n"/>
      <c r="D17" s="16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7" zoomScale="60" zoomScaleNormal="100" workbookViewId="0">
      <selection activeCell="B25" sqref="B25"/>
    </sheetView>
  </sheetViews>
  <sheetFormatPr baseColWidth="8" defaultRowHeight="14.4"/>
  <cols>
    <col width="40.6640625" customWidth="1" style="153" min="2" max="2"/>
    <col width="37" customWidth="1" style="153" min="3" max="3"/>
    <col width="32" customWidth="1" style="153" min="4" max="4"/>
  </cols>
  <sheetData>
    <row r="4" ht="15.75" customHeight="1" s="153">
      <c r="B4" s="167" t="inlineStr">
        <is>
          <t>Приложение № 10</t>
        </is>
      </c>
    </row>
    <row r="5" ht="18.75" customHeight="1" s="153">
      <c r="B5" s="20" t="n"/>
    </row>
    <row r="6" ht="15.75" customHeight="1" s="153">
      <c r="B6" s="168" t="inlineStr">
        <is>
          <t>Используемые индексы изменений сметной стоимости и нормы сопутствующих затрат</t>
        </is>
      </c>
    </row>
    <row r="7">
      <c r="B7" s="211" t="n"/>
    </row>
    <row r="8" ht="47.25" customHeight="1" s="153">
      <c r="B8" s="173" t="inlineStr">
        <is>
          <t>Наименование индекса / норм сопутствующих затрат</t>
        </is>
      </c>
      <c r="C8" s="173" t="inlineStr">
        <is>
          <t>Дата применения и обоснование индекса / норм сопутствующих затрат</t>
        </is>
      </c>
      <c r="D8" s="173" t="inlineStr">
        <is>
          <t>Размер индекса / норма сопутствующих затрат</t>
        </is>
      </c>
    </row>
    <row r="9" ht="15.75" customHeight="1" s="153">
      <c r="B9" s="173" t="n">
        <v>1</v>
      </c>
      <c r="C9" s="173" t="n">
        <v>2</v>
      </c>
      <c r="D9" s="173" t="n">
        <v>3</v>
      </c>
    </row>
    <row r="10" ht="31.5" customHeight="1" s="153">
      <c r="B10" s="173" t="inlineStr">
        <is>
          <t xml:space="preserve">Индекс изменения сметной стоимости на 1 квартал 2023 года. ОЗП </t>
        </is>
      </c>
      <c r="C10" s="173" t="inlineStr">
        <is>
          <t>Письмо Минстроя России от 01.04.2023г. №17772-ИФ/09 прил.9</t>
        </is>
      </c>
      <c r="D10" s="173" t="n">
        <v>46.83</v>
      </c>
    </row>
    <row r="11" ht="31.5" customHeight="1" s="153">
      <c r="B11" s="173" t="inlineStr">
        <is>
          <t>Индекс изменения сметной стоимости на 1 квартал 2023 года. ЭМ</t>
        </is>
      </c>
      <c r="C11" s="173" t="inlineStr">
        <is>
          <t>Письмо Минстроя России от 01.04.2023г. №17772-ИФ/09 прил.9</t>
        </is>
      </c>
      <c r="D11" s="173" t="n">
        <v>11.79</v>
      </c>
    </row>
    <row r="12" ht="31.5" customHeight="1" s="153">
      <c r="B12" s="173" t="inlineStr">
        <is>
          <t>Индекс изменения сметной стоимости на 1 квартал 2023 года. МАТ</t>
        </is>
      </c>
      <c r="C12" s="173" t="inlineStr">
        <is>
          <t>Письмо Минстроя России от 01.04.2023г. №17772-ИФ/09 прил.9</t>
        </is>
      </c>
      <c r="D12" s="173" t="n">
        <v>9.140000000000001</v>
      </c>
    </row>
    <row r="13" ht="31.5" customHeight="1" s="153">
      <c r="B13" s="173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73" t="n">
        <v>6.26</v>
      </c>
    </row>
    <row r="14" ht="78.75" customHeight="1" s="153">
      <c r="B14" s="173" t="inlineStr">
        <is>
          <t>Временные здания и сооружения</t>
        </is>
      </c>
      <c r="C14" s="173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0.033</v>
      </c>
    </row>
    <row r="15" ht="78.75" customHeight="1" s="153">
      <c r="B15" s="173" t="inlineStr">
        <is>
          <t>Дополнительные затраты при производстве строительно-монтажных работ в зимнее время</t>
        </is>
      </c>
      <c r="C15" s="173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0.01</v>
      </c>
    </row>
    <row r="16" ht="31.5" customHeight="1" s="153">
      <c r="B16" s="173" t="inlineStr">
        <is>
          <t>Строительный контроль</t>
        </is>
      </c>
      <c r="C16" s="173" t="inlineStr">
        <is>
          <t>Постановление Правительства РФ от 21.06.10 г. № 468</t>
        </is>
      </c>
      <c r="D16" s="24" t="n">
        <v>0.0214</v>
      </c>
    </row>
    <row r="17" ht="31.5" customHeight="1" s="153">
      <c r="B17" s="173" t="inlineStr">
        <is>
          <t>Авторский надзор - 0,2%</t>
        </is>
      </c>
      <c r="C17" s="173" t="inlineStr">
        <is>
          <t>Приказ от 4.08.2020 № 421/пр п.173</t>
        </is>
      </c>
      <c r="D17" s="24" t="n">
        <v>0.002</v>
      </c>
    </row>
    <row r="18" ht="24" customHeight="1" s="153">
      <c r="B18" s="173" t="inlineStr">
        <is>
          <t>Непредвиденные расходы</t>
        </is>
      </c>
      <c r="C18" s="173" t="inlineStr">
        <is>
          <t>Приказ от 4.08.2020 № 421/пр п.179</t>
        </is>
      </c>
      <c r="D18" s="24" t="n">
        <v>0.03</v>
      </c>
    </row>
    <row r="19" ht="18.75" customHeight="1" s="153">
      <c r="B19" s="21" t="n"/>
    </row>
    <row r="20" ht="18.75" customHeight="1" s="153">
      <c r="B20" s="21" t="n"/>
    </row>
    <row r="21" ht="18.75" customHeight="1" s="153">
      <c r="B21" s="21" t="n"/>
    </row>
    <row r="22" ht="18.75" customHeight="1" s="153">
      <c r="B22" s="21" t="n"/>
    </row>
    <row r="25">
      <c r="B25" s="159" t="inlineStr">
        <is>
          <t>Составил ______________________     Е. М. Добровольская</t>
        </is>
      </c>
      <c r="C25" s="160" t="n"/>
    </row>
    <row r="26">
      <c r="B26" s="162" t="inlineStr">
        <is>
          <t xml:space="preserve">                         (подпись, инициалы, фамилия)</t>
        </is>
      </c>
      <c r="C26" s="160" t="n"/>
    </row>
    <row r="27">
      <c r="B27" s="159" t="n"/>
      <c r="C27" s="160" t="n"/>
    </row>
    <row r="28">
      <c r="B28" s="159" t="inlineStr">
        <is>
          <t>Проверил ______________________        А.В. Костянецкая</t>
        </is>
      </c>
      <c r="C28" s="160" t="n"/>
    </row>
    <row r="29">
      <c r="B29" s="162" t="inlineStr">
        <is>
          <t xml:space="preserve">                        (подпись, инициалы, фамилия)</t>
        </is>
      </c>
      <c r="C29" s="16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53"/>
  <sheetViews>
    <sheetView view="pageBreakPreview" workbookViewId="0">
      <selection activeCell="D16" sqref="D16"/>
    </sheetView>
  </sheetViews>
  <sheetFormatPr baseColWidth="8" defaultColWidth="9.109375" defaultRowHeight="14.4"/>
  <cols>
    <col width="9.109375" customWidth="1" style="153" min="1" max="1"/>
    <col width="44.88671875" customWidth="1" style="153" min="2" max="2"/>
    <col width="13" customWidth="1" style="153" min="3" max="3"/>
    <col width="22.88671875" customWidth="1" style="153" min="4" max="4"/>
    <col width="21.5546875" customWidth="1" style="153" min="5" max="5"/>
    <col width="43.88671875" customWidth="1" style="153" min="6" max="6"/>
    <col width="9.109375" customWidth="1" style="153" min="7" max="7"/>
  </cols>
  <sheetData>
    <row r="2" ht="17.25" customHeight="1" s="153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3">
      <c r="A4" s="102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3">
      <c r="A5" s="104" t="inlineStr">
        <is>
          <t>№ пп.</t>
        </is>
      </c>
      <c r="B5" s="104" t="inlineStr">
        <is>
          <t>Наименование элемента</t>
        </is>
      </c>
      <c r="C5" s="104" t="inlineStr">
        <is>
          <t>Обозначение</t>
        </is>
      </c>
      <c r="D5" s="104" t="inlineStr">
        <is>
          <t>Формула</t>
        </is>
      </c>
      <c r="E5" s="104" t="inlineStr">
        <is>
          <t>Величина элемента</t>
        </is>
      </c>
      <c r="F5" s="104" t="inlineStr">
        <is>
          <t>Наименования обосновывающих документов</t>
        </is>
      </c>
      <c r="G5" s="152" t="n"/>
    </row>
    <row r="6" ht="15.75" customHeight="1" s="153">
      <c r="A6" s="104" t="n">
        <v>1</v>
      </c>
      <c r="B6" s="104" t="n">
        <v>2</v>
      </c>
      <c r="C6" s="104" t="n">
        <v>3</v>
      </c>
      <c r="D6" s="104" t="n">
        <v>4</v>
      </c>
      <c r="E6" s="104" t="n">
        <v>5</v>
      </c>
      <c r="F6" s="104" t="n">
        <v>6</v>
      </c>
      <c r="G6" s="152" t="n"/>
    </row>
    <row r="7" ht="110.25" customHeight="1" s="153">
      <c r="A7" s="105" t="inlineStr">
        <is>
          <t>1.1</t>
        </is>
      </c>
      <c r="B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3" t="inlineStr">
        <is>
          <t>С1ср</t>
        </is>
      </c>
      <c r="D7" s="173" t="inlineStr">
        <is>
          <t>-</t>
        </is>
      </c>
      <c r="E7" s="108" t="n">
        <v>47872.94</v>
      </c>
      <c r="F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3">
      <c r="A8" s="105" t="inlineStr">
        <is>
          <t>1.2</t>
        </is>
      </c>
      <c r="B8" s="110" t="inlineStr">
        <is>
          <t>Среднегодовое нормативное число часов работы одного рабочего в месяц, часы (ч.)</t>
        </is>
      </c>
      <c r="C8" s="173" t="inlineStr">
        <is>
          <t>tср</t>
        </is>
      </c>
      <c r="D8" s="173" t="inlineStr">
        <is>
          <t>1973ч/12мес.</t>
        </is>
      </c>
      <c r="E8" s="158">
        <f>1973/12</f>
        <v/>
      </c>
      <c r="F8" s="110" t="inlineStr">
        <is>
          <t>Производственный календарь 2023 год
(40-часов.неделя)</t>
        </is>
      </c>
      <c r="G8" s="112" t="n"/>
    </row>
    <row r="9" ht="15.75" customHeight="1" s="153">
      <c r="A9" s="105" t="inlineStr">
        <is>
          <t>1.3</t>
        </is>
      </c>
      <c r="B9" s="110" t="inlineStr">
        <is>
          <t>Коэффициент увеличения</t>
        </is>
      </c>
      <c r="C9" s="173" t="inlineStr">
        <is>
          <t>Кув</t>
        </is>
      </c>
      <c r="D9" s="173" t="inlineStr">
        <is>
          <t>-</t>
        </is>
      </c>
      <c r="E9" s="158" t="n">
        <v>1</v>
      </c>
      <c r="F9" s="110" t="n"/>
      <c r="G9" s="112" t="n"/>
    </row>
    <row r="10" ht="15.75" customHeight="1" s="153">
      <c r="A10" s="105" t="inlineStr">
        <is>
          <t>1.4</t>
        </is>
      </c>
      <c r="B10" s="110" t="inlineStr">
        <is>
          <t>Средний разряд работ</t>
        </is>
      </c>
      <c r="C10" s="173" t="n"/>
      <c r="D10" s="173" t="n"/>
      <c r="E10" s="113" t="n">
        <v>3</v>
      </c>
      <c r="F10" s="110" t="inlineStr">
        <is>
          <t>РТМ</t>
        </is>
      </c>
      <c r="G10" s="112" t="n"/>
    </row>
    <row r="11" ht="78.75" customHeight="1" s="153">
      <c r="A11" s="105" t="inlineStr">
        <is>
          <t>1.5</t>
        </is>
      </c>
      <c r="B11" s="110" t="inlineStr">
        <is>
          <t>Тарифный коэффициент среднего разряда работ</t>
        </is>
      </c>
      <c r="C11" s="173" t="inlineStr">
        <is>
          <t>КТ</t>
        </is>
      </c>
      <c r="D11" s="173" t="inlineStr">
        <is>
          <t>-</t>
        </is>
      </c>
      <c r="E11" s="114" t="n">
        <v>1.19</v>
      </c>
      <c r="F11" s="1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3">
      <c r="A12" s="105" t="inlineStr">
        <is>
          <t>1.6</t>
        </is>
      </c>
      <c r="B12" s="115" t="inlineStr">
        <is>
          <t>Коэффициент инфляции, определяемый поквартально</t>
        </is>
      </c>
      <c r="C12" s="173" t="inlineStr">
        <is>
          <t>Кинф</t>
        </is>
      </c>
      <c r="D12" s="173" t="inlineStr">
        <is>
          <t>-</t>
        </is>
      </c>
      <c r="E12" s="116" t="n">
        <v>1.139</v>
      </c>
      <c r="F1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3">
      <c r="A13" s="118" t="inlineStr">
        <is>
          <t>1.7</t>
        </is>
      </c>
      <c r="B13" s="119" t="inlineStr">
        <is>
          <t>Размер средств на оплату труда рабочих-строителей в текущем уровне цен (ФОТр.тек.), руб/чел.-ч</t>
        </is>
      </c>
      <c r="C13" s="120" t="inlineStr">
        <is>
          <t>ФОТр.тек.</t>
        </is>
      </c>
      <c r="D13" s="120" t="inlineStr">
        <is>
          <t>(С1ср/tср*КТ*Т*Кув)*Кинф</t>
        </is>
      </c>
      <c r="E13" s="121">
        <f>((E7*E9/E8)*E11)*E12</f>
        <v/>
      </c>
      <c r="F13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  <row r="14" ht="14.4" customHeight="1" s="153">
      <c r="A14" s="123" t="n"/>
      <c r="B14" s="213" t="inlineStr">
        <is>
          <t>Ведущий инженер</t>
        </is>
      </c>
      <c r="C14" s="214" t="n"/>
      <c r="D14" s="214" t="n"/>
      <c r="E14" s="214" t="n"/>
      <c r="F14" s="215" t="n"/>
    </row>
    <row r="15" ht="110.25" customHeight="1" s="153">
      <c r="A15" s="105" t="inlineStr">
        <is>
          <t>1.1</t>
        </is>
      </c>
      <c r="B15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73" t="inlineStr">
        <is>
          <t>С1ср</t>
        </is>
      </c>
      <c r="D15" s="173" t="inlineStr">
        <is>
          <t>-</t>
        </is>
      </c>
      <c r="E15" s="108" t="n">
        <v>47872.94</v>
      </c>
      <c r="F15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52" t="n"/>
    </row>
    <row r="16" ht="31.5" customHeight="1" s="153">
      <c r="A16" s="105" t="inlineStr">
        <is>
          <t>1.2</t>
        </is>
      </c>
      <c r="B16" s="110" t="inlineStr">
        <is>
          <t>Среднегодовое нормативное число часов работы одного рабочего в месяц, часы (ч.)</t>
        </is>
      </c>
      <c r="C16" s="173" t="inlineStr">
        <is>
          <t>tср</t>
        </is>
      </c>
      <c r="D16" s="173" t="inlineStr">
        <is>
          <t>1973ч/12мес.</t>
        </is>
      </c>
      <c r="E16" s="158">
        <f>1973/12</f>
        <v/>
      </c>
      <c r="F16" s="110" t="inlineStr">
        <is>
          <t>Производственный календарь 2023 год
(40-часов.неделя)</t>
        </is>
      </c>
      <c r="G16" s="112" t="n"/>
    </row>
    <row r="17" ht="15.75" customHeight="1" s="153">
      <c r="A17" s="105" t="inlineStr">
        <is>
          <t>1.3</t>
        </is>
      </c>
      <c r="B17" s="110" t="inlineStr">
        <is>
          <t>Коэффициент увеличения</t>
        </is>
      </c>
      <c r="C17" s="173" t="inlineStr">
        <is>
          <t>Кув</t>
        </is>
      </c>
      <c r="D17" s="173" t="inlineStr">
        <is>
          <t>-</t>
        </is>
      </c>
      <c r="E17" s="158" t="n">
        <v>1</v>
      </c>
      <c r="F17" s="110" t="n"/>
      <c r="G17" s="112" t="n"/>
    </row>
    <row r="18" ht="15.75" customHeight="1" s="153">
      <c r="A18" s="105" t="inlineStr">
        <is>
          <t>1.4</t>
        </is>
      </c>
      <c r="B18" s="110" t="inlineStr">
        <is>
          <t>Средний разряд работ</t>
        </is>
      </c>
      <c r="C18" s="173" t="n"/>
      <c r="D18" s="173" t="n"/>
      <c r="E18" s="113" t="n"/>
      <c r="F18" s="110" t="inlineStr">
        <is>
          <t>РТМ</t>
        </is>
      </c>
      <c r="G18" s="112" t="n"/>
    </row>
    <row r="19" ht="78.75" customHeight="1" s="153">
      <c r="A19" s="118" t="inlineStr">
        <is>
          <t>1.5</t>
        </is>
      </c>
      <c r="B19" s="122" t="inlineStr">
        <is>
          <t>Тарифный коэффициент среднего разряда работ</t>
        </is>
      </c>
      <c r="C19" s="120" t="inlineStr">
        <is>
          <t>КТ</t>
        </is>
      </c>
      <c r="D19" s="120" t="inlineStr">
        <is>
          <t>-</t>
        </is>
      </c>
      <c r="E19" s="124" t="n">
        <v>2.35</v>
      </c>
      <c r="F19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52" t="n"/>
    </row>
    <row r="20" ht="78.75" customHeight="1" s="153">
      <c r="A20" s="105" t="inlineStr">
        <is>
          <t>1.6</t>
        </is>
      </c>
      <c r="B20" s="115" t="inlineStr">
        <is>
          <t>Коэффициент инфляции, определяемый поквартально</t>
        </is>
      </c>
      <c r="C20" s="173" t="inlineStr">
        <is>
          <t>Кинф</t>
        </is>
      </c>
      <c r="D20" s="173" t="inlineStr">
        <is>
          <t>-</t>
        </is>
      </c>
      <c r="E20" s="116" t="n">
        <v>1.139</v>
      </c>
      <c r="F20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1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53">
      <c r="A21" s="105" t="inlineStr">
        <is>
          <t>1.7</t>
        </is>
      </c>
      <c r="B21" s="125" t="inlineStr">
        <is>
          <t>Размер средств на оплату труда рабочих-строителей в текущем уровне цен (ФОТр.тек.), руб/чел.-ч</t>
        </is>
      </c>
      <c r="C21" s="173" t="inlineStr">
        <is>
          <t>ФОТр.тек.</t>
        </is>
      </c>
      <c r="D21" s="173" t="inlineStr">
        <is>
          <t>(С1ср/tср*КТ*Т*Кув)*Кинф</t>
        </is>
      </c>
      <c r="E21" s="126">
        <f>((E15*E17/E16)*E19)*E20</f>
        <v/>
      </c>
      <c r="F21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52" t="n"/>
    </row>
    <row r="22" ht="15.75" customHeight="1" s="153">
      <c r="A22" s="123" t="n"/>
      <c r="B22" s="213" t="inlineStr">
        <is>
          <t>Инженер I категории</t>
        </is>
      </c>
      <c r="C22" s="214" t="n"/>
      <c r="D22" s="214" t="n"/>
      <c r="E22" s="214" t="n"/>
      <c r="F22" s="215" t="n"/>
    </row>
    <row r="23" ht="110.25" customHeight="1" s="153">
      <c r="A23" s="105" t="inlineStr">
        <is>
          <t>1.1</t>
        </is>
      </c>
      <c r="B23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73" t="inlineStr">
        <is>
          <t>С1ср</t>
        </is>
      </c>
      <c r="D23" s="173" t="inlineStr">
        <is>
          <t>-</t>
        </is>
      </c>
      <c r="E23" s="108" t="n">
        <v>47872.94</v>
      </c>
      <c r="F23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52" t="n"/>
    </row>
    <row r="24" ht="31.5" customHeight="1" s="153">
      <c r="A24" s="105" t="inlineStr">
        <is>
          <t>1.2</t>
        </is>
      </c>
      <c r="B24" s="110" t="inlineStr">
        <is>
          <t>Среднегодовое нормативное число часов работы одного рабочего в месяц, часы (ч.)</t>
        </is>
      </c>
      <c r="C24" s="173" t="inlineStr">
        <is>
          <t>tср</t>
        </is>
      </c>
      <c r="D24" s="173" t="inlineStr">
        <is>
          <t>1973ч/12мес.</t>
        </is>
      </c>
      <c r="E24" s="158">
        <f>1973/12</f>
        <v/>
      </c>
      <c r="F24" s="110" t="inlineStr">
        <is>
          <t>Производственный календарь 2023 год
(40-часов.неделя)</t>
        </is>
      </c>
      <c r="G24" s="112" t="n"/>
    </row>
    <row r="25" ht="15.75" customHeight="1" s="153">
      <c r="A25" s="105" t="inlineStr">
        <is>
          <t>1.3</t>
        </is>
      </c>
      <c r="B25" s="110" t="inlineStr">
        <is>
          <t>Коэффициент увеличения</t>
        </is>
      </c>
      <c r="C25" s="173" t="inlineStr">
        <is>
          <t>Кув</t>
        </is>
      </c>
      <c r="D25" s="173" t="inlineStr">
        <is>
          <t>-</t>
        </is>
      </c>
      <c r="E25" s="158" t="n">
        <v>1</v>
      </c>
      <c r="F25" s="110" t="n"/>
      <c r="G25" s="112" t="n"/>
    </row>
    <row r="26" ht="15.75" customHeight="1" s="153">
      <c r="A26" s="105" t="inlineStr">
        <is>
          <t>1.4</t>
        </is>
      </c>
      <c r="B26" s="110" t="inlineStr">
        <is>
          <t>Средний разряд работ</t>
        </is>
      </c>
      <c r="C26" s="173" t="n"/>
      <c r="D26" s="173" t="n"/>
      <c r="E26" s="113" t="n">
        <v>1</v>
      </c>
      <c r="F26" s="110" t="inlineStr">
        <is>
          <t>РТМ</t>
        </is>
      </c>
      <c r="G26" s="112" t="n"/>
    </row>
    <row r="27" ht="78.75" customHeight="1" s="153">
      <c r="A27" s="118" t="inlineStr">
        <is>
          <t>1.5</t>
        </is>
      </c>
      <c r="B27" s="122" t="inlineStr">
        <is>
          <t>Тарифный коэффициент среднего разряда работ</t>
        </is>
      </c>
      <c r="C27" s="120" t="inlineStr">
        <is>
          <t>КТ</t>
        </is>
      </c>
      <c r="D27" s="120" t="inlineStr">
        <is>
          <t>-</t>
        </is>
      </c>
      <c r="E27" s="124" t="n">
        <v>2.15</v>
      </c>
      <c r="F27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52" t="n"/>
    </row>
    <row r="28" ht="78.75" customHeight="1" s="153">
      <c r="A28" s="105" t="inlineStr">
        <is>
          <t>1.6</t>
        </is>
      </c>
      <c r="B28" s="115" t="inlineStr">
        <is>
          <t>Коэффициент инфляции, определяемый поквартально</t>
        </is>
      </c>
      <c r="C28" s="173" t="inlineStr">
        <is>
          <t>Кинф</t>
        </is>
      </c>
      <c r="D28" s="173" t="inlineStr">
        <is>
          <t>-</t>
        </is>
      </c>
      <c r="E28" s="116" t="n">
        <v>1.139</v>
      </c>
      <c r="F28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1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53">
      <c r="A29" s="105" t="inlineStr">
        <is>
          <t>1.7</t>
        </is>
      </c>
      <c r="B29" s="125" t="inlineStr">
        <is>
          <t>Размер средств на оплату труда рабочих-строителей в текущем уровне цен (ФОТр.тек.), руб/чел.-ч</t>
        </is>
      </c>
      <c r="C29" s="173" t="inlineStr">
        <is>
          <t>ФОТр.тек.</t>
        </is>
      </c>
      <c r="D29" s="173" t="inlineStr">
        <is>
          <t>(С1ср/tср*КТ*Т*Кув)*Кинф</t>
        </is>
      </c>
      <c r="E29" s="126">
        <f>((E23*E25/E24)*E27)*E28</f>
        <v/>
      </c>
      <c r="F29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52" t="n"/>
    </row>
    <row r="30" ht="15.75" customHeight="1" s="153">
      <c r="A30" s="123" t="n"/>
      <c r="B30" s="213" t="inlineStr">
        <is>
          <t>Инженер II категории</t>
        </is>
      </c>
      <c r="C30" s="214" t="n"/>
      <c r="D30" s="214" t="n"/>
      <c r="E30" s="214" t="n"/>
      <c r="F30" s="215" t="n"/>
    </row>
    <row r="31" ht="110.25" customHeight="1" s="153">
      <c r="A31" s="105" t="inlineStr">
        <is>
          <t>1.1</t>
        </is>
      </c>
      <c r="B31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173" t="inlineStr">
        <is>
          <t>С1ср</t>
        </is>
      </c>
      <c r="D31" s="173" t="inlineStr">
        <is>
          <t>-</t>
        </is>
      </c>
      <c r="E31" s="108" t="n">
        <v>47872.94</v>
      </c>
      <c r="F31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52" t="n"/>
    </row>
    <row r="32" ht="31.5" customHeight="1" s="153">
      <c r="A32" s="105" t="inlineStr">
        <is>
          <t>1.2</t>
        </is>
      </c>
      <c r="B32" s="110" t="inlineStr">
        <is>
          <t>Среднегодовое нормативное число часов работы одного рабочего в месяц, часы (ч.)</t>
        </is>
      </c>
      <c r="C32" s="173" t="inlineStr">
        <is>
          <t>tср</t>
        </is>
      </c>
      <c r="D32" s="173" t="inlineStr">
        <is>
          <t>1973ч/12мес.</t>
        </is>
      </c>
      <c r="E32" s="158">
        <f>1973/12</f>
        <v/>
      </c>
      <c r="F32" s="110" t="inlineStr">
        <is>
          <t>Производственный календарь 2023 год
(40-часов.неделя)</t>
        </is>
      </c>
      <c r="G32" s="112" t="n"/>
    </row>
    <row r="33" ht="15.75" customHeight="1" s="153">
      <c r="A33" s="105" t="inlineStr">
        <is>
          <t>1.3</t>
        </is>
      </c>
      <c r="B33" s="110" t="inlineStr">
        <is>
          <t>Коэффициент увеличения</t>
        </is>
      </c>
      <c r="C33" s="173" t="inlineStr">
        <is>
          <t>Кув</t>
        </is>
      </c>
      <c r="D33" s="173" t="inlineStr">
        <is>
          <t>-</t>
        </is>
      </c>
      <c r="E33" s="158" t="n">
        <v>1</v>
      </c>
      <c r="F33" s="110" t="n"/>
      <c r="G33" s="112" t="n"/>
    </row>
    <row r="34" ht="15.75" customHeight="1" s="153">
      <c r="A34" s="105" t="inlineStr">
        <is>
          <t>1.4</t>
        </is>
      </c>
      <c r="B34" s="110" t="inlineStr">
        <is>
          <t>Средний разряд работ</t>
        </is>
      </c>
      <c r="C34" s="173" t="n"/>
      <c r="D34" s="173" t="n"/>
      <c r="E34" s="113" t="n">
        <v>2</v>
      </c>
      <c r="F34" s="110" t="inlineStr">
        <is>
          <t>РТМ</t>
        </is>
      </c>
      <c r="G34" s="112" t="n"/>
    </row>
    <row r="35" ht="78.75" customHeight="1" s="153">
      <c r="A35" s="118" t="inlineStr">
        <is>
          <t>1.5</t>
        </is>
      </c>
      <c r="B35" s="122" t="inlineStr">
        <is>
          <t>Тарифный коэффициент среднего разряда работ</t>
        </is>
      </c>
      <c r="C35" s="120" t="inlineStr">
        <is>
          <t>КТ</t>
        </is>
      </c>
      <c r="D35" s="120" t="inlineStr">
        <is>
          <t>-</t>
        </is>
      </c>
      <c r="E35" s="124" t="n">
        <v>1.96</v>
      </c>
      <c r="F35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52" t="n"/>
    </row>
    <row r="36" ht="78.75" customHeight="1" s="153">
      <c r="A36" s="105" t="inlineStr">
        <is>
          <t>1.6</t>
        </is>
      </c>
      <c r="B36" s="115" t="inlineStr">
        <is>
          <t>Коэффициент инфляции, определяемый поквартально</t>
        </is>
      </c>
      <c r="C36" s="173" t="inlineStr">
        <is>
          <t>Кинф</t>
        </is>
      </c>
      <c r="D36" s="173" t="inlineStr">
        <is>
          <t>-</t>
        </is>
      </c>
      <c r="E36" s="116" t="n">
        <v>1.139</v>
      </c>
      <c r="F36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12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153">
      <c r="A37" s="105" t="inlineStr">
        <is>
          <t>1.7</t>
        </is>
      </c>
      <c r="B37" s="125" t="inlineStr">
        <is>
          <t>Размер средств на оплату труда рабочих-строителей в текущем уровне цен (ФОТр.тек.), руб/чел.-ч</t>
        </is>
      </c>
      <c r="C37" s="173" t="inlineStr">
        <is>
          <t>ФОТр.тек.</t>
        </is>
      </c>
      <c r="D37" s="173" t="inlineStr">
        <is>
          <t>(С1ср/tср*КТ*Т*Кув)*Кинф</t>
        </is>
      </c>
      <c r="E37" s="126">
        <f>((E31*E33/E32)*E35)*E36</f>
        <v/>
      </c>
      <c r="F37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52" t="n"/>
    </row>
    <row r="38" ht="15.75" customHeight="1" s="153">
      <c r="A38" s="123" t="n"/>
      <c r="B38" s="213" t="inlineStr">
        <is>
          <t>Инженер III категории</t>
        </is>
      </c>
      <c r="C38" s="214" t="n"/>
      <c r="D38" s="214" t="n"/>
      <c r="E38" s="214" t="n"/>
      <c r="F38" s="215" t="n"/>
    </row>
    <row r="39" ht="110.25" customHeight="1" s="153">
      <c r="A39" s="105" t="inlineStr">
        <is>
          <t>1.1</t>
        </is>
      </c>
      <c r="B39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173" t="inlineStr">
        <is>
          <t>С1ср</t>
        </is>
      </c>
      <c r="D39" s="173" t="inlineStr">
        <is>
          <t>-</t>
        </is>
      </c>
      <c r="E39" s="108" t="n">
        <v>47872.94</v>
      </c>
      <c r="F39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52" t="n"/>
    </row>
    <row r="40" ht="31.5" customHeight="1" s="153">
      <c r="A40" s="105" t="inlineStr">
        <is>
          <t>1.2</t>
        </is>
      </c>
      <c r="B40" s="110" t="inlineStr">
        <is>
          <t>Среднегодовое нормативное число часов работы одного рабочего в месяц, часы (ч.)</t>
        </is>
      </c>
      <c r="C40" s="173" t="inlineStr">
        <is>
          <t>tср</t>
        </is>
      </c>
      <c r="D40" s="173" t="inlineStr">
        <is>
          <t>1973ч/12мес.</t>
        </is>
      </c>
      <c r="E40" s="158">
        <f>1973/12</f>
        <v/>
      </c>
      <c r="F40" s="110" t="inlineStr">
        <is>
          <t>Производственный календарь 2023 год
(40-часов.неделя)</t>
        </is>
      </c>
      <c r="G40" s="112" t="n"/>
    </row>
    <row r="41" ht="15.75" customHeight="1" s="153">
      <c r="A41" s="105" t="inlineStr">
        <is>
          <t>1.3</t>
        </is>
      </c>
      <c r="B41" s="110" t="inlineStr">
        <is>
          <t>Коэффициент увеличения</t>
        </is>
      </c>
      <c r="C41" s="173" t="inlineStr">
        <is>
          <t>Кув</t>
        </is>
      </c>
      <c r="D41" s="173" t="inlineStr">
        <is>
          <t>-</t>
        </is>
      </c>
      <c r="E41" s="158" t="n">
        <v>1</v>
      </c>
      <c r="F41" s="110" t="n"/>
      <c r="G41" s="112" t="n"/>
    </row>
    <row r="42" ht="15.75" customHeight="1" s="153">
      <c r="A42" s="105" t="inlineStr">
        <is>
          <t>1.4</t>
        </is>
      </c>
      <c r="B42" s="110" t="inlineStr">
        <is>
          <t>Средний разряд работ</t>
        </is>
      </c>
      <c r="C42" s="173" t="n"/>
      <c r="D42" s="173" t="n"/>
      <c r="E42" s="113" t="n">
        <v>3</v>
      </c>
      <c r="F42" s="110" t="inlineStr">
        <is>
          <t>РТМ</t>
        </is>
      </c>
      <c r="G42" s="112" t="n"/>
    </row>
    <row r="43" ht="78.75" customHeight="1" s="153">
      <c r="A43" s="118" t="inlineStr">
        <is>
          <t>1.5</t>
        </is>
      </c>
      <c r="B43" s="122" t="inlineStr">
        <is>
          <t>Тарифный коэффициент среднего разряда работ</t>
        </is>
      </c>
      <c r="C43" s="120" t="inlineStr">
        <is>
          <t>КТ</t>
        </is>
      </c>
      <c r="D43" s="120" t="inlineStr">
        <is>
          <t>-</t>
        </is>
      </c>
      <c r="E43" s="124" t="n">
        <v>1.76</v>
      </c>
      <c r="F43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52" t="n"/>
    </row>
    <row r="44" ht="78.75" customHeight="1" s="153">
      <c r="A44" s="105" t="inlineStr">
        <is>
          <t>1.6</t>
        </is>
      </c>
      <c r="B44" s="115" t="inlineStr">
        <is>
          <t>Коэффициент инфляции, определяемый поквартально</t>
        </is>
      </c>
      <c r="C44" s="173" t="inlineStr">
        <is>
          <t>Кинф</t>
        </is>
      </c>
      <c r="D44" s="173" t="inlineStr">
        <is>
          <t>-</t>
        </is>
      </c>
      <c r="E44" s="116" t="n">
        <v>1.139</v>
      </c>
      <c r="F44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12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153">
      <c r="A45" s="105" t="inlineStr">
        <is>
          <t>1.7</t>
        </is>
      </c>
      <c r="B45" s="125" t="inlineStr">
        <is>
          <t>Размер средств на оплату труда рабочих-строителей в текущем уровне цен (ФОТр.тек.), руб/чел.-ч</t>
        </is>
      </c>
      <c r="C45" s="173" t="inlineStr">
        <is>
          <t>ФОТр.тек.</t>
        </is>
      </c>
      <c r="D45" s="173" t="inlineStr">
        <is>
          <t>(С1ср/tср*КТ*Т*Кув)*Кинф</t>
        </is>
      </c>
      <c r="E45" s="126">
        <f>((E39*E41/E40)*E43)*E44</f>
        <v/>
      </c>
      <c r="F45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52" t="n"/>
    </row>
    <row r="46" ht="15.75" customHeight="1" s="153">
      <c r="A46" s="123" t="n"/>
      <c r="B46" s="213" t="inlineStr">
        <is>
          <t>Техник I категории</t>
        </is>
      </c>
      <c r="C46" s="214" t="n"/>
      <c r="D46" s="214" t="n"/>
      <c r="E46" s="214" t="n"/>
      <c r="F46" s="215" t="n"/>
    </row>
    <row r="47" ht="110.25" customHeight="1" s="153">
      <c r="A47" s="105" t="inlineStr">
        <is>
          <t>1.1</t>
        </is>
      </c>
      <c r="B4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173" t="inlineStr">
        <is>
          <t>С1ср</t>
        </is>
      </c>
      <c r="D47" s="173" t="inlineStr">
        <is>
          <t>-</t>
        </is>
      </c>
      <c r="E47" s="108" t="n">
        <v>47872.94</v>
      </c>
      <c r="F4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52" t="n"/>
    </row>
    <row r="48" ht="31.5" customHeight="1" s="153">
      <c r="A48" s="105" t="inlineStr">
        <is>
          <t>1.2</t>
        </is>
      </c>
      <c r="B48" s="110" t="inlineStr">
        <is>
          <t>Среднегодовое нормативное число часов работы одного рабочего в месяц, часы (ч.)</t>
        </is>
      </c>
      <c r="C48" s="173" t="inlineStr">
        <is>
          <t>tср</t>
        </is>
      </c>
      <c r="D48" s="173" t="inlineStr">
        <is>
          <t>1973ч/12мес.</t>
        </is>
      </c>
      <c r="E48" s="158">
        <f>1973/12</f>
        <v/>
      </c>
      <c r="F48" s="110" t="inlineStr">
        <is>
          <t>Производственный календарь 2023 год
(40-часов.неделя)</t>
        </is>
      </c>
      <c r="G48" s="112" t="n"/>
    </row>
    <row r="49" ht="15.75" customHeight="1" s="153">
      <c r="A49" s="105" t="inlineStr">
        <is>
          <t>1.3</t>
        </is>
      </c>
      <c r="B49" s="110" t="inlineStr">
        <is>
          <t>Коэффициент увеличения</t>
        </is>
      </c>
      <c r="C49" s="173" t="inlineStr">
        <is>
          <t>Кув</t>
        </is>
      </c>
      <c r="D49" s="173" t="inlineStr">
        <is>
          <t>-</t>
        </is>
      </c>
      <c r="E49" s="158" t="n">
        <v>1</v>
      </c>
      <c r="F49" s="110" t="n"/>
      <c r="G49" s="112" t="n"/>
    </row>
    <row r="50" ht="15.75" customHeight="1" s="153">
      <c r="A50" s="105" t="inlineStr">
        <is>
          <t>1.4</t>
        </is>
      </c>
      <c r="B50" s="110" t="inlineStr">
        <is>
          <t>Средний разряд работ</t>
        </is>
      </c>
      <c r="C50" s="173" t="n"/>
      <c r="D50" s="173" t="n"/>
      <c r="E50" s="113" t="n">
        <v>1</v>
      </c>
      <c r="F50" s="110" t="inlineStr">
        <is>
          <t>РТМ</t>
        </is>
      </c>
      <c r="G50" s="112" t="n"/>
    </row>
    <row r="51" ht="78.75" customHeight="1" s="153">
      <c r="A51" s="118" t="inlineStr">
        <is>
          <t>1.5</t>
        </is>
      </c>
      <c r="B51" s="122" t="inlineStr">
        <is>
          <t>Тарифный коэффициент среднего разряда работ</t>
        </is>
      </c>
      <c r="C51" s="120" t="inlineStr">
        <is>
          <t>КТ</t>
        </is>
      </c>
      <c r="D51" s="120" t="inlineStr">
        <is>
          <t>-</t>
        </is>
      </c>
      <c r="E51" s="124" t="n">
        <v>1.42</v>
      </c>
      <c r="F5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52" t="n"/>
    </row>
    <row r="52" ht="78.75" customHeight="1" s="153">
      <c r="A52" s="105" t="inlineStr">
        <is>
          <t>1.6</t>
        </is>
      </c>
      <c r="B52" s="115" t="inlineStr">
        <is>
          <t>Коэффициент инфляции, определяемый поквартально</t>
        </is>
      </c>
      <c r="C52" s="173" t="inlineStr">
        <is>
          <t>Кинф</t>
        </is>
      </c>
      <c r="D52" s="173" t="inlineStr">
        <is>
          <t>-</t>
        </is>
      </c>
      <c r="E52" s="116" t="n">
        <v>1.139</v>
      </c>
      <c r="F5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12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153">
      <c r="A53" s="105" t="inlineStr">
        <is>
          <t>1.7</t>
        </is>
      </c>
      <c r="B53" s="125" t="inlineStr">
        <is>
          <t>Размер средств на оплату труда рабочих-строителей в текущем уровне цен (ФОТр.тек.), руб/чел.-ч</t>
        </is>
      </c>
      <c r="C53" s="173" t="inlineStr">
        <is>
          <t>ФОТр.тек.</t>
        </is>
      </c>
      <c r="D53" s="173" t="inlineStr">
        <is>
          <t>(С1ср/tср*КТ*Т*Кув)*Кинф</t>
        </is>
      </c>
      <c r="E53" s="126">
        <f>((E47*E49/E48)*E51)*E52</f>
        <v/>
      </c>
      <c r="F53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52" t="n"/>
    </row>
  </sheetData>
  <mergeCells count="6">
    <mergeCell ref="B30:F30"/>
    <mergeCell ref="A2:F2"/>
    <mergeCell ref="B38:F38"/>
    <mergeCell ref="B46:F46"/>
    <mergeCell ref="B22:F22"/>
    <mergeCell ref="B14:F14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2025-01-24T12:09:58Z</dcterms:modified>
  <cp:lastModifiedBy>user1</cp:lastModifiedBy>
</cp:coreProperties>
</file>