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3'!$A$1:$H$286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ОБ'!$A$1:$J$287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168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6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C28" sqref="C28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14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78" t="n"/>
      <c r="C6" s="178" t="n"/>
      <c r="D6" s="178" t="n"/>
    </row>
    <row r="7" ht="64.5" customHeight="1" s="214">
      <c r="B7" s="236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8" ht="31.5" customHeight="1" s="214">
      <c r="B8" s="236" t="inlineStr">
        <is>
          <t>Сопоставимый уровень цен: 2 кв. 2017 г</t>
        </is>
      </c>
    </row>
    <row r="9" ht="15.75" customHeight="1" s="214">
      <c r="B9" s="236" t="inlineStr">
        <is>
          <t>Единица измерения  — 1 тн опор</t>
        </is>
      </c>
    </row>
    <row r="10">
      <c r="B10" s="236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61" t="n"/>
    </row>
    <row r="12" ht="96.75" customHeight="1" s="214">
      <c r="B12" s="243" t="n">
        <v>1</v>
      </c>
      <c r="C12" s="127" t="inlineStr">
        <is>
          <t>Наименование объекта-представителя</t>
        </is>
      </c>
      <c r="D12" s="195" t="inlineStr">
        <is>
          <t>ВЛ 750 кВ Белозёрская-Ленинградская</t>
        </is>
      </c>
    </row>
    <row r="13">
      <c r="B13" s="243" t="n">
        <v>2</v>
      </c>
      <c r="C13" s="127" t="inlineStr">
        <is>
          <t>Наименование субъекта Российской Федерации</t>
        </is>
      </c>
      <c r="D13" s="195" t="inlineStr">
        <is>
          <t>Ленинградская область</t>
        </is>
      </c>
    </row>
    <row r="14">
      <c r="B14" s="243" t="n">
        <v>3</v>
      </c>
      <c r="C14" s="127" t="inlineStr">
        <is>
          <t>Климатический район и подрайон</t>
        </is>
      </c>
      <c r="D14" s="196" t="inlineStr">
        <is>
          <t>IIВ</t>
        </is>
      </c>
    </row>
    <row r="15">
      <c r="B15" s="243" t="n">
        <v>4</v>
      </c>
      <c r="C15" s="127" t="inlineStr">
        <is>
          <t>Мощность объекта</t>
        </is>
      </c>
      <c r="D15" s="195" t="n">
        <v>8704.861000000001</v>
      </c>
    </row>
    <row r="16" ht="62.4" customHeight="1" s="214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Фундаменты железобетонные с применением грибовидных подножников 27,8 т.</t>
        </is>
      </c>
    </row>
    <row r="17" ht="62.4" customHeight="1" s="214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7" t="n"/>
    </row>
    <row r="18">
      <c r="B18" s="160" t="inlineStr">
        <is>
          <t>6.1</t>
        </is>
      </c>
      <c r="C18" s="127" t="inlineStr">
        <is>
          <t>строительно-монтажные работы</t>
        </is>
      </c>
      <c r="D18" s="170">
        <f>'Прил.2 Расч стоим'!F14</f>
        <v/>
      </c>
    </row>
    <row r="19" ht="15.75" customHeight="1" s="214">
      <c r="B19" s="160" t="inlineStr">
        <is>
          <t>6.2</t>
        </is>
      </c>
      <c r="C19" s="127" t="inlineStr">
        <is>
          <t>оборудование и инвентарь</t>
        </is>
      </c>
      <c r="D19" s="170" t="n"/>
    </row>
    <row r="20" ht="16.5" customHeight="1" s="214">
      <c r="B20" s="160" t="inlineStr">
        <is>
          <t>6.3</t>
        </is>
      </c>
      <c r="C20" s="127" t="inlineStr">
        <is>
          <t>пусконаладочные работы</t>
        </is>
      </c>
      <c r="D20" s="170" t="n"/>
    </row>
    <row r="21" ht="35.25" customHeight="1" s="214">
      <c r="B21" s="160" t="inlineStr">
        <is>
          <t>6.4</t>
        </is>
      </c>
      <c r="C21" s="159" t="inlineStr">
        <is>
          <t>прочие и лимитированные затраты</t>
        </is>
      </c>
      <c r="D21" s="170" t="n"/>
    </row>
    <row r="22">
      <c r="B22" s="243" t="n">
        <v>7</v>
      </c>
      <c r="C22" s="159" t="inlineStr">
        <is>
          <t>Сопоставимый уровень цен</t>
        </is>
      </c>
      <c r="D22" s="192" t="inlineStr">
        <is>
          <t>2 кв. 2017 г</t>
        </is>
      </c>
      <c r="E22" s="157" t="n"/>
    </row>
    <row r="23" ht="78" customHeight="1" s="214">
      <c r="B23" s="243" t="n">
        <v>8</v>
      </c>
      <c r="C23" s="1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7" t="n"/>
    </row>
    <row r="24" ht="31.2" customHeight="1" s="214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57" t="n"/>
    </row>
    <row r="25">
      <c r="B25" s="243" t="n">
        <v>10</v>
      </c>
      <c r="C25" s="127" t="inlineStr">
        <is>
          <t>Примечание</t>
        </is>
      </c>
      <c r="D25" s="243" t="n"/>
    </row>
    <row r="26">
      <c r="B26" s="156" t="n"/>
      <c r="C26" s="155" t="n"/>
      <c r="D26" s="155" t="n"/>
    </row>
    <row r="27" ht="37.5" customHeight="1" s="214">
      <c r="B27" s="154" t="n"/>
    </row>
    <row r="28">
      <c r="B28" s="213" t="inlineStr">
        <is>
          <t>Составил ______________________    Е. М. Добровольская</t>
        </is>
      </c>
    </row>
    <row r="29">
      <c r="B29" s="154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5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35.33203125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34" t="inlineStr">
        <is>
          <t>Приложение № 2</t>
        </is>
      </c>
      <c r="K3" s="15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</row>
    <row r="6" ht="29.25" customHeight="1" s="214">
      <c r="B6" s="24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  <c r="K6" s="154" t="n"/>
    </row>
    <row r="7" ht="15.75" customHeight="1" s="214">
      <c r="B7" s="246" t="inlineStr">
        <is>
          <t>Единица измерения  — 1 тн опор</t>
        </is>
      </c>
      <c r="K7" s="154" t="n"/>
    </row>
    <row r="8" ht="18.75" customHeight="1" s="214">
      <c r="B8" s="133" t="n"/>
    </row>
    <row r="9" ht="15.75" customHeight="1" s="214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214">
      <c r="B10" s="334" t="n"/>
      <c r="C10" s="334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2 кв. 2017 г., тыс. руб.</t>
        </is>
      </c>
      <c r="G10" s="332" t="n"/>
      <c r="H10" s="332" t="n"/>
      <c r="I10" s="332" t="n"/>
      <c r="J10" s="333" t="n"/>
    </row>
    <row r="11" ht="31.5" customHeight="1" s="214">
      <c r="B11" s="335" t="n"/>
      <c r="C11" s="335" t="n"/>
      <c r="D11" s="335" t="n"/>
      <c r="E11" s="335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15" customHeight="1" s="214">
      <c r="B12" s="224" t="n"/>
      <c r="C12" s="224" t="n"/>
      <c r="D12" s="224" t="n"/>
      <c r="E12" s="224" t="n"/>
      <c r="F12" s="336" t="n">
        <v>1778913.6551875</v>
      </c>
      <c r="G12" s="333" t="n"/>
      <c r="H12" s="224" t="n"/>
      <c r="I12" s="224" t="n"/>
      <c r="J12" s="224">
        <f>SUM(F12:I12)</f>
        <v/>
      </c>
    </row>
    <row r="13" ht="15.75" customHeight="1" s="214">
      <c r="B13" s="241" t="inlineStr">
        <is>
          <t>Всего по объекту:</t>
        </is>
      </c>
      <c r="C13" s="337" t="n"/>
      <c r="D13" s="337" t="n"/>
      <c r="E13" s="338" t="n"/>
      <c r="F13" s="225" t="n"/>
      <c r="G13" s="225" t="n"/>
      <c r="H13" s="225" t="n"/>
      <c r="I13" s="225" t="n"/>
      <c r="J13" s="224" t="n"/>
    </row>
    <row r="14" ht="15.75" customHeight="1" s="214">
      <c r="B14" s="242" t="inlineStr">
        <is>
          <t>Всего по объекту в сопоставимом уровне цен 2 кв. 2017 г:</t>
        </is>
      </c>
      <c r="C14" s="332" t="n"/>
      <c r="D14" s="332" t="n"/>
      <c r="E14" s="333" t="n"/>
      <c r="F14" s="339" t="n">
        <v>1778913.6551875</v>
      </c>
      <c r="G14" s="333" t="n"/>
      <c r="H14" s="226" t="n"/>
      <c r="I14" s="226" t="n"/>
      <c r="J14" s="226">
        <f>SUM(F14:I14)</f>
        <v/>
      </c>
    </row>
    <row r="15" ht="15" customHeight="1" s="214"/>
    <row r="16" ht="15" customHeight="1" s="214"/>
    <row r="17" ht="15" customHeight="1" s="214"/>
    <row r="18" ht="15" customHeight="1" s="214">
      <c r="C18" s="220" t="inlineStr">
        <is>
          <t>Составил ______________________     Е. М. Добровольская</t>
        </is>
      </c>
      <c r="D18" s="221" t="n"/>
      <c r="E18" s="221" t="n"/>
    </row>
    <row r="19" ht="15" customHeight="1" s="214">
      <c r="C19" s="223" t="inlineStr">
        <is>
          <t xml:space="preserve">                         (подпись, инициалы, фамилия)</t>
        </is>
      </c>
      <c r="D19" s="221" t="n"/>
      <c r="E19" s="221" t="n"/>
    </row>
    <row r="20" ht="15" customHeight="1" s="214">
      <c r="C20" s="220" t="n"/>
      <c r="D20" s="221" t="n"/>
      <c r="E20" s="221" t="n"/>
    </row>
    <row r="21" ht="15" customHeight="1" s="214">
      <c r="C21" s="220" t="inlineStr">
        <is>
          <t>Проверил ______________________        А.В. Костянецкая</t>
        </is>
      </c>
      <c r="D21" s="221" t="n"/>
      <c r="E21" s="221" t="n"/>
    </row>
    <row r="22" ht="15" customHeight="1" s="214">
      <c r="C22" s="223" t="inlineStr">
        <is>
          <t xml:space="preserve">                        (подпись, инициалы, фамилия)</t>
        </is>
      </c>
      <c r="D22" s="221" t="n"/>
      <c r="E22" s="221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6"/>
  <sheetViews>
    <sheetView view="pageBreakPreview" topLeftCell="A265" zoomScale="70" workbookViewId="0">
      <selection activeCell="C282" sqref="C282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hidden="1" style="213" min="9" max="10"/>
    <col hidden="1" width="15" customWidth="1" style="213" min="11" max="11"/>
    <col hidden="1" style="213" min="12" max="12"/>
    <col width="9.109375" customWidth="1" style="213" min="13" max="13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14">
      <c r="A4" s="189" t="n"/>
      <c r="B4" s="189" t="n"/>
      <c r="C4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 ht="30" customHeight="1" s="214">
      <c r="A6" s="24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7">
      <c r="A7" s="246" t="n"/>
      <c r="B7" s="246" t="n"/>
      <c r="C7" s="246" t="n"/>
      <c r="D7" s="246" t="n"/>
      <c r="E7" s="246" t="n"/>
      <c r="F7" s="246" t="n"/>
      <c r="G7" s="246" t="n"/>
      <c r="H7" s="246" t="n"/>
    </row>
    <row r="8" ht="38.25" customHeight="1" s="214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3" t="n"/>
    </row>
    <row r="9" ht="40.5" customHeight="1" s="214">
      <c r="A9" s="335" t="n"/>
      <c r="B9" s="335" t="n"/>
      <c r="C9" s="335" t="n"/>
      <c r="D9" s="335" t="n"/>
      <c r="E9" s="335" t="n"/>
      <c r="F9" s="335" t="n"/>
      <c r="G9" s="243" t="inlineStr">
        <is>
          <t>на ед.изм.</t>
        </is>
      </c>
      <c r="H9" s="243" t="inlineStr">
        <is>
          <t>общая</t>
        </is>
      </c>
    </row>
    <row r="10">
      <c r="A10" s="244" t="n">
        <v>1</v>
      </c>
      <c r="B10" s="244" t="n"/>
      <c r="C10" s="244" t="n">
        <v>2</v>
      </c>
      <c r="D10" s="244" t="inlineStr">
        <is>
          <t>З</t>
        </is>
      </c>
      <c r="E10" s="244" t="n">
        <v>4</v>
      </c>
      <c r="F10" s="244" t="n">
        <v>5</v>
      </c>
      <c r="G10" s="244" t="n">
        <v>6</v>
      </c>
      <c r="H10" s="244" t="n">
        <v>7</v>
      </c>
    </row>
    <row r="11" customFormat="1" s="215">
      <c r="A11" s="252" t="inlineStr">
        <is>
          <t>Затраты труда рабочих</t>
        </is>
      </c>
      <c r="B11" s="332" t="n"/>
      <c r="C11" s="332" t="n"/>
      <c r="D11" s="332" t="n"/>
      <c r="E11" s="333" t="n"/>
      <c r="F11" s="185">
        <f>SUM(F12:F33)</f>
        <v/>
      </c>
      <c r="G11" s="10" t="n"/>
      <c r="H11" s="185">
        <f>SUM(H12:H33)</f>
        <v/>
      </c>
    </row>
    <row r="12">
      <c r="A12" s="180" t="n">
        <v>1</v>
      </c>
      <c r="B12" s="168" t="n"/>
      <c r="C12" s="180" t="inlineStr">
        <is>
          <t xml:space="preserve"> 1-4-9</t>
        </is>
      </c>
      <c r="D12" s="181" t="inlineStr">
        <is>
          <t>Затраты труда рабочих (средний разряд работы 4,9)</t>
        </is>
      </c>
      <c r="E12" s="286" t="inlineStr">
        <is>
          <t>чел.-ч</t>
        </is>
      </c>
      <c r="F12" s="183" t="n">
        <v>377507.6828525</v>
      </c>
      <c r="G12" s="184" t="n">
        <v>10.94</v>
      </c>
      <c r="H12" s="184">
        <f>ROUND(F12*G12,2)</f>
        <v/>
      </c>
      <c r="I12" s="213" t="n">
        <v>4.9</v>
      </c>
      <c r="J12" s="213">
        <f>I12*F12</f>
        <v/>
      </c>
    </row>
    <row r="13">
      <c r="A13" s="286" t="n">
        <v>2</v>
      </c>
      <c r="B13" s="168" t="n"/>
      <c r="C13" s="180" t="inlineStr">
        <is>
          <t xml:space="preserve"> 1-4-0</t>
        </is>
      </c>
      <c r="D13" s="181" t="inlineStr">
        <is>
          <t>Затраты труда рабочих (средний разряд работы 4,0)</t>
        </is>
      </c>
      <c r="E13" s="286" t="inlineStr">
        <is>
          <t>чел.-ч</t>
        </is>
      </c>
      <c r="F13" s="183" t="n">
        <v>399696.438798</v>
      </c>
      <c r="G13" s="184" t="n">
        <v>9.619999999999999</v>
      </c>
      <c r="H13" s="184">
        <f>ROUND(F13*G13,2)</f>
        <v/>
      </c>
      <c r="I13" s="213" t="n">
        <v>4</v>
      </c>
      <c r="J13" s="213">
        <f>I13*F13</f>
        <v/>
      </c>
    </row>
    <row r="14">
      <c r="A14" s="180" t="n">
        <v>3</v>
      </c>
      <c r="B14" s="168" t="n"/>
      <c r="C14" s="180" t="inlineStr">
        <is>
          <t xml:space="preserve"> 1-4-1</t>
        </is>
      </c>
      <c r="D14" s="181" t="inlineStr">
        <is>
          <t>Затраты труда рабочих (средний разряд работы 4,1)</t>
        </is>
      </c>
      <c r="E14" s="286" t="inlineStr">
        <is>
          <t>чел.-ч</t>
        </is>
      </c>
      <c r="F14" s="183" t="n">
        <v>124777.45688</v>
      </c>
      <c r="G14" s="184" t="n">
        <v>9.76</v>
      </c>
      <c r="H14" s="184">
        <f>ROUND(F14*G14,2)</f>
        <v/>
      </c>
      <c r="I14" s="213" t="n">
        <v>4.1</v>
      </c>
      <c r="J14" s="213">
        <f>I14*F14</f>
        <v/>
      </c>
    </row>
    <row r="15">
      <c r="A15" s="286" t="n">
        <v>4</v>
      </c>
      <c r="B15" s="168" t="n"/>
      <c r="C15" s="180" t="inlineStr">
        <is>
          <t xml:space="preserve"> 1-4-2</t>
        </is>
      </c>
      <c r="D15" s="181" t="inlineStr">
        <is>
          <t>Затраты труда рабочих (средний разряд работы 4,2)</t>
        </is>
      </c>
      <c r="E15" s="286" t="inlineStr">
        <is>
          <t>чел.-ч</t>
        </is>
      </c>
      <c r="F15" s="183" t="n">
        <v>101963.749508</v>
      </c>
      <c r="G15" s="184" t="n">
        <v>9.92</v>
      </c>
      <c r="H15" s="184">
        <f>ROUND(F15*G15,2)</f>
        <v/>
      </c>
      <c r="I15" s="213" t="n">
        <v>4.2</v>
      </c>
      <c r="J15" s="213">
        <f>I15*F15</f>
        <v/>
      </c>
    </row>
    <row r="16">
      <c r="A16" s="180" t="n">
        <v>5</v>
      </c>
      <c r="B16" s="168" t="n"/>
      <c r="C16" s="180" t="inlineStr">
        <is>
          <t xml:space="preserve"> 1-4-3</t>
        </is>
      </c>
      <c r="D16" s="181" t="inlineStr">
        <is>
          <t>Затраты труда рабочих (средний разряд работы 4,3)</t>
        </is>
      </c>
      <c r="E16" s="286" t="inlineStr">
        <is>
          <t>чел.-ч</t>
        </is>
      </c>
      <c r="F16" s="183" t="n">
        <v>52397.024394</v>
      </c>
      <c r="G16" s="184" t="n">
        <v>10.06</v>
      </c>
      <c r="H16" s="184">
        <f>ROUND(F16*G16,2)</f>
        <v/>
      </c>
      <c r="I16" s="213" t="n">
        <v>4.3</v>
      </c>
      <c r="J16" s="213">
        <f>I16*F16</f>
        <v/>
      </c>
    </row>
    <row r="17">
      <c r="A17" s="286" t="n">
        <v>6</v>
      </c>
      <c r="B17" s="168" t="n"/>
      <c r="C17" s="180" t="inlineStr">
        <is>
          <t xml:space="preserve"> 1-3-0</t>
        </is>
      </c>
      <c r="D17" s="181" t="inlineStr">
        <is>
          <t>Затраты труда рабочих (средний разряд работы 3,0)</t>
        </is>
      </c>
      <c r="E17" s="286" t="inlineStr">
        <is>
          <t>чел.-ч</t>
        </is>
      </c>
      <c r="F17" s="183" t="n">
        <v>50097.151303</v>
      </c>
      <c r="G17" s="184" t="n">
        <v>8.529999999999999</v>
      </c>
      <c r="H17" s="184">
        <f>ROUND(F17*G17,2)</f>
        <v/>
      </c>
      <c r="I17" s="213" t="n">
        <v>3</v>
      </c>
      <c r="J17" s="213">
        <f>I17*F17</f>
        <v/>
      </c>
    </row>
    <row r="18">
      <c r="A18" s="180" t="n">
        <v>7</v>
      </c>
      <c r="B18" s="168" t="n"/>
      <c r="C18" s="180" t="inlineStr">
        <is>
          <t xml:space="preserve"> 1-3-4</t>
        </is>
      </c>
      <c r="D18" s="181" t="inlineStr">
        <is>
          <t>Затраты труда рабочих (средний разряд работы 3,4)</t>
        </is>
      </c>
      <c r="E18" s="286" t="inlineStr">
        <is>
          <t>чел.-ч</t>
        </is>
      </c>
      <c r="F18" s="183" t="n">
        <v>45152.4802</v>
      </c>
      <c r="G18" s="184" t="n">
        <v>8.970000000000001</v>
      </c>
      <c r="H18" s="184">
        <f>ROUND(F18*G18,2)</f>
        <v/>
      </c>
      <c r="I18" s="213" t="n">
        <v>3.4</v>
      </c>
      <c r="J18" s="213">
        <f>I18*F18</f>
        <v/>
      </c>
    </row>
    <row r="19">
      <c r="A19" s="286" t="n">
        <v>8</v>
      </c>
      <c r="B19" s="168" t="n"/>
      <c r="C19" s="180" t="inlineStr">
        <is>
          <t xml:space="preserve"> 1-4-8</t>
        </is>
      </c>
      <c r="D19" s="181" t="inlineStr">
        <is>
          <t>Затраты труда рабочих (средний разряд работы 4,8)</t>
        </is>
      </c>
      <c r="E19" s="286" t="inlineStr">
        <is>
          <t>чел.-ч</t>
        </is>
      </c>
      <c r="F19" s="183" t="n">
        <v>32068.064</v>
      </c>
      <c r="G19" s="184" t="n">
        <v>10.79</v>
      </c>
      <c r="H19" s="184">
        <f>ROUND(F19*G19,2)</f>
        <v/>
      </c>
      <c r="I19" s="213" t="n">
        <v>4.8</v>
      </c>
      <c r="J19" s="213">
        <f>I19*F19</f>
        <v/>
      </c>
    </row>
    <row r="20">
      <c r="A20" s="180" t="n">
        <v>9</v>
      </c>
      <c r="B20" s="168" t="n"/>
      <c r="C20" s="180" t="inlineStr">
        <is>
          <t xml:space="preserve"> 1-2-3</t>
        </is>
      </c>
      <c r="D20" s="181" t="inlineStr">
        <is>
          <t>Затраты труда рабочих (средний разряд работы 2,3)</t>
        </is>
      </c>
      <c r="E20" s="286" t="inlineStr">
        <is>
          <t>чел.-ч</t>
        </is>
      </c>
      <c r="F20" s="183" t="n">
        <v>27080.7508</v>
      </c>
      <c r="G20" s="184" t="n">
        <v>8.02</v>
      </c>
      <c r="H20" s="184">
        <f>ROUND(F20*G20,2)</f>
        <v/>
      </c>
      <c r="I20" s="213" t="n">
        <v>2.3</v>
      </c>
      <c r="J20" s="213">
        <f>I20*F20</f>
        <v/>
      </c>
    </row>
    <row r="21">
      <c r="A21" s="286" t="n">
        <v>10</v>
      </c>
      <c r="B21" s="168" t="n"/>
      <c r="C21" s="180" t="inlineStr">
        <is>
          <t xml:space="preserve"> 1-3-5</t>
        </is>
      </c>
      <c r="D21" s="181" t="inlineStr">
        <is>
          <t>Затраты труда рабочих (средний разряд работы 3,5)</t>
        </is>
      </c>
      <c r="E21" s="286" t="inlineStr">
        <is>
          <t>чел.-ч</t>
        </is>
      </c>
      <c r="F21" s="183" t="n">
        <v>22406.419385</v>
      </c>
      <c r="G21" s="184" t="n">
        <v>9.07</v>
      </c>
      <c r="H21" s="184">
        <f>ROUND(F21*G21,2)</f>
        <v/>
      </c>
      <c r="I21" s="213" t="n">
        <v>3.5</v>
      </c>
      <c r="J21" s="213">
        <f>I21*F21</f>
        <v/>
      </c>
    </row>
    <row r="22">
      <c r="A22" s="180" t="n">
        <v>11</v>
      </c>
      <c r="B22" s="168" t="n"/>
      <c r="C22" s="180" t="inlineStr">
        <is>
          <t xml:space="preserve"> 1-2-0</t>
        </is>
      </c>
      <c r="D22" s="181" t="inlineStr">
        <is>
          <t>Затраты труда рабочих (средний разряд работы 2,0)</t>
        </is>
      </c>
      <c r="E22" s="286" t="inlineStr">
        <is>
          <t>чел.-ч</t>
        </is>
      </c>
      <c r="F22" s="183" t="n">
        <v>22559.259439</v>
      </c>
      <c r="G22" s="184" t="n">
        <v>7.8</v>
      </c>
      <c r="H22" s="184">
        <f>ROUND(F22*G22,2)</f>
        <v/>
      </c>
      <c r="I22" s="213" t="n">
        <v>2</v>
      </c>
      <c r="J22" s="213">
        <f>I22*F22</f>
        <v/>
      </c>
    </row>
    <row r="23">
      <c r="A23" s="286" t="n">
        <v>12</v>
      </c>
      <c r="B23" s="168" t="n"/>
      <c r="C23" s="180" t="inlineStr">
        <is>
          <t xml:space="preserve"> 1-2-5</t>
        </is>
      </c>
      <c r="D23" s="181" t="inlineStr">
        <is>
          <t>Затраты труда рабочих (средний разряд работы 2,5)</t>
        </is>
      </c>
      <c r="E23" s="286" t="inlineStr">
        <is>
          <t>чел.-ч</t>
        </is>
      </c>
      <c r="F23" s="183" t="n">
        <v>20308.7262</v>
      </c>
      <c r="G23" s="184" t="n">
        <v>8.17</v>
      </c>
      <c r="H23" s="184">
        <f>ROUND(F23*G23,2)</f>
        <v/>
      </c>
      <c r="I23" s="213" t="n">
        <v>2.5</v>
      </c>
      <c r="J23" s="213">
        <f>I23*F23</f>
        <v/>
      </c>
    </row>
    <row r="24">
      <c r="A24" s="180" t="n">
        <v>13</v>
      </c>
      <c r="B24" s="168" t="n"/>
      <c r="C24" s="180" t="inlineStr">
        <is>
          <t xml:space="preserve"> 1-2-8</t>
        </is>
      </c>
      <c r="D24" s="181" t="inlineStr">
        <is>
          <t>Затраты труда рабочих (средний разряд работы 2,8)</t>
        </is>
      </c>
      <c r="E24" s="286" t="inlineStr">
        <is>
          <t>чел.-ч</t>
        </is>
      </c>
      <c r="F24" s="183" t="n">
        <v>17244.9719</v>
      </c>
      <c r="G24" s="184" t="n">
        <v>8.380000000000001</v>
      </c>
      <c r="H24" s="184">
        <f>ROUND(F24*G24,2)</f>
        <v/>
      </c>
      <c r="I24" s="213" t="n">
        <v>2.8</v>
      </c>
      <c r="J24" s="213">
        <f>I24*F24</f>
        <v/>
      </c>
    </row>
    <row r="25">
      <c r="A25" s="286" t="n">
        <v>14</v>
      </c>
      <c r="B25" s="168" t="n"/>
      <c r="C25" s="180" t="inlineStr">
        <is>
          <t xml:space="preserve"> 1-3-3</t>
        </is>
      </c>
      <c r="D25" s="181" t="inlineStr">
        <is>
          <t>Затраты труда рабочих (средний разряд работы 3,3)</t>
        </is>
      </c>
      <c r="E25" s="286" t="inlineStr">
        <is>
          <t>чел.-ч</t>
        </is>
      </c>
      <c r="F25" s="183" t="n">
        <v>11758.08092</v>
      </c>
      <c r="G25" s="184" t="n">
        <v>8.859999999999999</v>
      </c>
      <c r="H25" s="184">
        <f>ROUND(F25*G25,2)</f>
        <v/>
      </c>
      <c r="I25" s="213" t="n">
        <v>3.3</v>
      </c>
      <c r="J25" s="213">
        <f>I25*F25</f>
        <v/>
      </c>
    </row>
    <row r="26">
      <c r="A26" s="180" t="n">
        <v>15</v>
      </c>
      <c r="B26" s="168" t="n"/>
      <c r="C26" s="180" t="inlineStr">
        <is>
          <t xml:space="preserve"> 1-1-5</t>
        </is>
      </c>
      <c r="D26" s="181" t="inlineStr">
        <is>
          <t>Затраты труда рабочих (средний разряд работы 1,5)</t>
        </is>
      </c>
      <c r="E26" s="286" t="inlineStr">
        <is>
          <t>чел.-ч</t>
        </is>
      </c>
      <c r="F26" s="183" t="n">
        <v>12406.582245</v>
      </c>
      <c r="G26" s="184" t="n">
        <v>7.5</v>
      </c>
      <c r="H26" s="184">
        <f>ROUND(F26*G26,2)</f>
        <v/>
      </c>
      <c r="I26" s="213" t="n">
        <v>1.5</v>
      </c>
      <c r="J26" s="213">
        <f>I26*F26</f>
        <v/>
      </c>
    </row>
    <row r="27">
      <c r="A27" s="286" t="n">
        <v>16</v>
      </c>
      <c r="B27" s="168" t="n"/>
      <c r="C27" s="180" t="inlineStr">
        <is>
          <t xml:space="preserve"> 1-3-7</t>
        </is>
      </c>
      <c r="D27" s="181" t="inlineStr">
        <is>
          <t>Затраты труда рабочих (средний разряд работы 3,7)</t>
        </is>
      </c>
      <c r="E27" s="286" t="inlineStr">
        <is>
          <t>чел.-ч</t>
        </is>
      </c>
      <c r="F27" s="183" t="n">
        <v>7969.32</v>
      </c>
      <c r="G27" s="184" t="n">
        <v>9.289999999999999</v>
      </c>
      <c r="H27" s="184">
        <f>ROUND(F27*G27,2)</f>
        <v/>
      </c>
      <c r="I27" s="213" t="n">
        <v>3.7</v>
      </c>
      <c r="J27" s="213">
        <f>I27*F27</f>
        <v/>
      </c>
    </row>
    <row r="28">
      <c r="A28" s="180" t="n">
        <v>17</v>
      </c>
      <c r="B28" s="168" t="n"/>
      <c r="C28" s="180" t="inlineStr">
        <is>
          <t xml:space="preserve"> 1-3-6</t>
        </is>
      </c>
      <c r="D28" s="181" t="inlineStr">
        <is>
          <t>Затраты труда рабочих (средний разряд работы 3,6)</t>
        </is>
      </c>
      <c r="E28" s="286" t="inlineStr">
        <is>
          <t>чел.-ч</t>
        </is>
      </c>
      <c r="F28" s="183" t="n">
        <v>7580.08</v>
      </c>
      <c r="G28" s="184" t="n">
        <v>9.18</v>
      </c>
      <c r="H28" s="184">
        <f>ROUND(F28*G28,2)</f>
        <v/>
      </c>
      <c r="I28" s="213" t="n">
        <v>3.6</v>
      </c>
      <c r="J28" s="213">
        <f>I28*F28</f>
        <v/>
      </c>
    </row>
    <row r="29">
      <c r="A29" s="286" t="n">
        <v>18</v>
      </c>
      <c r="B29" s="168" t="n"/>
      <c r="C29" s="180" t="inlineStr">
        <is>
          <t xml:space="preserve"> 1-3-9</t>
        </is>
      </c>
      <c r="D29" s="181" t="inlineStr">
        <is>
          <t>Затраты труда рабочих (средний разряд работы 3,9)</t>
        </is>
      </c>
      <c r="E29" s="286" t="inlineStr">
        <is>
          <t>чел.-ч</t>
        </is>
      </c>
      <c r="F29" s="183" t="n">
        <v>6893.64682</v>
      </c>
      <c r="G29" s="184" t="n">
        <v>9.51</v>
      </c>
      <c r="H29" s="184">
        <f>ROUND(F29*G29,2)</f>
        <v/>
      </c>
      <c r="I29" s="213" t="n">
        <v>3.9</v>
      </c>
      <c r="J29" s="213">
        <f>I29*F29</f>
        <v/>
      </c>
    </row>
    <row r="30">
      <c r="A30" s="180" t="n">
        <v>19</v>
      </c>
      <c r="B30" s="168" t="n"/>
      <c r="C30" s="180" t="inlineStr">
        <is>
          <t xml:space="preserve"> 1-4-7</t>
        </is>
      </c>
      <c r="D30" s="181" t="inlineStr">
        <is>
          <t>Затраты труда рабочих (средний разряд работы 4,7)</t>
        </is>
      </c>
      <c r="E30" s="286" t="inlineStr">
        <is>
          <t>чел.-ч</t>
        </is>
      </c>
      <c r="F30" s="183" t="n">
        <v>3012.344675</v>
      </c>
      <c r="G30" s="184" t="n">
        <v>10.65</v>
      </c>
      <c r="H30" s="184">
        <f>ROUND(F30*G30,2)</f>
        <v/>
      </c>
      <c r="I30" s="213" t="n">
        <v>4.7</v>
      </c>
      <c r="J30" s="213">
        <f>I30*F30</f>
        <v/>
      </c>
    </row>
    <row r="31">
      <c r="A31" s="286" t="n">
        <v>20</v>
      </c>
      <c r="B31" s="168" t="n"/>
      <c r="C31" s="180" t="inlineStr">
        <is>
          <t xml:space="preserve"> 1-5-0</t>
        </is>
      </c>
      <c r="D31" s="181" t="inlineStr">
        <is>
          <t>Затраты труда рабочих (средний разряд работы 5,0)</t>
        </is>
      </c>
      <c r="E31" s="286" t="inlineStr">
        <is>
          <t>чел.-ч</t>
        </is>
      </c>
      <c r="F31" s="183" t="n">
        <v>674.88</v>
      </c>
      <c r="G31" s="184" t="n">
        <v>11.09</v>
      </c>
      <c r="H31" s="184">
        <f>ROUND(F31*G31,2)</f>
        <v/>
      </c>
      <c r="I31" s="213" t="n">
        <v>5</v>
      </c>
      <c r="J31" s="213">
        <f>I31*F31</f>
        <v/>
      </c>
    </row>
    <row r="32">
      <c r="A32" s="180" t="n">
        <v>21</v>
      </c>
      <c r="B32" s="168" t="n"/>
      <c r="C32" s="180" t="inlineStr">
        <is>
          <t xml:space="preserve"> 1-3-8</t>
        </is>
      </c>
      <c r="D32" s="181" t="inlineStr">
        <is>
          <t>Затраты труда рабочих (средний разряд работы 3,8)</t>
        </is>
      </c>
      <c r="E32" s="286" t="inlineStr">
        <is>
          <t>чел.-ч</t>
        </is>
      </c>
      <c r="F32" s="183" t="n">
        <v>392.374</v>
      </c>
      <c r="G32" s="184" t="n">
        <v>9.4</v>
      </c>
      <c r="H32" s="184">
        <f>ROUND(F32*G32,2)</f>
        <v/>
      </c>
      <c r="I32" s="213" t="n">
        <v>3.8</v>
      </c>
      <c r="J32" s="213">
        <f>I32*F32</f>
        <v/>
      </c>
    </row>
    <row r="33">
      <c r="A33" s="286" t="n">
        <v>22</v>
      </c>
      <c r="B33" s="168" t="n"/>
      <c r="C33" s="180" t="inlineStr">
        <is>
          <t xml:space="preserve"> 1-1-8</t>
        </is>
      </c>
      <c r="D33" s="181" t="inlineStr">
        <is>
          <t>Затраты труда рабочих (средний разряд работы 1,8)</t>
        </is>
      </c>
      <c r="E33" s="286" t="inlineStr">
        <is>
          <t>чел.-ч</t>
        </is>
      </c>
      <c r="F33" s="183" t="n">
        <v>163.83256</v>
      </c>
      <c r="G33" s="184" t="n">
        <v>7.68</v>
      </c>
      <c r="H33" s="184">
        <f>ROUND(F33*G33,2)</f>
        <v/>
      </c>
      <c r="I33" s="213" t="n">
        <v>1.8</v>
      </c>
      <c r="J33" s="213">
        <f>I33*F33</f>
        <v/>
      </c>
    </row>
    <row r="34">
      <c r="A34" s="251" t="inlineStr">
        <is>
          <t>Затраты труда машинистов</t>
        </is>
      </c>
      <c r="B34" s="332" t="n"/>
      <c r="C34" s="332" t="n"/>
      <c r="D34" s="332" t="n"/>
      <c r="E34" s="333" t="n"/>
      <c r="F34" s="252" t="n"/>
      <c r="G34" s="166" t="n"/>
      <c r="H34" s="185">
        <f>H35</f>
        <v/>
      </c>
    </row>
    <row r="35">
      <c r="A35" s="286" t="n">
        <v>23</v>
      </c>
      <c r="B35" s="253" t="n"/>
      <c r="C35" s="180" t="n">
        <v>2</v>
      </c>
      <c r="D35" s="181" t="inlineStr">
        <is>
          <t>Затраты труда машинистов</t>
        </is>
      </c>
      <c r="E35" s="286" t="inlineStr">
        <is>
          <t>чел.-ч</t>
        </is>
      </c>
      <c r="F35" s="193" t="n">
        <v>445012.04010136</v>
      </c>
      <c r="G35" s="184" t="n">
        <v>0</v>
      </c>
      <c r="H35" s="186" t="n">
        <v>8621728.689999999</v>
      </c>
      <c r="J35" s="213">
        <f>SUM(J12:J33)</f>
        <v/>
      </c>
    </row>
    <row r="36" customFormat="1" s="215">
      <c r="A36" s="252" t="inlineStr">
        <is>
          <t>Машины и механизмы</t>
        </is>
      </c>
      <c r="B36" s="332" t="n"/>
      <c r="C36" s="332" t="n"/>
      <c r="D36" s="332" t="n"/>
      <c r="E36" s="333" t="n"/>
      <c r="F36" s="252" t="n"/>
      <c r="G36" s="166" t="n"/>
      <c r="H36" s="185">
        <f>SUM(H37:H105)</f>
        <v/>
      </c>
    </row>
    <row r="37" ht="25.5" customHeight="1" s="214">
      <c r="A37" s="286" t="n">
        <v>24</v>
      </c>
      <c r="B37" s="253" t="n"/>
      <c r="C37" s="180" t="inlineStr">
        <is>
          <t>91.15.02-029</t>
        </is>
      </c>
      <c r="D37" s="181" t="inlineStr">
        <is>
          <t>Тракторы на гусеничном ходу с лебедкой 132 кВт (180 л.с.)</t>
        </is>
      </c>
      <c r="E37" s="286" t="inlineStr">
        <is>
          <t>маш.-ч</t>
        </is>
      </c>
      <c r="F37" s="286" t="n">
        <v>47964.918883117</v>
      </c>
      <c r="G37" s="187" t="n">
        <v>147.43</v>
      </c>
      <c r="H37" s="184">
        <f>ROUND(F37*G37,2)</f>
        <v/>
      </c>
      <c r="I37" s="171">
        <f>H37/$H$36</f>
        <v/>
      </c>
      <c r="J37" s="190">
        <f>J35/F11</f>
        <v/>
      </c>
      <c r="L37" s="171">
        <f>H37/$H$36</f>
        <v/>
      </c>
    </row>
    <row r="38">
      <c r="A38" s="286" t="n">
        <v>25</v>
      </c>
      <c r="B38" s="253" t="n"/>
      <c r="C38" s="180" t="inlineStr">
        <is>
          <t>91.21.22-447</t>
        </is>
      </c>
      <c r="D38" s="181" t="inlineStr">
        <is>
          <t>Установки электрометаллизационные</t>
        </is>
      </c>
      <c r="E38" s="286" t="inlineStr">
        <is>
          <t>маш.-ч</t>
        </is>
      </c>
      <c r="F38" s="286" t="n">
        <v>82538.958045519</v>
      </c>
      <c r="G38" s="187" t="n">
        <v>74.23999999999999</v>
      </c>
      <c r="H38" s="184">
        <f>ROUND(F38*G38,2)</f>
        <v/>
      </c>
      <c r="I38" s="171">
        <f>H38/$H$36</f>
        <v/>
      </c>
      <c r="J38" s="190" t="n"/>
      <c r="L38" s="171" t="n"/>
    </row>
    <row r="39" ht="25.5" customHeight="1" s="214">
      <c r="A39" s="286" t="n">
        <v>26</v>
      </c>
      <c r="B39" s="253" t="n"/>
      <c r="C39" s="180" t="inlineStr">
        <is>
          <t>91.13.03-111</t>
        </is>
      </c>
      <c r="D39" s="181" t="inlineStr">
        <is>
          <t>Спецавтомобили-вездеходы, грузоподъемность до 8 т</t>
        </is>
      </c>
      <c r="E39" s="286" t="inlineStr">
        <is>
          <t>маш.-ч</t>
        </is>
      </c>
      <c r="F39" s="286" t="n">
        <v>20012.294155844</v>
      </c>
      <c r="G39" s="187" t="n">
        <v>189.95</v>
      </c>
      <c r="H39" s="184">
        <f>ROUND(F39*G39,2)</f>
        <v/>
      </c>
      <c r="I39" s="171">
        <f>H39/$H$36</f>
        <v/>
      </c>
      <c r="J39" s="190" t="n"/>
      <c r="L39" s="171" t="n"/>
    </row>
    <row r="40">
      <c r="A40" s="286" t="n">
        <v>27</v>
      </c>
      <c r="B40" s="253" t="n"/>
      <c r="C40" s="180" t="inlineStr">
        <is>
          <t>91.06.06-014</t>
        </is>
      </c>
      <c r="D40" s="181" t="inlineStr">
        <is>
          <t>Автогидроподъемники, высота подъема 28 м</t>
        </is>
      </c>
      <c r="E40" s="286" t="inlineStr">
        <is>
          <t>маш.-ч</t>
        </is>
      </c>
      <c r="F40" s="286" t="n">
        <v>10540.875974026</v>
      </c>
      <c r="G40" s="187" t="n">
        <v>243.49</v>
      </c>
      <c r="H40" s="184">
        <f>ROUND(F40*G40,2)</f>
        <v/>
      </c>
      <c r="I40" s="171">
        <f>H40/$H$36</f>
        <v/>
      </c>
      <c r="J40" s="190" t="n"/>
      <c r="L40" s="171" t="n"/>
    </row>
    <row r="41">
      <c r="A41" s="286" t="n">
        <v>28</v>
      </c>
      <c r="B41" s="253" t="n"/>
      <c r="C41" s="180" t="inlineStr">
        <is>
          <t>91.14.03-002</t>
        </is>
      </c>
      <c r="D41" s="181" t="inlineStr">
        <is>
          <t>Автомобили-самосвалы, грузоподъемность до 10 т</t>
        </is>
      </c>
      <c r="E41" s="286" t="inlineStr">
        <is>
          <t>маш.-ч</t>
        </is>
      </c>
      <c r="F41" s="286" t="n">
        <v>27632.92211039</v>
      </c>
      <c r="G41" s="187" t="n">
        <v>87.48999999999999</v>
      </c>
      <c r="H41" s="184">
        <f>ROUND(F41*G41,2)</f>
        <v/>
      </c>
      <c r="I41" s="171">
        <f>H41/$H$36</f>
        <v/>
      </c>
      <c r="J41" s="190" t="n"/>
      <c r="L41" s="171" t="n"/>
    </row>
    <row r="42" ht="25.5" customHeight="1" s="214">
      <c r="A42" s="286" t="n">
        <v>29</v>
      </c>
      <c r="B42" s="253" t="n"/>
      <c r="C42" s="180" t="inlineStr">
        <is>
          <t>91.05.05-014</t>
        </is>
      </c>
      <c r="D42" s="181" t="inlineStr">
        <is>
          <t>Краны на автомобильном ходу, грузоподъемность 10 т</t>
        </is>
      </c>
      <c r="E42" s="286" t="inlineStr">
        <is>
          <t>маш.-ч</t>
        </is>
      </c>
      <c r="F42" s="286" t="n">
        <v>19594.127103896</v>
      </c>
      <c r="G42" s="187" t="n">
        <v>111.99</v>
      </c>
      <c r="H42" s="184">
        <f>ROUND(F42*G42,2)</f>
        <v/>
      </c>
      <c r="I42" s="171">
        <f>H42/$H$36</f>
        <v/>
      </c>
      <c r="J42" s="190" t="n"/>
      <c r="L42" s="171" t="n"/>
    </row>
    <row r="43" ht="25.5" customHeight="1" s="214">
      <c r="A43" s="286" t="n">
        <v>30</v>
      </c>
      <c r="B43" s="253" t="n"/>
      <c r="C43" s="180" t="inlineStr">
        <is>
          <t>91.11.02-021</t>
        </is>
      </c>
      <c r="D43" s="181" t="inlineStr">
        <is>
          <t>Комплексы для монтажа проводов методом "под тяжением"</t>
        </is>
      </c>
      <c r="E43" s="286" t="inlineStr">
        <is>
          <t>маш.-ч</t>
        </is>
      </c>
      <c r="F43" s="286" t="n">
        <v>3046.5288181818</v>
      </c>
      <c r="G43" s="187" t="n">
        <v>637.76</v>
      </c>
      <c r="H43" s="184">
        <f>ROUND(F43*G43,2)</f>
        <v/>
      </c>
      <c r="I43" s="171">
        <f>H43/$H$36</f>
        <v/>
      </c>
      <c r="J43" s="190" t="n"/>
      <c r="L43" s="171" t="n"/>
    </row>
    <row r="44" ht="38.25" customHeight="1" s="214">
      <c r="A44" s="286" t="n">
        <v>31</v>
      </c>
      <c r="B44" s="253" t="n"/>
      <c r="C44" s="180" t="inlineStr">
        <is>
          <t>91.05.14-516</t>
        </is>
      </c>
      <c r="D44" s="18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4" s="286" t="inlineStr">
        <is>
          <t>маш.-ч</t>
        </is>
      </c>
      <c r="F44" s="286" t="n">
        <v>24117.578077922</v>
      </c>
      <c r="G44" s="187" t="n">
        <v>77.64</v>
      </c>
      <c r="H44" s="184">
        <f>ROUND(F44*G44,2)</f>
        <v/>
      </c>
      <c r="I44" s="171">
        <f>H44/$H$36</f>
        <v/>
      </c>
      <c r="J44" s="190" t="n"/>
      <c r="L44" s="171" t="n"/>
    </row>
    <row r="45" ht="25.5" customHeight="1" s="214">
      <c r="A45" s="286" t="n">
        <v>32</v>
      </c>
      <c r="B45" s="253" t="n"/>
      <c r="C45" s="180" t="inlineStr">
        <is>
          <t>91.04.01-077</t>
        </is>
      </c>
      <c r="D45" s="181" t="inlineStr">
        <is>
          <t>Установки и агрегаты буровые на базе автомобилей глубина бурения до 200 м, грузоподъемность до 4 т</t>
        </is>
      </c>
      <c r="E45" s="286" t="inlineStr">
        <is>
          <t>маш.-ч</t>
        </is>
      </c>
      <c r="F45" s="286" t="n">
        <v>7770.1324675325</v>
      </c>
      <c r="G45" s="187" t="n">
        <v>219.82</v>
      </c>
      <c r="H45" s="184">
        <f>ROUND(F45*G45,2)</f>
        <v/>
      </c>
      <c r="I45" s="171">
        <f>H45/$H$36</f>
        <v/>
      </c>
      <c r="J45" s="190" t="n"/>
      <c r="L45" s="171" t="n"/>
    </row>
    <row r="46" ht="25.5" customHeight="1" s="214">
      <c r="A46" s="286" t="n">
        <v>33</v>
      </c>
      <c r="B46" s="253" t="n"/>
      <c r="C46" s="180" t="inlineStr">
        <is>
          <t>91.05.05-016</t>
        </is>
      </c>
      <c r="D46" s="181" t="inlineStr">
        <is>
          <t>Краны на автомобильном ходу, грузоподъемность 25 т</t>
        </is>
      </c>
      <c r="E46" s="286" t="inlineStr">
        <is>
          <t>маш.-ч</t>
        </is>
      </c>
      <c r="F46" s="286" t="n">
        <v>3537.851974026</v>
      </c>
      <c r="G46" s="187" t="n">
        <v>476.43</v>
      </c>
      <c r="H46" s="184">
        <f>ROUND(F46*G46,2)</f>
        <v/>
      </c>
      <c r="I46" s="171">
        <f>H46/$H$36</f>
        <v/>
      </c>
      <c r="J46" s="190" t="n"/>
      <c r="L46" s="171" t="n"/>
    </row>
    <row r="47" ht="38.25" customHeight="1" s="214">
      <c r="A47" s="286" t="n">
        <v>34</v>
      </c>
      <c r="B47" s="253" t="n"/>
      <c r="C47" s="180" t="inlineStr">
        <is>
          <t>91.18.01-007</t>
        </is>
      </c>
      <c r="D47" s="1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286" t="inlineStr">
        <is>
          <t>маш.-ч</t>
        </is>
      </c>
      <c r="F47" s="286" t="n">
        <v>14248.773857143</v>
      </c>
      <c r="G47" s="187" t="n">
        <v>90</v>
      </c>
      <c r="H47" s="184">
        <f>ROUND(F47*G47,2)</f>
        <v/>
      </c>
      <c r="I47" s="171">
        <f>H47/$H$36</f>
        <v/>
      </c>
      <c r="J47" s="190" t="n"/>
      <c r="L47" s="171" t="n"/>
    </row>
    <row r="48">
      <c r="A48" s="286" t="n">
        <v>35</v>
      </c>
      <c r="B48" s="253" t="n"/>
      <c r="C48" s="180" t="inlineStr">
        <is>
          <t>91.14.02-001</t>
        </is>
      </c>
      <c r="D48" s="181" t="inlineStr">
        <is>
          <t>Автомобили бортовые, грузоподъемность до 5 т</t>
        </is>
      </c>
      <c r="E48" s="286" t="inlineStr">
        <is>
          <t>маш.-ч</t>
        </is>
      </c>
      <c r="F48" s="286" t="n">
        <v>14321.92852461</v>
      </c>
      <c r="G48" s="187" t="n">
        <v>65.70999999999999</v>
      </c>
      <c r="H48" s="184">
        <f>ROUND(F48*G48,2)</f>
        <v/>
      </c>
      <c r="I48" s="171">
        <f>H48/$H$36</f>
        <v/>
      </c>
      <c r="J48" s="190" t="n"/>
      <c r="L48" s="171" t="n"/>
    </row>
    <row r="49" ht="25.5" customHeight="1" s="214">
      <c r="A49" s="286" t="n">
        <v>36</v>
      </c>
      <c r="B49" s="253" t="n"/>
      <c r="C49" s="180" t="inlineStr">
        <is>
          <t>91.05.05-015</t>
        </is>
      </c>
      <c r="D49" s="181" t="inlineStr">
        <is>
          <t>Краны на автомобильном ходу, грузоподъемность 16 т</t>
        </is>
      </c>
      <c r="E49" s="286" t="inlineStr">
        <is>
          <t>маш.-ч</t>
        </is>
      </c>
      <c r="F49" s="286" t="n">
        <v>7255.6047142857</v>
      </c>
      <c r="G49" s="187" t="n">
        <v>115.4</v>
      </c>
      <c r="H49" s="184">
        <f>ROUND(F49*G49,2)</f>
        <v/>
      </c>
      <c r="I49" s="171">
        <f>H49/$H$36</f>
        <v/>
      </c>
      <c r="J49" s="190" t="n"/>
      <c r="L49" s="171" t="n"/>
    </row>
    <row r="50" ht="38.25" customHeight="1" s="214">
      <c r="A50" s="286" t="n">
        <v>37</v>
      </c>
      <c r="B50" s="253" t="n"/>
      <c r="C50" s="180" t="inlineStr">
        <is>
          <t>91.04.01-021</t>
        </is>
      </c>
      <c r="D50" s="1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0" s="286" t="inlineStr">
        <is>
          <t>маш.-ч</t>
        </is>
      </c>
      <c r="F50" s="286" t="n">
        <v>7442.3725714286</v>
      </c>
      <c r="G50" s="187" t="n">
        <v>87.59999999999999</v>
      </c>
      <c r="H50" s="184">
        <f>ROUND(F50*G50,2)</f>
        <v/>
      </c>
      <c r="I50" s="171">
        <f>H50/$H$36</f>
        <v/>
      </c>
      <c r="J50" s="190" t="n"/>
      <c r="L50" s="171" t="n"/>
    </row>
    <row r="51" ht="25.5" customHeight="1" s="214">
      <c r="A51" s="286" t="n">
        <v>38</v>
      </c>
      <c r="B51" s="253" t="n"/>
      <c r="C51" s="180" t="inlineStr">
        <is>
          <t>91.15.02-027</t>
        </is>
      </c>
      <c r="D51" s="181" t="inlineStr">
        <is>
          <t>Тракторы на гусеничном ходу, мощность 132 кВт (180 л.с.)</t>
        </is>
      </c>
      <c r="E51" s="286" t="inlineStr">
        <is>
          <t>маш.-ч</t>
        </is>
      </c>
      <c r="F51" s="286" t="n">
        <v>4012.2507298701</v>
      </c>
      <c r="G51" s="187" t="n">
        <v>153.97</v>
      </c>
      <c r="H51" s="184">
        <f>ROUND(F51*G51,2)</f>
        <v/>
      </c>
      <c r="I51" s="171">
        <f>H51/$H$36</f>
        <v/>
      </c>
      <c r="J51" s="190" t="n"/>
      <c r="L51" s="171" t="n"/>
    </row>
    <row r="52" ht="25.5" customHeight="1" s="214">
      <c r="A52" s="286" t="n">
        <v>39</v>
      </c>
      <c r="B52" s="253" t="n"/>
      <c r="C52" s="180" t="inlineStr">
        <is>
          <t>91.05.06-012</t>
        </is>
      </c>
      <c r="D52" s="181" t="inlineStr">
        <is>
          <t>Краны на гусеничном ходу, грузоподъемность до 16 т</t>
        </is>
      </c>
      <c r="E52" s="286" t="inlineStr">
        <is>
          <t>маш.-ч</t>
        </is>
      </c>
      <c r="F52" s="286" t="n">
        <v>9802.031097999999</v>
      </c>
      <c r="G52" s="187" t="n">
        <v>96.89</v>
      </c>
      <c r="H52" s="184">
        <f>ROUND(F52*G52,2)</f>
        <v/>
      </c>
      <c r="I52" s="171" t="n"/>
      <c r="J52" s="190" t="n"/>
      <c r="L52" s="171" t="n"/>
    </row>
    <row r="53" ht="25.5" customHeight="1" s="214">
      <c r="A53" s="286" t="n">
        <v>40</v>
      </c>
      <c r="B53" s="253" t="n"/>
      <c r="C53" s="180" t="inlineStr">
        <is>
          <t>91.05.05-013</t>
        </is>
      </c>
      <c r="D53" s="181" t="inlineStr">
        <is>
          <t>Краны на автомобильном ходу, грузоподъемность 6,3 т</t>
        </is>
      </c>
      <c r="E53" s="286" t="inlineStr">
        <is>
          <t>маш.-ч</t>
        </is>
      </c>
      <c r="F53" s="286" t="n">
        <v>10297.0183</v>
      </c>
      <c r="G53" s="187" t="n">
        <v>88.01000000000001</v>
      </c>
      <c r="H53" s="184">
        <f>ROUND(F53*G53,2)</f>
        <v/>
      </c>
      <c r="I53" s="171" t="n"/>
      <c r="J53" s="190" t="n"/>
      <c r="L53" s="171" t="n"/>
    </row>
    <row r="54" ht="38.25" customHeight="1" s="214">
      <c r="A54" s="286" t="n">
        <v>41</v>
      </c>
      <c r="B54" s="253" t="n"/>
      <c r="C54" s="180" t="inlineStr">
        <is>
          <t>91.04.01-053</t>
        </is>
      </c>
      <c r="D54" s="181" t="inlineStr">
        <is>
          <t>Станки буровые вращательного бурения самоходные, глубина бурения до 50 м, диаметр скважины 105 мм</t>
        </is>
      </c>
      <c r="E54" s="286" t="inlineStr">
        <is>
          <t>маш.-ч</t>
        </is>
      </c>
      <c r="F54" s="286" t="n">
        <v>3697.63056</v>
      </c>
      <c r="G54" s="187" t="n">
        <v>202.96</v>
      </c>
      <c r="H54" s="184">
        <f>ROUND(F54*G54,2)</f>
        <v/>
      </c>
      <c r="I54" s="171" t="n"/>
      <c r="J54" s="190" t="n"/>
      <c r="L54" s="171" t="n"/>
    </row>
    <row r="55" ht="25.5" customHeight="1" s="214">
      <c r="A55" s="286" t="n">
        <v>42</v>
      </c>
      <c r="B55" s="253" t="n"/>
      <c r="C55" s="180" t="inlineStr">
        <is>
          <t>91.01.05-084</t>
        </is>
      </c>
      <c r="D55" s="181" t="inlineStr">
        <is>
          <t>Экскаваторы одноковшовые дизельные на гусеничном ходу, емкость ковша 0,4 м3</t>
        </is>
      </c>
      <c r="E55" s="286" t="inlineStr">
        <is>
          <t>маш.-ч</t>
        </is>
      </c>
      <c r="F55" s="286" t="n">
        <v>12337.36097</v>
      </c>
      <c r="G55" s="187" t="n">
        <v>54.81</v>
      </c>
      <c r="H55" s="184">
        <f>ROUND(F55*G55,2)</f>
        <v/>
      </c>
      <c r="I55" s="171" t="n"/>
      <c r="J55" s="190" t="n"/>
      <c r="L55" s="171" t="n"/>
    </row>
    <row r="56">
      <c r="A56" s="286" t="n">
        <v>43</v>
      </c>
      <c r="B56" s="253" t="n"/>
      <c r="C56" s="180" t="inlineStr">
        <is>
          <t>91.07.08-011</t>
        </is>
      </c>
      <c r="D56" s="181" t="inlineStr">
        <is>
          <t>Глиномешалки, 4 м3</t>
        </is>
      </c>
      <c r="E56" s="286" t="inlineStr">
        <is>
          <t>маш.-ч</t>
        </is>
      </c>
      <c r="F56" s="286" t="n">
        <v>19212.264</v>
      </c>
      <c r="G56" s="187" t="n">
        <v>31.8</v>
      </c>
      <c r="H56" s="184">
        <f>ROUND(F56*G56,2)</f>
        <v/>
      </c>
      <c r="I56" s="171" t="n"/>
      <c r="J56" s="190" t="n"/>
      <c r="L56" s="171" t="n"/>
    </row>
    <row r="57">
      <c r="A57" s="286" t="n">
        <v>44</v>
      </c>
      <c r="B57" s="253" t="n"/>
      <c r="C57" s="180" t="inlineStr">
        <is>
          <t>91.16.01-003</t>
        </is>
      </c>
      <c r="D57" s="181" t="inlineStr">
        <is>
          <t>Электростанции передвижные 30 кВт</t>
        </is>
      </c>
      <c r="E57" s="286" t="inlineStr">
        <is>
          <t>маш.-ч</t>
        </is>
      </c>
      <c r="F57" s="286" t="n">
        <v>7920</v>
      </c>
      <c r="G57" s="187" t="n">
        <v>60</v>
      </c>
      <c r="H57" s="184">
        <f>ROUND(F57*G57,2)</f>
        <v/>
      </c>
      <c r="I57" s="171" t="n"/>
      <c r="J57" s="190" t="n"/>
      <c r="L57" s="171" t="n"/>
    </row>
    <row r="58" ht="25.5" customHeight="1" s="214">
      <c r="A58" s="286" t="n">
        <v>45</v>
      </c>
      <c r="B58" s="253" t="n"/>
      <c r="C58" s="180" t="inlineStr">
        <is>
          <t>91.19.06-011</t>
        </is>
      </c>
      <c r="D58" s="181" t="inlineStr">
        <is>
          <t>Насосы грязевые, подача 23,4-65,3 м3/ч, давление нагнетания 15,7-5,88 МПа (160-60 кгс/см2)</t>
        </is>
      </c>
      <c r="E58" s="286" t="inlineStr">
        <is>
          <t>маш.-ч</t>
        </is>
      </c>
      <c r="F58" s="286" t="n">
        <v>11665.44</v>
      </c>
      <c r="G58" s="187" t="n">
        <v>39.25</v>
      </c>
      <c r="H58" s="184">
        <f>ROUND(F58*G58,2)</f>
        <v/>
      </c>
      <c r="I58" s="171" t="n"/>
      <c r="J58" s="190" t="n"/>
      <c r="L58" s="171" t="n"/>
    </row>
    <row r="59" ht="25.5" customHeight="1" s="214">
      <c r="A59" s="286" t="n">
        <v>46</v>
      </c>
      <c r="B59" s="253" t="n"/>
      <c r="C59" s="180" t="inlineStr">
        <is>
          <t>91.05.14-023</t>
        </is>
      </c>
      <c r="D59" s="181" t="inlineStr">
        <is>
          <t>Краны на тракторе, мощность 121 кВт (165 л.с.), грузоподъемность 5 т</t>
        </is>
      </c>
      <c r="E59" s="286" t="inlineStr">
        <is>
          <t>маш.-ч</t>
        </is>
      </c>
      <c r="F59" s="286" t="n">
        <v>1934.24</v>
      </c>
      <c r="G59" s="187" t="n">
        <v>182.8</v>
      </c>
      <c r="H59" s="184">
        <f>ROUND(F59*G59,2)</f>
        <v/>
      </c>
      <c r="I59" s="171" t="n"/>
      <c r="J59" s="190" t="n"/>
      <c r="L59" s="171" t="n"/>
    </row>
    <row r="60" ht="38.25" customHeight="1" s="214">
      <c r="A60" s="286" t="n">
        <v>47</v>
      </c>
      <c r="B60" s="253" t="n"/>
      <c r="C60" s="180" t="inlineStr">
        <is>
          <t>91.18.01-004</t>
        </is>
      </c>
      <c r="D60" s="181" t="inlineStr">
        <is>
          <t>Компрессоры передвижные с двигателем внутреннего сгорания, давлением 800 кПа (8 ат), производительность 10 м3/мин</t>
        </is>
      </c>
      <c r="E60" s="286" t="inlineStr">
        <is>
          <t>маш.-ч</t>
        </is>
      </c>
      <c r="F60" s="286" t="n">
        <v>3697.63056</v>
      </c>
      <c r="G60" s="187" t="n">
        <v>91.63</v>
      </c>
      <c r="H60" s="184">
        <f>ROUND(F60*G60,2)</f>
        <v/>
      </c>
      <c r="I60" s="171" t="n"/>
      <c r="J60" s="190" t="n"/>
      <c r="L60" s="171" t="n"/>
    </row>
    <row r="61">
      <c r="A61" s="286" t="n">
        <v>48</v>
      </c>
      <c r="B61" s="253" t="n"/>
      <c r="C61" s="180" t="inlineStr">
        <is>
          <t>91.08.04-021</t>
        </is>
      </c>
      <c r="D61" s="181" t="inlineStr">
        <is>
          <t>Котлы битумные передвижные 400 л</t>
        </is>
      </c>
      <c r="E61" s="286" t="inlineStr">
        <is>
          <t>маш.-ч</t>
        </is>
      </c>
      <c r="F61" s="286" t="n">
        <v>10706.07416</v>
      </c>
      <c r="G61" s="187" t="n">
        <v>30</v>
      </c>
      <c r="H61" s="184">
        <f>ROUND(F61*G61,2)</f>
        <v/>
      </c>
      <c r="I61" s="171" t="n"/>
      <c r="J61" s="190" t="n"/>
      <c r="L61" s="171" t="n"/>
    </row>
    <row r="62">
      <c r="A62" s="286" t="n">
        <v>49</v>
      </c>
      <c r="B62" s="253" t="n"/>
      <c r="C62" s="180" t="inlineStr">
        <is>
          <t>91.06.05-011</t>
        </is>
      </c>
      <c r="D62" s="181" t="inlineStr">
        <is>
          <t>Погрузчик, грузоподъемность 5 т</t>
        </is>
      </c>
      <c r="E62" s="286" t="inlineStr">
        <is>
          <t>маш.-ч</t>
        </is>
      </c>
      <c r="F62" s="286" t="n">
        <v>3198.563345</v>
      </c>
      <c r="G62" s="187" t="n">
        <v>89.98999999999999</v>
      </c>
      <c r="H62" s="184">
        <f>ROUND(F62*G62,2)</f>
        <v/>
      </c>
      <c r="I62" s="171" t="n"/>
      <c r="J62" s="190" t="n"/>
      <c r="L62" s="171" t="n"/>
    </row>
    <row r="63" ht="25.5" customHeight="1" s="214">
      <c r="A63" s="286" t="n">
        <v>50</v>
      </c>
      <c r="B63" s="253" t="n"/>
      <c r="C63" s="180" t="inlineStr">
        <is>
          <t>91.07.09-002</t>
        </is>
      </c>
      <c r="D63" s="181" t="inlineStr">
        <is>
          <t>Установки цементационные автоматизированные 15 м3/ч</t>
        </is>
      </c>
      <c r="E63" s="286" t="inlineStr">
        <is>
          <t>маш.-ч</t>
        </is>
      </c>
      <c r="F63" s="286" t="n">
        <v>3540.10176</v>
      </c>
      <c r="G63" s="187" t="n">
        <v>80.34999999999999</v>
      </c>
      <c r="H63" s="184">
        <f>ROUND(F63*G63,2)</f>
        <v/>
      </c>
      <c r="I63" s="171" t="n"/>
      <c r="J63" s="190" t="n"/>
      <c r="L63" s="171" t="n"/>
    </row>
    <row r="64" ht="25.5" customHeight="1" s="214">
      <c r="A64" s="286" t="n">
        <v>51</v>
      </c>
      <c r="B64" s="253" t="n"/>
      <c r="C64" s="180" t="inlineStr">
        <is>
          <t>91.05.08-007</t>
        </is>
      </c>
      <c r="D64" s="181" t="inlineStr">
        <is>
          <t>Краны на пневмоколесном ходу, грузоподъемность 25 т</t>
        </is>
      </c>
      <c r="E64" s="286" t="inlineStr">
        <is>
          <t>маш.-ч</t>
        </is>
      </c>
      <c r="F64" s="286" t="n">
        <v>2708.0654</v>
      </c>
      <c r="G64" s="187" t="n">
        <v>102.51</v>
      </c>
      <c r="H64" s="184">
        <f>ROUND(F64*G64,2)</f>
        <v/>
      </c>
      <c r="I64" s="171" t="n"/>
      <c r="J64" s="190" t="n"/>
      <c r="L64" s="171" t="n"/>
    </row>
    <row r="65">
      <c r="A65" s="286" t="n">
        <v>52</v>
      </c>
      <c r="B65" s="253" t="n"/>
      <c r="C65" s="180" t="inlineStr">
        <is>
          <t>91.14.04-002</t>
        </is>
      </c>
      <c r="D65" s="181" t="inlineStr">
        <is>
          <t>Тягачи седельные, грузоподъемность 15 т</t>
        </is>
      </c>
      <c r="E65" s="286" t="inlineStr">
        <is>
          <t>маш.-ч</t>
        </is>
      </c>
      <c r="F65" s="286" t="n">
        <v>2526.7958</v>
      </c>
      <c r="G65" s="187" t="n">
        <v>94.38</v>
      </c>
      <c r="H65" s="184">
        <f>ROUND(F65*G65,2)</f>
        <v/>
      </c>
      <c r="I65" s="171" t="n"/>
      <c r="J65" s="190" t="n"/>
      <c r="L65" s="171" t="n"/>
    </row>
    <row r="66">
      <c r="A66" s="286" t="n">
        <v>53</v>
      </c>
      <c r="B66" s="253" t="n"/>
      <c r="C66" s="180" t="inlineStr">
        <is>
          <t>91.01.01-036</t>
        </is>
      </c>
      <c r="D66" s="181" t="inlineStr">
        <is>
          <t>Бульдозеры, мощность 96 кВт (130 л.с.)</t>
        </is>
      </c>
      <c r="E66" s="286" t="inlineStr">
        <is>
          <t>маш.-ч</t>
        </is>
      </c>
      <c r="F66" s="286" t="n">
        <v>2502.112675</v>
      </c>
      <c r="G66" s="187" t="n">
        <v>94.05</v>
      </c>
      <c r="H66" s="184">
        <f>ROUND(F66*G66,2)</f>
        <v/>
      </c>
      <c r="I66" s="171" t="n"/>
      <c r="J66" s="190" t="n"/>
      <c r="L66" s="171" t="n"/>
    </row>
    <row r="67" ht="25.5" customHeight="1" s="214">
      <c r="A67" s="286" t="n">
        <v>54</v>
      </c>
      <c r="B67" s="253" t="n"/>
      <c r="C67" s="180" t="inlineStr">
        <is>
          <t>91.04.01-076</t>
        </is>
      </c>
      <c r="D67" s="181" t="inlineStr">
        <is>
          <t>Установки и агрегаты буровые на базе автомобилей глубина бурения до 200 м, грузоподъемность 2,5 т</t>
        </is>
      </c>
      <c r="E67" s="286" t="inlineStr">
        <is>
          <t>маш.-ч</t>
        </is>
      </c>
      <c r="F67" s="286" t="n">
        <v>1278.37008</v>
      </c>
      <c r="G67" s="187" t="n">
        <v>179.46</v>
      </c>
      <c r="H67" s="184">
        <f>ROUND(F67*G67,2)</f>
        <v/>
      </c>
      <c r="I67" s="171" t="n"/>
      <c r="J67" s="190" t="n"/>
      <c r="L67" s="171" t="n"/>
    </row>
    <row r="68" ht="25.5" customHeight="1" s="214">
      <c r="A68" s="286" t="n">
        <v>55</v>
      </c>
      <c r="B68" s="253" t="n"/>
      <c r="C68" s="180" t="inlineStr">
        <is>
          <t>91.10.05-001</t>
        </is>
      </c>
      <c r="D68" s="181" t="inlineStr">
        <is>
          <t>Трубоукладчики для труб диаметром 800-1000 мм, грузоподъемность 35 т</t>
        </is>
      </c>
      <c r="E68" s="286" t="inlineStr">
        <is>
          <t>маш.-ч</t>
        </is>
      </c>
      <c r="F68" s="286" t="n">
        <v>1075.392</v>
      </c>
      <c r="G68" s="187" t="n">
        <v>210.42</v>
      </c>
      <c r="H68" s="184">
        <f>ROUND(F68*G68,2)</f>
        <v/>
      </c>
      <c r="I68" s="171" t="n"/>
      <c r="J68" s="190" t="n"/>
      <c r="L68" s="171" t="n"/>
    </row>
    <row r="69" ht="38.25" customHeight="1" s="214">
      <c r="A69" s="286" t="n">
        <v>56</v>
      </c>
      <c r="B69" s="253" t="n"/>
      <c r="C69" s="180" t="inlineStr">
        <is>
          <t>91.04.01-052</t>
        </is>
      </c>
      <c r="D69" s="181" t="inlineStr">
        <is>
          <t>Станки буровые вращательного бурения несамоходные, глубиной бурения до 500 м, диаметр скважин 151-42 мм</t>
        </is>
      </c>
      <c r="E69" s="286" t="inlineStr">
        <is>
          <t>маш.-ч</t>
        </is>
      </c>
      <c r="F69" s="286" t="n">
        <v>3497.472</v>
      </c>
      <c r="G69" s="187" t="n">
        <v>62.01</v>
      </c>
      <c r="H69" s="184">
        <f>ROUND(F69*G69,2)</f>
        <v/>
      </c>
      <c r="I69" s="171" t="n"/>
      <c r="J69" s="190" t="n"/>
      <c r="L69" s="171" t="n"/>
    </row>
    <row r="70">
      <c r="A70" s="286" t="n">
        <v>57</v>
      </c>
      <c r="B70" s="253" t="n"/>
      <c r="C70" s="180" t="inlineStr">
        <is>
          <t>91.14.02-002</t>
        </is>
      </c>
      <c r="D70" s="181" t="inlineStr">
        <is>
          <t>Автомобили бортовые, грузоподъемность до 8 т</t>
        </is>
      </c>
      <c r="E70" s="286" t="inlineStr">
        <is>
          <t>маш.-ч</t>
        </is>
      </c>
      <c r="F70" s="286" t="n">
        <v>2441.515924</v>
      </c>
      <c r="G70" s="187" t="n">
        <v>85.84</v>
      </c>
      <c r="H70" s="184">
        <f>ROUND(F70*G70,2)</f>
        <v/>
      </c>
      <c r="I70" s="171" t="n"/>
      <c r="J70" s="190" t="n"/>
      <c r="L70" s="171" t="n"/>
    </row>
    <row r="71" ht="25.5" customHeight="1" s="214">
      <c r="A71" s="286" t="n">
        <v>58</v>
      </c>
      <c r="B71" s="253" t="n"/>
      <c r="C71" s="180" t="inlineStr">
        <is>
          <t>91.10.05-001</t>
        </is>
      </c>
      <c r="D71" s="181" t="inlineStr">
        <is>
          <t>Трубоукладчики для труб диаметром 800-1000 мм, грузоподъемность 35 т</t>
        </is>
      </c>
      <c r="E71" s="286" t="inlineStr">
        <is>
          <t>маш.-ч</t>
        </is>
      </c>
      <c r="F71" s="286" t="n">
        <v>950.4</v>
      </c>
      <c r="G71" s="187" t="n">
        <v>175.35</v>
      </c>
      <c r="H71" s="184">
        <f>ROUND(F71*G71,2)</f>
        <v/>
      </c>
      <c r="I71" s="171" t="n"/>
      <c r="J71" s="190" t="n"/>
      <c r="L71" s="171" t="n"/>
    </row>
    <row r="72" ht="25.5" customHeight="1" s="214">
      <c r="A72" s="286" t="n">
        <v>59</v>
      </c>
      <c r="B72" s="253" t="n"/>
      <c r="C72" s="180" t="inlineStr">
        <is>
          <t>91.19.04-004</t>
        </is>
      </c>
      <c r="D72" s="181" t="inlineStr">
        <is>
          <t>Насосы для нагнетания воды, содержащей твердые частицы, подача 45 м3/ч, напор до 55 м</t>
        </is>
      </c>
      <c r="E72" s="286" t="inlineStr">
        <is>
          <t>маш.-ч</t>
        </is>
      </c>
      <c r="F72" s="286" t="n">
        <v>11966.004</v>
      </c>
      <c r="G72" s="187" t="n">
        <v>11.68</v>
      </c>
      <c r="H72" s="184">
        <f>ROUND(F72*G72,2)</f>
        <v/>
      </c>
      <c r="I72" s="171" t="n"/>
      <c r="J72" s="190" t="n"/>
      <c r="L72" s="171" t="n"/>
    </row>
    <row r="73" ht="25.5" customHeight="1" s="214">
      <c r="A73" s="286" t="n">
        <v>60</v>
      </c>
      <c r="B73" s="253" t="n"/>
      <c r="C73" s="180" t="inlineStr">
        <is>
          <t>91.17.04-036</t>
        </is>
      </c>
      <c r="D73" s="181" t="inlineStr">
        <is>
          <t>Агрегаты сварочные передвижные номинальным сварочным током 250-400 А с дизельным двигателем</t>
        </is>
      </c>
      <c r="E73" s="286" t="inlineStr">
        <is>
          <t>маш.-ч</t>
        </is>
      </c>
      <c r="F73" s="286" t="n">
        <v>8419.453548</v>
      </c>
      <c r="G73" s="187" t="n">
        <v>14</v>
      </c>
      <c r="H73" s="184">
        <f>ROUND(F73*G73,2)</f>
        <v/>
      </c>
      <c r="I73" s="171" t="n"/>
      <c r="J73" s="190" t="n"/>
      <c r="L73" s="171" t="n"/>
    </row>
    <row r="74">
      <c r="A74" s="286" t="n">
        <v>61</v>
      </c>
      <c r="B74" s="253" t="n"/>
      <c r="C74" s="180" t="inlineStr">
        <is>
          <t>91.14.02-004</t>
        </is>
      </c>
      <c r="D74" s="181" t="inlineStr">
        <is>
          <t>Автомобили бортовые, грузоподъемность до 15т</t>
        </is>
      </c>
      <c r="E74" s="286" t="inlineStr">
        <is>
          <t>маш.-ч</t>
        </is>
      </c>
      <c r="F74" s="286" t="n">
        <v>1229.67418</v>
      </c>
      <c r="G74" s="187" t="n">
        <v>92.94</v>
      </c>
      <c r="H74" s="184">
        <f>ROUND(F74*G74,2)</f>
        <v/>
      </c>
      <c r="I74" s="171" t="n"/>
      <c r="J74" s="190" t="n"/>
      <c r="L74" s="171" t="n"/>
    </row>
    <row r="75">
      <c r="A75" s="286" t="n">
        <v>62</v>
      </c>
      <c r="B75" s="253" t="n"/>
      <c r="C75" s="180" t="inlineStr">
        <is>
          <t>91.14.03-001</t>
        </is>
      </c>
      <c r="D75" s="181" t="inlineStr">
        <is>
          <t>Автомобиль-самосвал, грузоподъемность до 7 т</t>
        </is>
      </c>
      <c r="E75" s="286" t="inlineStr">
        <is>
          <t>маш.-ч</t>
        </is>
      </c>
      <c r="F75" s="286" t="n">
        <v>885.668949</v>
      </c>
      <c r="G75" s="187" t="n">
        <v>89.54000000000001</v>
      </c>
      <c r="H75" s="184">
        <f>ROUND(F75*G75,2)</f>
        <v/>
      </c>
      <c r="I75" s="171" t="n"/>
      <c r="J75" s="190" t="n"/>
      <c r="L75" s="171" t="n"/>
    </row>
    <row r="76">
      <c r="A76" s="286" t="n">
        <v>63</v>
      </c>
      <c r="B76" s="253" t="n"/>
      <c r="C76" s="180" t="inlineStr">
        <is>
          <t>91.15.01-002</t>
        </is>
      </c>
      <c r="D76" s="181" t="inlineStr">
        <is>
          <t>Прицепы тракторные 6,5 т</t>
        </is>
      </c>
      <c r="E76" s="286" t="inlineStr">
        <is>
          <t>маш.-ч</t>
        </is>
      </c>
      <c r="F76" s="286" t="n">
        <v>6178.866124</v>
      </c>
      <c r="G76" s="187" t="n">
        <v>10.8</v>
      </c>
      <c r="H76" s="184">
        <f>ROUND(F76*G76,2)</f>
        <v/>
      </c>
      <c r="I76" s="171" t="n"/>
      <c r="J76" s="190" t="n"/>
      <c r="L76" s="171" t="n"/>
    </row>
    <row r="77" ht="25.5" customHeight="1" s="214">
      <c r="A77" s="286" t="n">
        <v>64</v>
      </c>
      <c r="B77" s="253" t="n"/>
      <c r="C77" s="180" t="inlineStr">
        <is>
          <t>91.06.09-101</t>
        </is>
      </c>
      <c r="D77" s="181" t="inlineStr">
        <is>
          <t>Стрелы монтажные А-образные высотой до 22 м для подъема опор ВЛ</t>
        </is>
      </c>
      <c r="E77" s="286" t="inlineStr">
        <is>
          <t>маш.-ч</t>
        </is>
      </c>
      <c r="F77" s="286" t="n">
        <v>8499.900838</v>
      </c>
      <c r="G77" s="187" t="n">
        <v>6.24</v>
      </c>
      <c r="H77" s="184">
        <f>ROUND(F77*G77,2)</f>
        <v/>
      </c>
      <c r="I77" s="171" t="n"/>
      <c r="J77" s="190" t="n"/>
      <c r="L77" s="171" t="n"/>
    </row>
    <row r="78" ht="25.5" customHeight="1" s="214">
      <c r="A78" s="286" t="n">
        <v>65</v>
      </c>
      <c r="B78" s="253" t="n"/>
      <c r="C78" s="180" t="inlineStr">
        <is>
          <t>91.14.05-012</t>
        </is>
      </c>
      <c r="D78" s="181" t="inlineStr">
        <is>
          <t>Полуприцепы общего назначения, грузоподъемность 15 т</t>
        </is>
      </c>
      <c r="E78" s="286" t="inlineStr">
        <is>
          <t>маш.-ч</t>
        </is>
      </c>
      <c r="F78" s="286" t="n">
        <v>2526.7958</v>
      </c>
      <c r="G78" s="187" t="n">
        <v>19.76</v>
      </c>
      <c r="H78" s="184">
        <f>ROUND(F78*G78,2)</f>
        <v/>
      </c>
      <c r="I78" s="171" t="n"/>
      <c r="J78" s="190" t="n"/>
      <c r="L78" s="171" t="n"/>
    </row>
    <row r="79" ht="25.5" customHeight="1" s="214">
      <c r="A79" s="286" t="n">
        <v>66</v>
      </c>
      <c r="B79" s="253" t="n"/>
      <c r="C79" s="180" t="inlineStr">
        <is>
          <t>91.01.02-004</t>
        </is>
      </c>
      <c r="D79" s="181" t="inlineStr">
        <is>
          <t>Автогрейдеры среднего типа, мощность 99 кВт (135 л.с.)</t>
        </is>
      </c>
      <c r="E79" s="286" t="inlineStr">
        <is>
          <t>маш.-ч</t>
        </is>
      </c>
      <c r="F79" s="286" t="n">
        <v>320.496946</v>
      </c>
      <c r="G79" s="187" t="n">
        <v>123</v>
      </c>
      <c r="H79" s="184">
        <f>ROUND(F79*G79,2)</f>
        <v/>
      </c>
      <c r="I79" s="171" t="n"/>
      <c r="J79" s="190" t="n"/>
      <c r="L79" s="171" t="n"/>
    </row>
    <row r="80">
      <c r="A80" s="286" t="n">
        <v>67</v>
      </c>
      <c r="B80" s="253" t="n"/>
      <c r="C80" s="180" t="inlineStr">
        <is>
          <t>91.14.04-001</t>
        </is>
      </c>
      <c r="D80" s="181" t="inlineStr">
        <is>
          <t>Тягачи седельные, грузоподъемность 12 т</t>
        </is>
      </c>
      <c r="E80" s="286" t="inlineStr">
        <is>
          <t>маш.-ч</t>
        </is>
      </c>
      <c r="F80" s="286" t="n">
        <v>298.72</v>
      </c>
      <c r="G80" s="187" t="n">
        <v>123.41</v>
      </c>
      <c r="H80" s="184">
        <f>ROUND(F80*G80,2)</f>
        <v/>
      </c>
      <c r="I80" s="171" t="n"/>
      <c r="J80" s="190" t="n"/>
      <c r="L80" s="171" t="n"/>
    </row>
    <row r="81">
      <c r="A81" s="286" t="n">
        <v>68</v>
      </c>
      <c r="B81" s="253" t="n"/>
      <c r="C81" s="180" t="inlineStr">
        <is>
          <t>91.19.08-004</t>
        </is>
      </c>
      <c r="D81" s="181" t="inlineStr">
        <is>
          <t>Насосы мощностью 4 кВт</t>
        </is>
      </c>
      <c r="E81" s="286" t="inlineStr">
        <is>
          <t>маш.-ч</t>
        </is>
      </c>
      <c r="F81" s="286" t="n">
        <v>9676.799999999999</v>
      </c>
      <c r="G81" s="187" t="n">
        <v>2.96</v>
      </c>
      <c r="H81" s="184">
        <f>ROUND(F81*G81,2)</f>
        <v/>
      </c>
      <c r="I81" s="171" t="n"/>
      <c r="J81" s="190" t="n"/>
      <c r="L81" s="171" t="n"/>
    </row>
    <row r="82">
      <c r="A82" s="286" t="n">
        <v>69</v>
      </c>
      <c r="B82" s="253" t="n"/>
      <c r="C82" s="180" t="inlineStr">
        <is>
          <t>91.14.04-001</t>
        </is>
      </c>
      <c r="D82" s="181" t="inlineStr">
        <is>
          <t>Тягачи седельные, грузоподъемность 12 т</t>
        </is>
      </c>
      <c r="E82" s="286" t="inlineStr">
        <is>
          <t>маш.-ч</t>
        </is>
      </c>
      <c r="F82" s="286" t="n">
        <v>264</v>
      </c>
      <c r="G82" s="187" t="n">
        <v>102.84</v>
      </c>
      <c r="H82" s="184">
        <f>ROUND(F82*G82,2)</f>
        <v/>
      </c>
      <c r="I82" s="171" t="n"/>
      <c r="J82" s="190" t="n"/>
      <c r="L82" s="171" t="n"/>
    </row>
    <row r="83" ht="25.5" customHeight="1" s="214">
      <c r="A83" s="286" t="n">
        <v>70</v>
      </c>
      <c r="B83" s="253" t="n"/>
      <c r="C83" s="180" t="inlineStr">
        <is>
          <t>91.04.01-032</t>
        </is>
      </c>
      <c r="D83" s="181" t="inlineStr">
        <is>
          <t>Машины бурильно-крановые глубина бурения 1,5-3 м, мощность 66 кВт (90 л.с.)</t>
        </is>
      </c>
      <c r="E83" s="286" t="inlineStr">
        <is>
          <t>маш.-ч</t>
        </is>
      </c>
      <c r="F83" s="286" t="n">
        <v>181.26</v>
      </c>
      <c r="G83" s="187" t="n">
        <v>140.95</v>
      </c>
      <c r="H83" s="184">
        <f>ROUND(F83*G83,2)</f>
        <v/>
      </c>
      <c r="I83" s="171" t="n"/>
      <c r="J83" s="190" t="n"/>
      <c r="L83" s="171" t="n"/>
    </row>
    <row r="84">
      <c r="A84" s="286" t="n">
        <v>71</v>
      </c>
      <c r="B84" s="253" t="n"/>
      <c r="C84" s="180" t="inlineStr">
        <is>
          <t>91.14.07-011</t>
        </is>
      </c>
      <c r="D84" s="181" t="inlineStr">
        <is>
          <t>Автоцементовозы 13 т</t>
        </is>
      </c>
      <c r="E84" s="286" t="inlineStr">
        <is>
          <t>маш.-ч</t>
        </is>
      </c>
      <c r="F84" s="286" t="n">
        <v>182.16</v>
      </c>
      <c r="G84" s="187" t="n">
        <v>122.18</v>
      </c>
      <c r="H84" s="184">
        <f>ROUND(F84*G84,2)</f>
        <v/>
      </c>
      <c r="I84" s="171" t="n"/>
      <c r="J84" s="190" t="n"/>
      <c r="L84" s="171" t="n"/>
    </row>
    <row r="85" ht="25.5" customHeight="1" s="214">
      <c r="A85" s="286" t="n">
        <v>72</v>
      </c>
      <c r="B85" s="253" t="n"/>
      <c r="C85" s="180" t="inlineStr">
        <is>
          <t>91.08.09-023</t>
        </is>
      </c>
      <c r="D85" s="181" t="inlineStr">
        <is>
          <t>Трамбовки пневматические при работе от передвижных компрессорных станций</t>
        </is>
      </c>
      <c r="E85" s="286" t="inlineStr">
        <is>
          <t>маш.-ч</t>
        </is>
      </c>
      <c r="F85" s="286" t="n">
        <v>35521.994038</v>
      </c>
      <c r="G85" s="187" t="n">
        <v>0.55</v>
      </c>
      <c r="H85" s="184">
        <f>ROUND(F85*G85,2)</f>
        <v/>
      </c>
      <c r="I85" s="171" t="n"/>
      <c r="J85" s="190" t="n"/>
      <c r="L85" s="171" t="n"/>
    </row>
    <row r="86" ht="25.5" customHeight="1" s="214">
      <c r="A86" s="286" t="n">
        <v>73</v>
      </c>
      <c r="B86" s="253" t="n"/>
      <c r="C86" s="180" t="inlineStr">
        <is>
          <t>91.06.01-002</t>
        </is>
      </c>
      <c r="D86" s="181" t="inlineStr">
        <is>
          <t>Домкраты гидравлические, грузоподъемность 6,3-25 т</t>
        </is>
      </c>
      <c r="E86" s="286" t="inlineStr">
        <is>
          <t>маш.-ч</t>
        </is>
      </c>
      <c r="F86" s="286" t="n">
        <v>37046.176318</v>
      </c>
      <c r="G86" s="187" t="n">
        <v>0.48</v>
      </c>
      <c r="H86" s="184">
        <f>ROUND(F86*G86,2)</f>
        <v/>
      </c>
      <c r="I86" s="171" t="n"/>
      <c r="J86" s="190" t="n"/>
      <c r="L86" s="171" t="n"/>
    </row>
    <row r="87">
      <c r="A87" s="286" t="n">
        <v>74</v>
      </c>
      <c r="B87" s="253" t="n"/>
      <c r="C87" s="180" t="inlineStr">
        <is>
          <t>91.01.01-034</t>
        </is>
      </c>
      <c r="D87" s="181" t="inlineStr">
        <is>
          <t>Бульдозеры, мощность 59 кВт (80 л.с.)</t>
        </is>
      </c>
      <c r="E87" s="286" t="inlineStr">
        <is>
          <t>маш.-ч</t>
        </is>
      </c>
      <c r="F87" s="286" t="n">
        <v>256.06444</v>
      </c>
      <c r="G87" s="187" t="n">
        <v>59.47</v>
      </c>
      <c r="H87" s="184">
        <f>ROUND(F87*G87,2)</f>
        <v/>
      </c>
      <c r="I87" s="171" t="n"/>
      <c r="J87" s="190" t="n"/>
      <c r="L87" s="171" t="n"/>
    </row>
    <row r="88">
      <c r="A88" s="286" t="n">
        <v>75</v>
      </c>
      <c r="B88" s="253" t="n"/>
      <c r="C88" s="180" t="inlineStr">
        <is>
          <t>91.01.01-035</t>
        </is>
      </c>
      <c r="D88" s="181" t="inlineStr">
        <is>
          <t>Бульдозеры, мощность 79 кВт (108 л.с.)</t>
        </is>
      </c>
      <c r="E88" s="286" t="inlineStr">
        <is>
          <t>маш.-ч</t>
        </is>
      </c>
      <c r="F88" s="286" t="n">
        <v>178.858639</v>
      </c>
      <c r="G88" s="187" t="n">
        <v>79.06999999999999</v>
      </c>
      <c r="H88" s="184">
        <f>ROUND(F88*G88,2)</f>
        <v/>
      </c>
      <c r="I88" s="171" t="n"/>
      <c r="J88" s="190" t="n"/>
      <c r="L88" s="171" t="n"/>
    </row>
    <row r="89">
      <c r="A89" s="286" t="n">
        <v>76</v>
      </c>
      <c r="B89" s="253" t="n"/>
      <c r="C89" s="180" t="inlineStr">
        <is>
          <t>91.06.05-011</t>
        </is>
      </c>
      <c r="D89" s="181" t="inlineStr">
        <is>
          <t>Погрузчики, грузоподъемность 5 т</t>
        </is>
      </c>
      <c r="E89" s="286" t="inlineStr">
        <is>
          <t>маш.час</t>
        </is>
      </c>
      <c r="F89" s="286" t="n">
        <v>157.124368</v>
      </c>
      <c r="G89" s="187" t="n">
        <v>89.98999999999999</v>
      </c>
      <c r="H89" s="184">
        <f>ROUND(F89*G89,2)</f>
        <v/>
      </c>
      <c r="I89" s="171" t="n"/>
      <c r="J89" s="190" t="n"/>
      <c r="L89" s="171" t="n"/>
    </row>
    <row r="90" ht="25.5" customHeight="1" s="214">
      <c r="A90" s="286" t="n">
        <v>77</v>
      </c>
      <c r="B90" s="253" t="n"/>
      <c r="C90" s="180" t="inlineStr">
        <is>
          <t>91.06.05-057</t>
        </is>
      </c>
      <c r="D90" s="181" t="inlineStr">
        <is>
          <t>Погрузчики одноковшовые универсальные фронтальные пневмоколесные, грузоподъемность 3 т</t>
        </is>
      </c>
      <c r="E90" s="286" t="inlineStr">
        <is>
          <t>маш.-ч</t>
        </is>
      </c>
      <c r="F90" s="286" t="n">
        <v>84.06399999999999</v>
      </c>
      <c r="G90" s="187" t="n">
        <v>90.40000000000001</v>
      </c>
      <c r="H90" s="184">
        <f>ROUND(F90*G90,2)</f>
        <v/>
      </c>
      <c r="I90" s="171" t="n"/>
      <c r="J90" s="190" t="n"/>
      <c r="L90" s="171" t="n"/>
    </row>
    <row r="91" ht="25.5" customHeight="1" s="214">
      <c r="A91" s="286" t="n">
        <v>78</v>
      </c>
      <c r="B91" s="253" t="n"/>
      <c r="C91" s="180" t="inlineStr">
        <is>
          <t>91.21.01-012</t>
        </is>
      </c>
      <c r="D91" s="181" t="inlineStr">
        <is>
          <t>Агрегаты окрасочные высокого давления для окраски поверхностей конструкций, мощность 1 кВт</t>
        </is>
      </c>
      <c r="E91" s="286" t="inlineStr">
        <is>
          <t>маш.-ч</t>
        </is>
      </c>
      <c r="F91" s="286" t="n">
        <v>1038.775951</v>
      </c>
      <c r="G91" s="187" t="n">
        <v>6.82</v>
      </c>
      <c r="H91" s="184">
        <f>ROUND(F91*G91,2)</f>
        <v/>
      </c>
      <c r="I91" s="171" t="n"/>
      <c r="J91" s="190" t="n"/>
      <c r="L91" s="171" t="n"/>
    </row>
    <row r="92" ht="25.5" customHeight="1" s="214">
      <c r="A92" s="286" t="n">
        <v>79</v>
      </c>
      <c r="B92" s="253" t="n"/>
      <c r="C92" s="180" t="inlineStr">
        <is>
          <t>91.06.03-062</t>
        </is>
      </c>
      <c r="D92" s="181" t="inlineStr">
        <is>
          <t>Лебедки электрические тяговым усилием до 31,39 кН (3,2 т)</t>
        </is>
      </c>
      <c r="E92" s="286" t="inlineStr">
        <is>
          <t>маш.-ч</t>
        </is>
      </c>
      <c r="F92" s="286" t="n">
        <v>816.2856</v>
      </c>
      <c r="G92" s="187" t="n">
        <v>6.9</v>
      </c>
      <c r="H92" s="184">
        <f>ROUND(F92*G92,2)</f>
        <v/>
      </c>
      <c r="I92" s="171" t="n"/>
      <c r="J92" s="190" t="n"/>
      <c r="L92" s="171" t="n"/>
    </row>
    <row r="93">
      <c r="A93" s="286" t="n">
        <v>80</v>
      </c>
      <c r="B93" s="253" t="n"/>
      <c r="C93" s="180" t="inlineStr">
        <is>
          <t>91.21.16-012</t>
        </is>
      </c>
      <c r="D93" s="181" t="inlineStr">
        <is>
          <t>Пресс гидравлический с электроприводом</t>
        </is>
      </c>
      <c r="E93" s="286" t="inlineStr">
        <is>
          <t>маш.-ч</t>
        </is>
      </c>
      <c r="F93" s="286" t="n">
        <v>4695.530141</v>
      </c>
      <c r="G93" s="187" t="n">
        <v>1.11</v>
      </c>
      <c r="H93" s="184">
        <f>ROUND(F93*G93,2)</f>
        <v/>
      </c>
      <c r="I93" s="171" t="n"/>
      <c r="J93" s="190" t="n"/>
      <c r="L93" s="171" t="n"/>
    </row>
    <row r="94" ht="25.5" customHeight="1" s="214">
      <c r="A94" s="286" t="n">
        <v>81</v>
      </c>
      <c r="B94" s="253" t="n"/>
      <c r="C94" s="180" t="inlineStr">
        <is>
          <t>91.14.05-011</t>
        </is>
      </c>
      <c r="D94" s="181" t="inlineStr">
        <is>
          <t>Полуприцепы общего назначения, грузоподъемность 12 т</t>
        </is>
      </c>
      <c r="E94" s="286" t="inlineStr">
        <is>
          <t>маш.-ч</t>
        </is>
      </c>
      <c r="F94" s="286" t="n">
        <v>298.72</v>
      </c>
      <c r="G94" s="187" t="n">
        <v>14.4</v>
      </c>
      <c r="H94" s="184">
        <f>ROUND(F94*G94,2)</f>
        <v/>
      </c>
      <c r="I94" s="171" t="n"/>
      <c r="J94" s="190" t="n"/>
      <c r="L94" s="171" t="n"/>
    </row>
    <row r="95" ht="25.5" customHeight="1" s="214">
      <c r="A95" s="286" t="n">
        <v>82</v>
      </c>
      <c r="B95" s="253" t="n"/>
      <c r="C95" s="180" t="inlineStr">
        <is>
          <t>91.01.04-003</t>
        </is>
      </c>
      <c r="D95" s="181" t="inlineStr">
        <is>
          <t>Установки однобаровые на тракторе, мощность 79 кВт (108 л.с.), ширина щели 14 см</t>
        </is>
      </c>
      <c r="E95" s="286" t="inlineStr">
        <is>
          <t>маш.-ч</t>
        </is>
      </c>
      <c r="F95" s="286" t="n">
        <v>30.6776</v>
      </c>
      <c r="G95" s="187" t="n">
        <v>127.95</v>
      </c>
      <c r="H95" s="184">
        <f>ROUND(F95*G95,2)</f>
        <v/>
      </c>
      <c r="I95" s="171" t="n"/>
      <c r="J95" s="190" t="n"/>
      <c r="L95" s="171" t="n"/>
    </row>
    <row r="96">
      <c r="A96" s="286" t="n">
        <v>83</v>
      </c>
      <c r="B96" s="253" t="n"/>
      <c r="C96" s="180" t="inlineStr">
        <is>
          <t>91.13.03-041</t>
        </is>
      </c>
      <c r="D96" s="181" t="inlineStr">
        <is>
          <t>Автоцистерна</t>
        </is>
      </c>
      <c r="E96" s="286" t="inlineStr">
        <is>
          <t>маш.-ч</t>
        </is>
      </c>
      <c r="F96" s="286" t="n">
        <v>36.432</v>
      </c>
      <c r="G96" s="187" t="n">
        <v>100.72</v>
      </c>
      <c r="H96" s="184">
        <f>ROUND(F96*G96,2)</f>
        <v/>
      </c>
      <c r="I96" s="171" t="n"/>
      <c r="J96" s="190" t="n"/>
      <c r="L96" s="171" t="n"/>
    </row>
    <row r="97" ht="25.5" customHeight="1" s="214">
      <c r="A97" s="286" t="n">
        <v>84</v>
      </c>
      <c r="B97" s="253" t="n"/>
      <c r="C97" s="180" t="inlineStr">
        <is>
          <t>91.07.08-022</t>
        </is>
      </c>
      <c r="D97" s="181" t="inlineStr">
        <is>
          <t>Растворосмесители для приготовления водоцементных и других растворов 750 л</t>
        </is>
      </c>
      <c r="E97" s="286" t="inlineStr">
        <is>
          <t>маш.-ч</t>
        </is>
      </c>
      <c r="F97" s="286" t="n">
        <v>582.912</v>
      </c>
      <c r="G97" s="187" t="n">
        <v>5.8</v>
      </c>
      <c r="H97" s="184">
        <f>ROUND(F97*G97,2)</f>
        <v/>
      </c>
      <c r="I97" s="171" t="n"/>
      <c r="J97" s="190" t="n"/>
      <c r="L97" s="171" t="n"/>
    </row>
    <row r="98">
      <c r="A98" s="286" t="n">
        <v>85</v>
      </c>
      <c r="B98" s="253" t="n"/>
      <c r="C98" s="180" t="inlineStr">
        <is>
          <t>91.01.01-039</t>
        </is>
      </c>
      <c r="D98" s="181" t="inlineStr">
        <is>
          <t>Бульдозеры, мощность 132 кВт (180 л.с.)</t>
        </is>
      </c>
      <c r="E98" s="286" t="inlineStr">
        <is>
          <t>маш.-ч</t>
        </is>
      </c>
      <c r="F98" s="286" t="n">
        <v>25.002575</v>
      </c>
      <c r="G98" s="187" t="n">
        <v>132.79</v>
      </c>
      <c r="H98" s="184">
        <f>ROUND(F98*G98,2)</f>
        <v/>
      </c>
      <c r="I98" s="171" t="n"/>
      <c r="J98" s="190" t="n"/>
      <c r="L98" s="171" t="n"/>
    </row>
    <row r="99" ht="25.5" customHeight="1" s="214">
      <c r="A99" s="286" t="n">
        <v>86</v>
      </c>
      <c r="B99" s="253" t="n"/>
      <c r="C99" s="180" t="inlineStr">
        <is>
          <t>91.14.05-011</t>
        </is>
      </c>
      <c r="D99" s="181" t="inlineStr">
        <is>
          <t>Полуприцепы общего назначения, грузоподъемность 12 т</t>
        </is>
      </c>
      <c r="E99" s="286" t="inlineStr">
        <is>
          <t>маш.-ч</t>
        </is>
      </c>
      <c r="F99" s="286" t="n">
        <v>264</v>
      </c>
      <c r="G99" s="187" t="n">
        <v>12</v>
      </c>
      <c r="H99" s="184">
        <f>ROUND(F99*G99,2)</f>
        <v/>
      </c>
      <c r="I99" s="171" t="n"/>
      <c r="J99" s="190" t="n"/>
      <c r="L99" s="171" t="n"/>
    </row>
    <row r="100">
      <c r="A100" s="286" t="n">
        <v>87</v>
      </c>
      <c r="B100" s="253" t="n"/>
      <c r="C100" s="180" t="inlineStr">
        <is>
          <t>91.13.01-038</t>
        </is>
      </c>
      <c r="D100" s="181" t="inlineStr">
        <is>
          <t>Машины поливомоечные 6000 л</t>
        </is>
      </c>
      <c r="E100" s="286" t="inlineStr">
        <is>
          <t>маш.-ч</t>
        </is>
      </c>
      <c r="F100" s="286" t="n">
        <v>13.92636</v>
      </c>
      <c r="G100" s="187" t="n">
        <v>110</v>
      </c>
      <c r="H100" s="184">
        <f>ROUND(F100*G100,2)</f>
        <v/>
      </c>
      <c r="I100" s="171" t="n"/>
      <c r="J100" s="190" t="n"/>
      <c r="L100" s="171" t="n"/>
    </row>
    <row r="101" ht="38.25" customHeight="1" s="214">
      <c r="A101" s="286" t="n">
        <v>88</v>
      </c>
      <c r="B101" s="253" t="n"/>
      <c r="C101" s="180" t="inlineStr">
        <is>
          <t>91.07.07-002</t>
        </is>
      </c>
      <c r="D101" s="181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101" s="286" t="inlineStr">
        <is>
          <t>маш.-ч</t>
        </is>
      </c>
      <c r="F101" s="286" t="n">
        <v>69.4924</v>
      </c>
      <c r="G101" s="187" t="n">
        <v>11.13</v>
      </c>
      <c r="H101" s="184">
        <f>ROUND(F101*G101,2)</f>
        <v/>
      </c>
      <c r="I101" s="171" t="n"/>
      <c r="J101" s="190" t="n"/>
      <c r="L101" s="171" t="n"/>
    </row>
    <row r="102" ht="25.5" customHeight="1" s="214">
      <c r="A102" s="286" t="n">
        <v>89</v>
      </c>
      <c r="B102" s="253" t="n"/>
      <c r="C102" s="180" t="inlineStr">
        <is>
          <t>91.01.05-086</t>
        </is>
      </c>
      <c r="D102" s="181" t="inlineStr">
        <is>
          <t>Экскаваторы одноковшовые дизельные на гусеничном ходу, емкость ковша 0,65 м3</t>
        </is>
      </c>
      <c r="E102" s="286" t="inlineStr">
        <is>
          <t>маш.-ч</t>
        </is>
      </c>
      <c r="F102" s="286" t="n">
        <v>4.23881</v>
      </c>
      <c r="G102" s="187" t="n">
        <v>115.27</v>
      </c>
      <c r="H102" s="184">
        <f>ROUND(F102*G102,2)</f>
        <v/>
      </c>
      <c r="I102" s="171" t="n"/>
      <c r="J102" s="190" t="n"/>
      <c r="L102" s="171" t="n"/>
    </row>
    <row r="103" ht="25.5" customHeight="1" s="214">
      <c r="A103" s="286" t="n">
        <v>90</v>
      </c>
      <c r="B103" s="253" t="n"/>
      <c r="C103" s="180" t="inlineStr">
        <is>
          <t>91.08.09-024</t>
        </is>
      </c>
      <c r="D103" s="181" t="inlineStr">
        <is>
          <t>Трамбовки пневматические при работе от стационарного компрессора</t>
        </is>
      </c>
      <c r="E103" s="286" t="inlineStr">
        <is>
          <t>маш.-ч</t>
        </is>
      </c>
      <c r="F103" s="286" t="n">
        <v>72.94759999999999</v>
      </c>
      <c r="G103" s="187" t="n">
        <v>4.91</v>
      </c>
      <c r="H103" s="184">
        <f>ROUND(F103*G103,2)</f>
        <v/>
      </c>
      <c r="I103" s="171" t="n"/>
      <c r="J103" s="190" t="n"/>
      <c r="L103" s="171" t="n"/>
    </row>
    <row r="104" ht="25.5" customHeight="1" s="214">
      <c r="A104" s="286" t="n">
        <v>91</v>
      </c>
      <c r="B104" s="253" t="n"/>
      <c r="C104" s="180" t="inlineStr">
        <is>
          <t>91.17.04-233</t>
        </is>
      </c>
      <c r="D104" s="181" t="inlineStr">
        <is>
          <t>Установки для сварки ручной дуговой (постоянного тока)</t>
        </is>
      </c>
      <c r="E104" s="286" t="inlineStr">
        <is>
          <t>маш.-ч</t>
        </is>
      </c>
      <c r="F104" s="286" t="n">
        <v>2.576</v>
      </c>
      <c r="G104" s="187" t="n">
        <v>8.1</v>
      </c>
      <c r="H104" s="184">
        <f>ROUND(F104*G104,2)</f>
        <v/>
      </c>
      <c r="I104" s="171" t="n"/>
      <c r="J104" s="190" t="n"/>
      <c r="L104" s="171" t="n"/>
    </row>
    <row r="105" ht="25.5" customHeight="1" s="214">
      <c r="A105" s="286" t="n">
        <v>92</v>
      </c>
      <c r="B105" s="253" t="n"/>
      <c r="C105" s="180" t="inlineStr">
        <is>
          <t>91.06.03-060</t>
        </is>
      </c>
      <c r="D105" s="181" t="inlineStr">
        <is>
          <t>Лебедки электрические тяговым усилием до 5,79 кН (0,59 т)</t>
        </is>
      </c>
      <c r="E105" s="286" t="inlineStr">
        <is>
          <t>маш.-ч</t>
        </is>
      </c>
      <c r="F105" s="286" t="n">
        <v>11.993383</v>
      </c>
      <c r="G105" s="187" t="n">
        <v>1.7</v>
      </c>
      <c r="H105" s="184">
        <f>ROUND(F105*G105,2)</f>
        <v/>
      </c>
      <c r="I105" s="171" t="n"/>
      <c r="J105" s="190" t="n"/>
      <c r="L105" s="171" t="n"/>
    </row>
    <row r="106">
      <c r="A106" s="252" t="inlineStr">
        <is>
          <t>Материалы</t>
        </is>
      </c>
      <c r="B106" s="332" t="n"/>
      <c r="C106" s="332" t="n"/>
      <c r="D106" s="332" t="n"/>
      <c r="E106" s="333" t="n"/>
      <c r="F106" s="252" t="n"/>
      <c r="G106" s="166" t="n"/>
      <c r="H106" s="185">
        <f>SUM(H107:H279)</f>
        <v/>
      </c>
    </row>
    <row r="107" ht="25.5" customHeight="1" s="214">
      <c r="A107" s="188" t="n">
        <v>93</v>
      </c>
      <c r="B107" s="253" t="n"/>
      <c r="C107" s="180" t="inlineStr">
        <is>
          <t>05.1.05.14-0027</t>
        </is>
      </c>
      <c r="D107" s="181" t="inlineStr">
        <is>
          <t>Фундаменты под опоры ВЛ Ф6-АМ (бетон B30, расход арматуры 180 кг)</t>
        </is>
      </c>
      <c r="E107" s="286" t="inlineStr">
        <is>
          <t>м3</t>
        </is>
      </c>
      <c r="F107" s="180" t="n">
        <v>50713.611688312</v>
      </c>
      <c r="G107" s="184" t="n">
        <v>3304.62</v>
      </c>
      <c r="H107" s="184">
        <f>ROUND(F107*G107,2)</f>
        <v/>
      </c>
      <c r="I107" s="191">
        <f>H107/$H$106</f>
        <v/>
      </c>
      <c r="K107" s="171">
        <f>H107/$H$106</f>
        <v/>
      </c>
    </row>
    <row r="108">
      <c r="A108" s="188" t="n">
        <v>96</v>
      </c>
      <c r="B108" s="253" t="n"/>
      <c r="C108" s="180" t="inlineStr">
        <is>
          <t>22.2.01.03-0002</t>
        </is>
      </c>
      <c r="D108" s="181" t="inlineStr">
        <is>
          <t>Изолятор подвесной стеклянный ПСВ-160А</t>
        </is>
      </c>
      <c r="E108" s="286" t="inlineStr">
        <is>
          <t>шт</t>
        </is>
      </c>
      <c r="F108" s="180" t="n">
        <v>105421.42857143</v>
      </c>
      <c r="G108" s="184" t="n">
        <v>284.68</v>
      </c>
      <c r="H108" s="184">
        <f>ROUND(F108*G108,2)</f>
        <v/>
      </c>
      <c r="I108" s="191">
        <f>H108/$H$106</f>
        <v/>
      </c>
    </row>
    <row r="109">
      <c r="A109" s="188" t="n">
        <v>98</v>
      </c>
      <c r="B109" s="253" t="n"/>
      <c r="C109" s="197" t="inlineStr">
        <is>
          <t>Прайс из СД ОП</t>
        </is>
      </c>
      <c r="D109" s="198" t="inlineStr">
        <is>
          <t>Жесткая анкерная линия для опор средняя</t>
        </is>
      </c>
      <c r="E109" s="286" t="inlineStr">
        <is>
          <t>шт</t>
        </is>
      </c>
      <c r="F109" s="180" t="n">
        <v>297.4025974026</v>
      </c>
      <c r="G109" s="184">
        <f>'Прил.5 Расчет СМР и ОБ'!F102</f>
        <v/>
      </c>
      <c r="H109" s="184">
        <f>ROUND(F109*G109,2)</f>
        <v/>
      </c>
      <c r="I109" s="191">
        <f>H109/$H$106</f>
        <v/>
      </c>
      <c r="K109" s="213" t="inlineStr">
        <is>
          <t>нет аналогов</t>
        </is>
      </c>
    </row>
    <row r="110" ht="25.5" customHeight="1" s="214">
      <c r="A110" s="188" t="n">
        <v>99</v>
      </c>
      <c r="B110" s="253" t="n"/>
      <c r="C110" s="180" t="inlineStr">
        <is>
          <t>01.7.15.03-0035</t>
        </is>
      </c>
      <c r="D110" s="181" t="inlineStr">
        <is>
          <t>Болты с гайками и шайбами оцинкованные, диаметр 20 мм</t>
        </is>
      </c>
      <c r="E110" s="286" t="inlineStr">
        <is>
          <t>кг</t>
        </is>
      </c>
      <c r="F110" s="180" t="n">
        <v>328369.56493506</v>
      </c>
      <c r="G110" s="184" t="n">
        <v>24.97</v>
      </c>
      <c r="H110" s="184">
        <f>ROUND(F110*G110,2)</f>
        <v/>
      </c>
      <c r="I110" s="191">
        <f>H110/$H$106</f>
        <v/>
      </c>
    </row>
    <row r="111" ht="25.5" customHeight="1" s="214">
      <c r="A111" s="188" t="n">
        <v>100</v>
      </c>
      <c r="B111" s="253" t="n"/>
      <c r="C111" s="180" t="inlineStr">
        <is>
          <t>05.1.05.14-0024</t>
        </is>
      </c>
      <c r="D111" s="181" t="inlineStr">
        <is>
          <t>Фундаменты под опоры ВЛ Ф6-4 (бетон B30, расход арматуры 162 кг)</t>
        </is>
      </c>
      <c r="E111" s="286" t="inlineStr">
        <is>
          <t>м3</t>
        </is>
      </c>
      <c r="F111" s="180" t="n">
        <v>822.0374025974</v>
      </c>
      <c r="G111" s="184" t="n">
        <v>3096.13</v>
      </c>
      <c r="H111" s="184">
        <f>ROUND(F111*G111,2)</f>
        <v/>
      </c>
      <c r="I111" s="191">
        <f>H111/$H$106</f>
        <v/>
      </c>
    </row>
    <row r="112">
      <c r="A112" s="188" t="n">
        <v>101</v>
      </c>
      <c r="B112" s="253" t="n"/>
      <c r="C112" s="180" t="inlineStr">
        <is>
          <t>05.1.01.13-0011</t>
        </is>
      </c>
      <c r="D112" s="181" t="inlineStr">
        <is>
          <t>Плиты анкерные сборные железобетонные ВЛ и ОРУ</t>
        </is>
      </c>
      <c r="E112" s="286" t="inlineStr">
        <is>
          <t>м3</t>
        </is>
      </c>
      <c r="F112" s="180" t="n">
        <v>2111.4935064935</v>
      </c>
      <c r="G112" s="184" t="n">
        <v>1148</v>
      </c>
      <c r="H112" s="184">
        <f>ROUND(F112*G112,2)</f>
        <v/>
      </c>
      <c r="I112" s="191">
        <f>H112/$H$106</f>
        <v/>
      </c>
    </row>
    <row r="113">
      <c r="A113" s="188" t="n">
        <v>102</v>
      </c>
      <c r="B113" s="253" t="n"/>
      <c r="C113" s="180" t="inlineStr">
        <is>
          <t>05.1.03.13-0184</t>
        </is>
      </c>
      <c r="D113" s="181" t="inlineStr">
        <is>
          <t>Ригели сборные железобетонные Р1-А</t>
        </is>
      </c>
      <c r="E113" s="286" t="inlineStr">
        <is>
          <t>м3</t>
        </is>
      </c>
      <c r="F113" s="180" t="n">
        <v>367.69480519481</v>
      </c>
      <c r="G113" s="184" t="n">
        <v>4950.75</v>
      </c>
      <c r="H113" s="184">
        <f>ROUND(F113*G113,2)</f>
        <v/>
      </c>
      <c r="I113" s="191" t="n"/>
    </row>
    <row r="114">
      <c r="A114" s="188" t="n">
        <v>103</v>
      </c>
      <c r="B114" s="253" t="n"/>
      <c r="C114" s="180" t="inlineStr">
        <is>
          <t>02.3.01.02-0015</t>
        </is>
      </c>
      <c r="D114" s="181" t="inlineStr">
        <is>
          <t>Песок природный для строительных работ средний</t>
        </is>
      </c>
      <c r="E114" s="286" t="inlineStr">
        <is>
          <t>м3</t>
        </is>
      </c>
      <c r="F114" s="180" t="n">
        <v>27709.019480519</v>
      </c>
      <c r="G114" s="184" t="n">
        <v>55.26</v>
      </c>
      <c r="H114" s="184">
        <f>ROUND(F114*G114,2)</f>
        <v/>
      </c>
      <c r="I114" s="191" t="n"/>
    </row>
    <row r="115">
      <c r="A115" s="188" t="n">
        <v>104</v>
      </c>
      <c r="B115" s="253" t="n"/>
      <c r="C115" s="180" t="inlineStr">
        <is>
          <t>22.2.02.04-0027</t>
        </is>
      </c>
      <c r="D115" s="181" t="inlineStr">
        <is>
          <t>Звено промежуточное ПТР-16-1</t>
        </is>
      </c>
      <c r="E115" s="286" t="inlineStr">
        <is>
          <t>шт.</t>
        </is>
      </c>
      <c r="F115" s="180" t="n">
        <v>2628.5714285714</v>
      </c>
      <c r="G115" s="184" t="n">
        <v>545.72</v>
      </c>
      <c r="H115" s="184">
        <f>ROUND(F115*G115,2)</f>
        <v/>
      </c>
      <c r="I115" s="191" t="n"/>
    </row>
    <row r="116">
      <c r="A116" s="188" t="n">
        <v>105</v>
      </c>
      <c r="B116" s="253" t="n"/>
      <c r="C116" s="180" t="inlineStr">
        <is>
          <t>20.1.01.12-0005</t>
        </is>
      </c>
      <c r="D116" s="181" t="inlineStr">
        <is>
          <t>Зажим поддерживающий глухой 3ПГН-5-13</t>
        </is>
      </c>
      <c r="E116" s="286" t="inlineStr">
        <is>
          <t>шт.</t>
        </is>
      </c>
      <c r="F116" s="180" t="n">
        <v>923.37662337662</v>
      </c>
      <c r="G116" s="184" t="n">
        <v>1419.99</v>
      </c>
      <c r="H116" s="184">
        <f>ROUND(F116*G116,2)</f>
        <v/>
      </c>
      <c r="I116" s="191" t="n"/>
    </row>
    <row r="117">
      <c r="A117" s="188" t="n">
        <v>106</v>
      </c>
      <c r="B117" s="253" t="n"/>
      <c r="C117" s="180" t="inlineStr">
        <is>
          <t>22.2.01.03-0001</t>
        </is>
      </c>
      <c r="D117" s="181" t="inlineStr">
        <is>
          <t>Изолятор подвесной стеклянный ПСВ-120Б</t>
        </is>
      </c>
      <c r="E117" s="286" t="inlineStr">
        <is>
          <t>шт</t>
        </is>
      </c>
      <c r="F117" s="180" t="n">
        <v>6395.4545454545</v>
      </c>
      <c r="G117" s="184" t="n">
        <v>202.55</v>
      </c>
      <c r="H117" s="184">
        <f>ROUND(F117*G117,2)</f>
        <v/>
      </c>
      <c r="I117" s="191" t="n"/>
    </row>
    <row r="118" ht="25.5" customHeight="1" s="214">
      <c r="A118" s="188" t="n">
        <v>107</v>
      </c>
      <c r="B118" s="253" t="n"/>
      <c r="C118" s="180" t="inlineStr">
        <is>
          <t>20.1.01.15-0001</t>
        </is>
      </c>
      <c r="D118" s="181" t="inlineStr">
        <is>
          <t>Зажим 2-х клиновой стальной диаметром 15,5-18,5 мм</t>
        </is>
      </c>
      <c r="E118" s="286" t="inlineStr">
        <is>
          <t>шт</t>
        </is>
      </c>
      <c r="F118" s="180" t="n">
        <v>862.33766233766</v>
      </c>
      <c r="G118" s="184" t="n">
        <v>1457.39</v>
      </c>
      <c r="H118" s="184">
        <f>ROUND(F118*G118,2)</f>
        <v/>
      </c>
      <c r="I118" s="191" t="n"/>
    </row>
    <row r="119" ht="25.5" customHeight="1" s="214">
      <c r="A119" s="188" t="n">
        <v>108</v>
      </c>
      <c r="B119" s="253" t="n"/>
      <c r="C119" s="180" t="inlineStr">
        <is>
          <t>08.1.02.16-0013</t>
        </is>
      </c>
      <c r="D119" s="181" t="inlineStr">
        <is>
          <t>Сваи стальные винтовые, диаметр ствола 108 мм, с крепежом</t>
        </is>
      </c>
      <c r="E119" s="286" t="inlineStr">
        <is>
          <t>компл.</t>
        </is>
      </c>
      <c r="F119" s="180" t="n">
        <v>3594.8051948052</v>
      </c>
      <c r="G119" s="184" t="n">
        <v>345.87</v>
      </c>
      <c r="H119" s="184">
        <f>ROUND(F119*G119,2)</f>
        <v/>
      </c>
      <c r="I119" s="191" t="n"/>
    </row>
    <row r="120">
      <c r="A120" s="188" t="n">
        <v>109</v>
      </c>
      <c r="B120" s="253" t="n"/>
      <c r="C120" s="180" t="inlineStr">
        <is>
          <t>20.2.02.06-0005</t>
        </is>
      </c>
      <c r="D120" s="181" t="inlineStr">
        <is>
          <t>Экран защитный ЭЗ-750-1А</t>
        </is>
      </c>
      <c r="E120" s="286" t="inlineStr">
        <is>
          <t>шт.</t>
        </is>
      </c>
      <c r="F120" s="180" t="n">
        <v>788.96103896104</v>
      </c>
      <c r="G120" s="184" t="n">
        <v>1569.14</v>
      </c>
      <c r="H120" s="184">
        <f>ROUND(F120*G120,2)</f>
        <v/>
      </c>
      <c r="I120" s="191" t="n"/>
    </row>
    <row r="121" ht="25.5" customHeight="1" s="214">
      <c r="A121" s="188" t="n">
        <v>110</v>
      </c>
      <c r="B121" s="253" t="n"/>
      <c r="C121" s="180" t="inlineStr">
        <is>
          <t>08.2.02.04-0002</t>
        </is>
      </c>
      <c r="D121" s="181" t="inlineStr">
        <is>
          <t>Канат стальной двойной свивки ЛК-О, конструкции 6х19(1+9+9)+1 о.с.</t>
        </is>
      </c>
      <c r="E121" s="286" t="inlineStr">
        <is>
          <t>10 м</t>
        </is>
      </c>
      <c r="F121" s="180" t="n">
        <v>6596.8831168831</v>
      </c>
      <c r="G121" s="184" t="n">
        <v>136.05</v>
      </c>
      <c r="H121" s="184">
        <f>ROUND(F121*G121,2)</f>
        <v/>
      </c>
      <c r="I121" s="191" t="n"/>
    </row>
    <row r="122">
      <c r="A122" s="188" t="n">
        <v>111</v>
      </c>
      <c r="B122" s="253" t="n"/>
      <c r="C122" s="180" t="inlineStr">
        <is>
          <t>20.1.02.22-0010</t>
        </is>
      </c>
      <c r="D122" s="181" t="inlineStr">
        <is>
          <t>Ушко специальное укороченное УСК-21-20</t>
        </is>
      </c>
      <c r="E122" s="286" t="inlineStr">
        <is>
          <t>шт.</t>
        </is>
      </c>
      <c r="F122" s="180" t="n">
        <v>1585.0649350649</v>
      </c>
      <c r="G122" s="184" t="n">
        <v>498.26</v>
      </c>
      <c r="H122" s="184">
        <f>ROUND(F122*G122,2)</f>
        <v/>
      </c>
      <c r="I122" s="191" t="n"/>
    </row>
    <row r="123">
      <c r="A123" s="188" t="n">
        <v>112</v>
      </c>
      <c r="B123" s="253" t="n"/>
      <c r="C123" s="180" t="inlineStr">
        <is>
          <t>22.2.02.04-0036</t>
        </is>
      </c>
      <c r="D123" s="181" t="inlineStr">
        <is>
          <t>Звено промежуточное регулируемое ПРР-12-1</t>
        </is>
      </c>
      <c r="E123" s="286" t="inlineStr">
        <is>
          <t>шт.</t>
        </is>
      </c>
      <c r="F123" s="180" t="n">
        <v>3892.8571428571</v>
      </c>
      <c r="G123" s="184" t="n">
        <v>193.24</v>
      </c>
      <c r="H123" s="184">
        <f>ROUND(F123*G123,2)</f>
        <v/>
      </c>
      <c r="I123" s="191" t="n"/>
    </row>
    <row r="124" ht="25.5" customHeight="1" s="214">
      <c r="A124" s="188" t="n">
        <v>113</v>
      </c>
      <c r="B124" s="253" t="n"/>
      <c r="C124" s="180" t="inlineStr">
        <is>
          <t>07.2.07.04-0014</t>
        </is>
      </c>
      <c r="D124" s="181" t="inlineStr">
        <is>
          <t>Прочие индивидуальные сварные конструкции, масса сборочной единицы от 0,1 до 0,5 т (ПМБ-2, Д-12,Д-13)</t>
        </is>
      </c>
      <c r="E124" s="286" t="inlineStr">
        <is>
          <t>т</t>
        </is>
      </c>
      <c r="F124" s="180" t="n">
        <v>74.597402597403</v>
      </c>
      <c r="G124" s="184" t="n">
        <v>10046</v>
      </c>
      <c r="H124" s="184">
        <f>ROUND(F124*G124,2)</f>
        <v/>
      </c>
      <c r="I124" s="191" t="n"/>
    </row>
    <row r="125">
      <c r="A125" s="188" t="n">
        <v>114</v>
      </c>
      <c r="B125" s="253" t="n"/>
      <c r="C125" s="180" t="inlineStr">
        <is>
          <t>20.1.02.05-0007</t>
        </is>
      </c>
      <c r="D125" s="181" t="inlineStr">
        <is>
          <t>Коромысло: 3К2-21-3</t>
        </is>
      </c>
      <c r="E125" s="286" t="inlineStr">
        <is>
          <t>шт.</t>
        </is>
      </c>
      <c r="F125" s="180" t="n">
        <v>262.98701298701</v>
      </c>
      <c r="G125" s="184" t="n">
        <v>2845.09</v>
      </c>
      <c r="H125" s="184">
        <f>ROUND(F125*G125,2)</f>
        <v/>
      </c>
      <c r="I125" s="191" t="n"/>
    </row>
    <row r="126">
      <c r="A126" s="188" t="n">
        <v>115</v>
      </c>
      <c r="B126" s="253" t="n"/>
      <c r="C126" s="180" t="inlineStr">
        <is>
          <t>05.1.03.13-0183</t>
        </is>
      </c>
      <c r="D126" s="181" t="inlineStr">
        <is>
          <t>Ригели сборные железобетонные ВЛ и ОРУ</t>
        </is>
      </c>
      <c r="E126" s="286" t="inlineStr">
        <is>
          <t>м3</t>
        </is>
      </c>
      <c r="F126" s="180" t="n">
        <v>400.32727272727</v>
      </c>
      <c r="G126" s="184" t="n">
        <v>1733.42</v>
      </c>
      <c r="H126" s="184">
        <f>ROUND(F126*G126,2)</f>
        <v/>
      </c>
      <c r="I126" s="191" t="n"/>
    </row>
    <row r="127" ht="25.5" customHeight="1" s="214">
      <c r="A127" s="188" t="n">
        <v>116</v>
      </c>
      <c r="B127" s="253" t="n"/>
      <c r="C127" s="180" t="inlineStr">
        <is>
          <t>04.3.02.13-0004</t>
        </is>
      </c>
      <c r="D127" s="181" t="inlineStr">
        <is>
          <t>Смесь пескоцементная с содержанием цемента до 67 %</t>
        </is>
      </c>
      <c r="E127" s="286" t="inlineStr">
        <is>
          <t>м3</t>
        </is>
      </c>
      <c r="F127" s="180" t="n">
        <v>2275.0038961039</v>
      </c>
      <c r="G127" s="184" t="n">
        <v>295.8</v>
      </c>
      <c r="H127" s="184">
        <f>ROUND(F127*G127,2)</f>
        <v/>
      </c>
      <c r="I127" s="191" t="n"/>
    </row>
    <row r="128">
      <c r="A128" s="188" t="n">
        <v>117</v>
      </c>
      <c r="B128" s="253" t="n"/>
      <c r="C128" s="180" t="inlineStr">
        <is>
          <t>22.2.02.04-0015</t>
        </is>
      </c>
      <c r="D128" s="181" t="inlineStr">
        <is>
          <t>Звено промежуточное монтажное ПТМ-21-3</t>
        </is>
      </c>
      <c r="E128" s="286" t="inlineStr">
        <is>
          <t>шт.</t>
        </is>
      </c>
      <c r="F128" s="180" t="n">
        <v>1585.0649350649</v>
      </c>
      <c r="G128" s="184" t="n">
        <v>423.41</v>
      </c>
      <c r="H128" s="184">
        <f>ROUND(F128*G128,2)</f>
        <v/>
      </c>
      <c r="I128" s="191" t="n"/>
    </row>
    <row r="129">
      <c r="A129" s="188" t="n">
        <v>118</v>
      </c>
      <c r="B129" s="253" t="n"/>
      <c r="C129" s="180" t="inlineStr">
        <is>
          <t>20.1.02.19-0013</t>
        </is>
      </c>
      <c r="D129" s="181" t="inlineStr">
        <is>
          <t>Трос грозозащитный</t>
        </is>
      </c>
      <c r="E129" s="286" t="inlineStr">
        <is>
          <t>т</t>
        </is>
      </c>
      <c r="F129" s="180" t="n">
        <v>59.6</v>
      </c>
      <c r="G129" s="184" t="n">
        <v>10821.28</v>
      </c>
      <c r="H129" s="184">
        <f>ROUND(F129*G129,2)</f>
        <v/>
      </c>
      <c r="I129" s="191" t="n"/>
    </row>
    <row r="130" ht="38.25" customHeight="1" s="214">
      <c r="A130" s="188" t="n">
        <v>119</v>
      </c>
      <c r="B130" s="253" t="n"/>
      <c r="C130" s="180" t="inlineStr">
        <is>
          <t>05.1.01.13-0031</t>
        </is>
      </c>
      <c r="D130" s="181" t="inlineStr">
        <is>
          <t>Плиты железобетонные навесные ПН2-А /бетон В22,5 (М300), расход арматуры 158 кг/ (серия 3.407-115 вып. 2)</t>
        </is>
      </c>
      <c r="E130" s="286" t="inlineStr">
        <is>
          <t>м3</t>
        </is>
      </c>
      <c r="F130" s="180" t="n">
        <v>181.44155844156</v>
      </c>
      <c r="G130" s="184" t="n">
        <v>3492.41</v>
      </c>
      <c r="H130" s="184">
        <f>ROUND(F130*G130,2)</f>
        <v/>
      </c>
      <c r="I130" s="191" t="n"/>
    </row>
    <row r="131" ht="25.5" customHeight="1" s="214">
      <c r="A131" s="188" t="n">
        <v>120</v>
      </c>
      <c r="B131" s="253" t="n"/>
      <c r="C131" s="197" t="inlineStr">
        <is>
          <t>Прайс из СД ОП</t>
        </is>
      </c>
      <c r="D131" s="198" t="inlineStr">
        <is>
          <t>Антиприсадочное защитное устройство конусного типа АПЗУ-1-1</t>
        </is>
      </c>
      <c r="E131" s="199" t="inlineStr">
        <is>
          <t>шт</t>
        </is>
      </c>
      <c r="F131" s="197" t="n">
        <v>820.7792207792201</v>
      </c>
      <c r="G131" s="184" t="n">
        <v>724.86</v>
      </c>
      <c r="H131" s="184">
        <f>ROUND(F131*G131,2)</f>
        <v/>
      </c>
      <c r="I131" s="191" t="n"/>
      <c r="K131" s="213" t="inlineStr">
        <is>
          <t>нет аналогов</t>
        </is>
      </c>
    </row>
    <row r="132">
      <c r="A132" s="188" t="n">
        <v>121</v>
      </c>
      <c r="B132" s="253" t="n"/>
      <c r="C132" s="180" t="inlineStr">
        <is>
          <t>20.1.02.22-0026</t>
        </is>
      </c>
      <c r="D132" s="181" t="inlineStr">
        <is>
          <t>Ушко У-16-20</t>
        </is>
      </c>
      <c r="E132" s="286" t="inlineStr">
        <is>
          <t>шт.</t>
        </is>
      </c>
      <c r="F132" s="180" t="n">
        <v>2628.5714285714</v>
      </c>
      <c r="G132" s="184" t="n">
        <v>220.79</v>
      </c>
      <c r="H132" s="184">
        <f>ROUND(F132*G132,2)</f>
        <v/>
      </c>
      <c r="I132" s="191" t="n"/>
    </row>
    <row r="133" ht="25.5" customHeight="1" s="214">
      <c r="A133" s="188" t="n">
        <v>122</v>
      </c>
      <c r="B133" s="253" t="n"/>
      <c r="C133" s="180" t="inlineStr">
        <is>
          <t>01.7.15.03-0039</t>
        </is>
      </c>
      <c r="D133" s="181" t="inlineStr">
        <is>
          <t>Болты с гайками и шайбами оцинкованные, диаметр 42 мм</t>
        </is>
      </c>
      <c r="E133" s="286" t="inlineStr">
        <is>
          <t>кг</t>
        </is>
      </c>
      <c r="F133" s="180" t="n">
        <v>19887.168831169</v>
      </c>
      <c r="G133" s="184" t="n">
        <v>24.43</v>
      </c>
      <c r="H133" s="184">
        <f>ROUND(F133*G133,2)</f>
        <v/>
      </c>
      <c r="I133" s="191" t="n"/>
    </row>
    <row r="134" ht="25.5" customHeight="1" s="214">
      <c r="A134" s="188" t="n">
        <v>123</v>
      </c>
      <c r="B134" s="253" t="n"/>
      <c r="C134" s="180" t="inlineStr">
        <is>
          <t>10.1.02.03-0001</t>
        </is>
      </c>
      <c r="D134" s="181" t="inlineStr">
        <is>
          <t>Проволока алюминиевая, марка АМЦ, диаметр 1,4-1,8 мм</t>
        </is>
      </c>
      <c r="E134" s="286" t="inlineStr">
        <is>
          <t>т</t>
        </is>
      </c>
      <c r="F134" s="180" t="n">
        <v>15.40635038961</v>
      </c>
      <c r="G134" s="184" t="n">
        <v>30090</v>
      </c>
      <c r="H134" s="184">
        <f>ROUND(F134*G134,2)</f>
        <v/>
      </c>
      <c r="I134" s="191" t="n"/>
    </row>
    <row r="135">
      <c r="A135" s="188" t="n">
        <v>124</v>
      </c>
      <c r="B135" s="253" t="n"/>
      <c r="C135" s="180" t="inlineStr">
        <is>
          <t>20.2.09.10-0026</t>
        </is>
      </c>
      <c r="D135" s="181" t="inlineStr">
        <is>
          <t>Муфта защитная МПР-240-1</t>
        </is>
      </c>
      <c r="E135" s="286" t="inlineStr">
        <is>
          <t>шт.</t>
        </is>
      </c>
      <c r="F135" s="180" t="n">
        <v>782.46753246753</v>
      </c>
      <c r="G135" s="184" t="n">
        <v>582.1900000000001</v>
      </c>
      <c r="H135" s="184">
        <f>ROUND(F135*G135,2)</f>
        <v/>
      </c>
      <c r="I135" s="191" t="n"/>
    </row>
    <row r="136">
      <c r="A136" s="188" t="n">
        <v>125</v>
      </c>
      <c r="B136" s="253" t="n"/>
      <c r="C136" s="180" t="inlineStr">
        <is>
          <t>20.2.11.03-0001</t>
        </is>
      </c>
      <c r="D136" s="181" t="inlineStr">
        <is>
          <t>Распорка специальная 3РС-2-400</t>
        </is>
      </c>
      <c r="E136" s="286" t="inlineStr">
        <is>
          <t>шт</t>
        </is>
      </c>
      <c r="F136" s="180" t="n">
        <v>262.98701298701</v>
      </c>
      <c r="G136" s="184" t="n">
        <v>1415.56</v>
      </c>
      <c r="H136" s="184">
        <f>ROUND(F136*G136,2)</f>
        <v/>
      </c>
      <c r="I136" s="191" t="n"/>
    </row>
    <row r="137">
      <c r="A137" s="188" t="n">
        <v>126</v>
      </c>
      <c r="B137" s="253" t="n"/>
      <c r="C137" s="180" t="inlineStr">
        <is>
          <t>01.7.15.10-0034</t>
        </is>
      </c>
      <c r="D137" s="181" t="inlineStr">
        <is>
          <t>Скоба СК-16-1А</t>
        </is>
      </c>
      <c r="E137" s="286" t="inlineStr">
        <is>
          <t>шт.</t>
        </is>
      </c>
      <c r="F137" s="180" t="n">
        <v>5257.1428571429</v>
      </c>
      <c r="G137" s="184" t="n">
        <v>70.76000000000001</v>
      </c>
      <c r="H137" s="184">
        <f>ROUND(F137*G137,2)</f>
        <v/>
      </c>
      <c r="I137" s="191" t="n"/>
    </row>
    <row r="138">
      <c r="A138" s="188" t="n">
        <v>127</v>
      </c>
      <c r="B138" s="253" t="n"/>
      <c r="C138" s="180" t="inlineStr">
        <is>
          <t>08.1.02.25-0012</t>
        </is>
      </c>
      <c r="D138" s="181" t="inlineStr">
        <is>
          <t>Детали крепления массой до 0,001т</t>
        </is>
      </c>
      <c r="E138" s="286" t="inlineStr">
        <is>
          <t>т</t>
        </is>
      </c>
      <c r="F138" s="180" t="n">
        <v>35.577324675325</v>
      </c>
      <c r="G138" s="184" t="n">
        <v>10100</v>
      </c>
      <c r="H138" s="184">
        <f>ROUND(F138*G138,2)</f>
        <v/>
      </c>
      <c r="I138" s="191" t="n"/>
    </row>
    <row r="139" ht="38.25" customHeight="1" s="214">
      <c r="A139" s="188" t="n">
        <v>128</v>
      </c>
      <c r="B139" s="253" t="n"/>
      <c r="C139" s="180" t="inlineStr">
        <is>
          <t>02.3.01.02-0015</t>
        </is>
      </c>
      <c r="D139" s="181" t="inlineStr">
        <is>
          <t>Песок природный для строительных работ средний (Т.ч. ТЕР 01 п.1.1.19 - К=1,01 - потери при перевозке на расстояние более 1км)</t>
        </is>
      </c>
      <c r="E139" s="286" t="inlineStr">
        <is>
          <t>м3</t>
        </is>
      </c>
      <c r="F139" s="180" t="n">
        <v>6491.6766233766</v>
      </c>
      <c r="G139" s="184" t="n">
        <v>55.26</v>
      </c>
      <c r="H139" s="184">
        <f>ROUND(F139*G139,2)</f>
        <v/>
      </c>
      <c r="I139" s="191" t="n"/>
    </row>
    <row r="140">
      <c r="A140" s="188" t="n">
        <v>129</v>
      </c>
      <c r="B140" s="253" t="n"/>
      <c r="C140" s="180" t="inlineStr">
        <is>
          <t>01.7.15.02-0052</t>
        </is>
      </c>
      <c r="D140" s="181" t="inlineStr">
        <is>
          <t>Болты анкерные U-образные (Анкер А3-3)</t>
        </is>
      </c>
      <c r="E140" s="286" t="inlineStr">
        <is>
          <t>т</t>
        </is>
      </c>
      <c r="F140" s="180" t="n">
        <v>34.681818181818</v>
      </c>
      <c r="G140" s="184" t="n">
        <v>10068</v>
      </c>
      <c r="H140" s="184">
        <f>ROUND(F140*G140,2)</f>
        <v/>
      </c>
      <c r="I140" s="191" t="n"/>
    </row>
    <row r="141">
      <c r="A141" s="188" t="n">
        <v>130</v>
      </c>
      <c r="B141" s="253" t="n"/>
      <c r="C141" s="180" t="inlineStr">
        <is>
          <t>20.2.08.06-0001</t>
        </is>
      </c>
      <c r="D141" s="181" t="inlineStr">
        <is>
          <t>Ролик монтажный М1Р-5</t>
        </is>
      </c>
      <c r="E141" s="286" t="inlineStr">
        <is>
          <t>шт</t>
        </is>
      </c>
      <c r="F141" s="180" t="n">
        <v>862.33766233766</v>
      </c>
      <c r="G141" s="184" t="n">
        <v>374.34</v>
      </c>
      <c r="H141" s="184">
        <f>ROUND(F141*G141,2)</f>
        <v/>
      </c>
      <c r="I141" s="191" t="n"/>
    </row>
    <row r="142" ht="25.5" customHeight="1" s="214">
      <c r="A142" s="188" t="n">
        <v>131</v>
      </c>
      <c r="B142" s="253" t="n"/>
      <c r="C142" s="180" t="inlineStr">
        <is>
          <t>03.2.01.01-0003</t>
        </is>
      </c>
      <c r="D142" s="181" t="inlineStr">
        <is>
          <t>Портландцемент общестроительного назначения бездобавочный, марки 500</t>
        </is>
      </c>
      <c r="E142" s="286" t="inlineStr">
        <is>
          <t>т</t>
        </is>
      </c>
      <c r="F142" s="180" t="n">
        <v>650.70233766234</v>
      </c>
      <c r="G142" s="184" t="n">
        <v>480</v>
      </c>
      <c r="H142" s="184">
        <f>ROUND(F142*G142,2)</f>
        <v/>
      </c>
      <c r="I142" s="191" t="n"/>
    </row>
    <row r="143">
      <c r="A143" s="188" t="n">
        <v>132</v>
      </c>
      <c r="B143" s="253" t="n"/>
      <c r="C143" s="180" t="inlineStr">
        <is>
          <t>22.2.02.04-0038</t>
        </is>
      </c>
      <c r="D143" s="181" t="inlineStr">
        <is>
          <t>Звено промежуточное регулируемое ПРР-16-1</t>
        </is>
      </c>
      <c r="E143" s="286" t="inlineStr">
        <is>
          <t>шт.</t>
        </is>
      </c>
      <c r="F143" s="180" t="n">
        <v>1314.9350649351</v>
      </c>
      <c r="G143" s="184" t="n">
        <v>228.79</v>
      </c>
      <c r="H143" s="184">
        <f>ROUND(F143*G143,2)</f>
        <v/>
      </c>
      <c r="I143" s="191" t="n"/>
    </row>
    <row r="144" ht="51" customHeight="1" s="214">
      <c r="A144" s="188" t="n">
        <v>133</v>
      </c>
      <c r="B144" s="253" t="n"/>
      <c r="C144" s="180" t="inlineStr">
        <is>
          <t>23.3.03.02-0120</t>
        </is>
      </c>
      <c r="D144" s="181" t="inlineStr">
        <is>
          <t>Трубы стальные бесшовные, горячедеформированные со снятой фаской из стали марок 15, 20, 25, наружным диаметром 146 мм, толщина стенки 4,5 мм</t>
        </is>
      </c>
      <c r="E144" s="286" t="inlineStr">
        <is>
          <t>м</t>
        </is>
      </c>
      <c r="F144" s="180" t="n">
        <v>2365.7142857143</v>
      </c>
      <c r="G144" s="184" t="n">
        <v>125.13</v>
      </c>
      <c r="H144" s="184">
        <f>ROUND(F144*G144,2)</f>
        <v/>
      </c>
      <c r="I144" s="191" t="n"/>
    </row>
    <row r="145">
      <c r="A145" s="188" t="n">
        <v>134</v>
      </c>
      <c r="B145" s="253" t="n"/>
      <c r="C145" s="180" t="inlineStr">
        <is>
          <t>20.1.02.21-0033</t>
        </is>
      </c>
      <c r="D145" s="181" t="inlineStr">
        <is>
          <t>Узел крепления КГ-16-1</t>
        </is>
      </c>
      <c r="E145" s="286" t="inlineStr">
        <is>
          <t>шт.</t>
        </is>
      </c>
      <c r="F145" s="180" t="n">
        <v>1314.9350649351</v>
      </c>
      <c r="G145" s="184" t="n">
        <v>219.48</v>
      </c>
      <c r="H145" s="184">
        <f>ROUND(F145*G145,2)</f>
        <v/>
      </c>
      <c r="I145" s="191" t="n"/>
    </row>
    <row r="146" ht="38.25" customHeight="1" s="214">
      <c r="A146" s="188" t="n">
        <v>135</v>
      </c>
      <c r="B146" s="253" t="n"/>
      <c r="C146" s="180" t="inlineStr">
        <is>
          <t>07.2.07.04-0014</t>
        </is>
      </c>
      <c r="D146" s="181" t="inlineStr">
        <is>
          <t>Прочие индивидуальные сварные конструкции, масса сборочной единицы от 0,1 до 0,5 т (ПМБ-1, переодные башмаки)</t>
        </is>
      </c>
      <c r="E146" s="286" t="inlineStr">
        <is>
          <t>т</t>
        </is>
      </c>
      <c r="F146" s="180" t="n">
        <v>27.019679220779</v>
      </c>
      <c r="G146" s="184" t="n">
        <v>10046</v>
      </c>
      <c r="H146" s="184">
        <f>ROUND(F146*G146,2)</f>
        <v/>
      </c>
      <c r="I146" s="191" t="n"/>
    </row>
    <row r="147" ht="25.5" customHeight="1" s="214">
      <c r="A147" s="188" t="n">
        <v>136</v>
      </c>
      <c r="B147" s="253" t="n"/>
      <c r="C147" s="180" t="inlineStr">
        <is>
          <t>01.7.12.07-0262</t>
        </is>
      </c>
      <c r="D147" s="181" t="inlineStr">
        <is>
          <t>Решетка геотехническая пластиковая Прудон-494 высотой 150 мм, размером ячейки 200х200 мм</t>
        </is>
      </c>
      <c r="E147" s="286" t="inlineStr">
        <is>
          <t>м2</t>
        </is>
      </c>
      <c r="F147" s="180" t="n">
        <v>2185.4136363636</v>
      </c>
      <c r="G147" s="184" t="n">
        <v>120.69</v>
      </c>
      <c r="H147" s="184">
        <f>ROUND(F147*G147,2)</f>
        <v/>
      </c>
      <c r="I147" s="191" t="n"/>
    </row>
    <row r="148">
      <c r="A148" s="188" t="n">
        <v>137</v>
      </c>
      <c r="B148" s="253" t="n"/>
      <c r="C148" s="180" t="inlineStr">
        <is>
          <t>14.5.09.11-0101</t>
        </is>
      </c>
      <c r="D148" s="181" t="inlineStr">
        <is>
          <t>Уайт-спирит</t>
        </is>
      </c>
      <c r="E148" s="286" t="inlineStr">
        <is>
          <t>т</t>
        </is>
      </c>
      <c r="F148" s="180" t="n">
        <v>37.440542207792</v>
      </c>
      <c r="G148" s="184" t="n">
        <v>6667</v>
      </c>
      <c r="H148" s="184">
        <f>ROUND(F148*G148,2)</f>
        <v/>
      </c>
      <c r="I148" s="191" t="n"/>
    </row>
    <row r="149">
      <c r="A149" s="188" t="n">
        <v>138</v>
      </c>
      <c r="B149" s="253" t="n"/>
      <c r="C149" s="180" t="inlineStr">
        <is>
          <t>20.1.01.12-0033</t>
        </is>
      </c>
      <c r="D149" s="181" t="inlineStr">
        <is>
          <t>Зажим поддерживающий спиральный ПС-15, 4П11</t>
        </is>
      </c>
      <c r="E149" s="286" t="inlineStr">
        <is>
          <t>шт.</t>
        </is>
      </c>
      <c r="F149" s="180" t="n">
        <v>636.36363636364</v>
      </c>
      <c r="G149" s="184" t="n">
        <v>374.91</v>
      </c>
      <c r="H149" s="184">
        <f>ROUND(F149*G149,2)</f>
        <v/>
      </c>
      <c r="I149" s="191" t="n"/>
    </row>
    <row r="150">
      <c r="A150" s="188" t="n">
        <v>139</v>
      </c>
      <c r="B150" s="253" t="n"/>
      <c r="C150" s="180" t="inlineStr">
        <is>
          <t>22.2.02.04-0024</t>
        </is>
      </c>
      <c r="D150" s="181" t="inlineStr">
        <is>
          <t>Звено промежуточное прямое ПР-21-6</t>
        </is>
      </c>
      <c r="E150" s="286" t="inlineStr">
        <is>
          <t>шт.</t>
        </is>
      </c>
      <c r="F150" s="180" t="n">
        <v>1585.0649350649</v>
      </c>
      <c r="G150" s="184" t="n">
        <v>142.98</v>
      </c>
      <c r="H150" s="184">
        <f>ROUND(F150*G150,2)</f>
        <v/>
      </c>
      <c r="I150" s="191" t="n"/>
    </row>
    <row r="151" ht="25.5" customHeight="1" s="214">
      <c r="A151" s="188" t="n">
        <v>140</v>
      </c>
      <c r="B151" s="253" t="n"/>
      <c r="C151" s="180" t="inlineStr">
        <is>
          <t>22.2.02.04-0032</t>
        </is>
      </c>
      <c r="D151" s="181" t="inlineStr">
        <is>
          <t>Звено промежуточное регулируемое двойное 2ПРР-16-2</t>
        </is>
      </c>
      <c r="E151" s="286" t="inlineStr">
        <is>
          <t>шт.</t>
        </is>
      </c>
      <c r="F151" s="180" t="n">
        <v>1314.9350649351</v>
      </c>
      <c r="G151" s="184" t="n">
        <v>164.71</v>
      </c>
      <c r="H151" s="184">
        <f>ROUND(F151*G151,2)</f>
        <v/>
      </c>
      <c r="I151" s="191" t="n"/>
    </row>
    <row r="152">
      <c r="A152" s="188" t="n">
        <v>141</v>
      </c>
      <c r="B152" s="253" t="n"/>
      <c r="C152" s="180" t="inlineStr">
        <is>
          <t>20.5.04.04-0034</t>
        </is>
      </c>
      <c r="D152" s="181" t="inlineStr">
        <is>
          <t>Зажим натяжной: прессуемый НАСУС-70-1</t>
        </is>
      </c>
      <c r="E152" s="286" t="inlineStr">
        <is>
          <t>шт.</t>
        </is>
      </c>
      <c r="F152" s="180" t="n">
        <v>1314.9350649351</v>
      </c>
      <c r="G152" s="184" t="n">
        <v>162.44</v>
      </c>
      <c r="H152" s="184">
        <f>ROUND(F152*G152,2)</f>
        <v/>
      </c>
      <c r="I152" s="191" t="n"/>
    </row>
    <row r="153" ht="25.5" customHeight="1" s="214">
      <c r="A153" s="188" t="n">
        <v>142</v>
      </c>
      <c r="B153" s="253" t="n"/>
      <c r="C153" s="197" t="inlineStr">
        <is>
          <t>Прайс из СД ОП</t>
        </is>
      </c>
      <c r="D153" s="198" t="inlineStr">
        <is>
          <t>Антиприсадочное устройство барьерного типа ПЗУ-БТ3</t>
        </is>
      </c>
      <c r="E153" s="199" t="inlineStr">
        <is>
          <t>шт</t>
        </is>
      </c>
      <c r="F153" s="199" t="n">
        <v>1066.2337662338</v>
      </c>
      <c r="G153" s="184" t="n">
        <v>192.01</v>
      </c>
      <c r="H153" s="184">
        <f>ROUND(F153*G153,2)</f>
        <v/>
      </c>
      <c r="I153" s="191" t="n"/>
      <c r="K153" s="213" t="inlineStr">
        <is>
          <t>нет аналогов</t>
        </is>
      </c>
    </row>
    <row r="154">
      <c r="A154" s="188" t="n">
        <v>143</v>
      </c>
      <c r="B154" s="253" t="n"/>
      <c r="C154" s="180" t="inlineStr">
        <is>
          <t>14.4.03.10-0003</t>
        </is>
      </c>
      <c r="D154" s="181" t="inlineStr">
        <is>
          <t>Лак ХП-734, марки А, сорт I</t>
        </is>
      </c>
      <c r="E154" s="286" t="inlineStr">
        <is>
          <t>т</t>
        </is>
      </c>
      <c r="F154" s="180" t="n">
        <v>9.003541558441601</v>
      </c>
      <c r="G154" s="184" t="n">
        <v>22600</v>
      </c>
      <c r="H154" s="184">
        <f>ROUND(F154*G154,2)</f>
        <v/>
      </c>
      <c r="I154" s="191" t="n"/>
    </row>
    <row r="155">
      <c r="A155" s="188" t="n">
        <v>144</v>
      </c>
      <c r="B155" s="253" t="n"/>
      <c r="C155" s="180" t="inlineStr">
        <is>
          <t>22.2.02.04-0012</t>
        </is>
      </c>
      <c r="D155" s="181" t="inlineStr">
        <is>
          <t>Звено промежуточное монтажное ПТМ-16-3</t>
        </is>
      </c>
      <c r="E155" s="286" t="inlineStr">
        <is>
          <t>шт.</t>
        </is>
      </c>
      <c r="F155" s="180" t="n">
        <v>1314.9350649351</v>
      </c>
      <c r="G155" s="184" t="n">
        <v>148.2</v>
      </c>
      <c r="H155" s="184">
        <f>ROUND(F155*G155,2)</f>
        <v/>
      </c>
      <c r="I155" s="191" t="n"/>
    </row>
    <row r="156" ht="38.25" customHeight="1" s="214">
      <c r="A156" s="188" t="n">
        <v>145</v>
      </c>
      <c r="B156" s="253" t="n"/>
      <c r="C156" s="180" t="inlineStr">
        <is>
          <t>05.1.01.13-0032</t>
        </is>
      </c>
      <c r="D156" s="181" t="inlineStr">
        <is>
          <t>Плиты железобетонные навесные ПН-1А /бетон В22,5 (М300), расход арматуры 149 кг/ (серия 3.407-115 вып. 2)</t>
        </is>
      </c>
      <c r="E156" s="286" t="inlineStr">
        <is>
          <t>м3</t>
        </is>
      </c>
      <c r="F156" s="180" t="n">
        <v>47.376623376623</v>
      </c>
      <c r="G156" s="184" t="n">
        <v>3912.02</v>
      </c>
      <c r="H156" s="184">
        <f>ROUND(F156*G156,2)</f>
        <v/>
      </c>
      <c r="I156" s="191" t="n"/>
    </row>
    <row r="157" ht="25.5" customHeight="1" s="214">
      <c r="A157" s="188" t="n">
        <v>146</v>
      </c>
      <c r="B157" s="253" t="n"/>
      <c r="C157" s="180" t="inlineStr">
        <is>
          <t>07.2.07.04-0014</t>
        </is>
      </c>
      <c r="D157" s="181" t="inlineStr">
        <is>
          <t>Прочие индивидуальные сварные конструкции, масса сборочной единицы от 0,1 до 0,5 т (ПМБ-2)</t>
        </is>
      </c>
      <c r="E157" s="286" t="inlineStr">
        <is>
          <t>т</t>
        </is>
      </c>
      <c r="F157" s="180" t="n">
        <v>18.097402597403</v>
      </c>
      <c r="G157" s="184" t="n">
        <v>10046</v>
      </c>
      <c r="H157" s="184">
        <f>ROUND(F157*G157,2)</f>
        <v/>
      </c>
      <c r="I157" s="191" t="n"/>
    </row>
    <row r="158">
      <c r="A158" s="188" t="n">
        <v>147</v>
      </c>
      <c r="B158" s="253" t="n"/>
      <c r="C158" s="180" t="inlineStr">
        <is>
          <t>01.4.01.03-0148</t>
        </is>
      </c>
      <c r="D158" s="181" t="inlineStr">
        <is>
          <t>Долота трехшарошечные типа Ш1460К-ЦВ</t>
        </is>
      </c>
      <c r="E158" s="286" t="inlineStr">
        <is>
          <t>шт.</t>
        </is>
      </c>
      <c r="F158" s="180" t="n">
        <v>103.07532467532</v>
      </c>
      <c r="G158" s="184" t="n">
        <v>1750</v>
      </c>
      <c r="H158" s="184">
        <f>ROUND(F158*G158,2)</f>
        <v/>
      </c>
      <c r="I158" s="191" t="n"/>
    </row>
    <row r="159">
      <c r="A159" s="188" t="n">
        <v>148</v>
      </c>
      <c r="B159" s="253" t="n"/>
      <c r="C159" s="180" t="inlineStr">
        <is>
          <t>20.1.02.21-0081</t>
        </is>
      </c>
      <c r="D159" s="181" t="inlineStr">
        <is>
          <t>Узел крепления экрана УКЭ-1А</t>
        </is>
      </c>
      <c r="E159" s="286" t="inlineStr">
        <is>
          <t>шт</t>
        </is>
      </c>
      <c r="F159" s="180" t="n">
        <v>122.72727272727</v>
      </c>
      <c r="G159" s="184" t="n">
        <v>1454.67</v>
      </c>
      <c r="H159" s="184">
        <f>ROUND(F159*G159,2)</f>
        <v/>
      </c>
      <c r="I159" s="191" t="n"/>
    </row>
    <row r="160">
      <c r="A160" s="188" t="n">
        <v>149</v>
      </c>
      <c r="B160" s="253" t="n"/>
      <c r="C160" s="180" t="inlineStr">
        <is>
          <t>20.1.02.21-0034</t>
        </is>
      </c>
      <c r="D160" s="181" t="inlineStr">
        <is>
          <t>Узел крепления КГ-21-3</t>
        </is>
      </c>
      <c r="E160" s="286" t="inlineStr">
        <is>
          <t>шт</t>
        </is>
      </c>
      <c r="F160" s="180" t="n">
        <v>1585.0649350649</v>
      </c>
      <c r="G160" s="184" t="n">
        <v>107.4</v>
      </c>
      <c r="H160" s="184">
        <f>ROUND(F160*G160,2)</f>
        <v/>
      </c>
      <c r="I160" s="191" t="n"/>
    </row>
    <row r="161">
      <c r="A161" s="188" t="n">
        <v>150</v>
      </c>
      <c r="B161" s="253" t="n"/>
      <c r="C161" s="180" t="inlineStr">
        <is>
          <t>22.2.02.04-0009</t>
        </is>
      </c>
      <c r="D161" s="181" t="inlineStr">
        <is>
          <t>Звено промежуточное монтажное ПТМ-12-3</t>
        </is>
      </c>
      <c r="E161" s="286" t="inlineStr">
        <is>
          <t>шт.</t>
        </is>
      </c>
      <c r="F161" s="180" t="n">
        <v>1531.8181818182</v>
      </c>
      <c r="G161" s="184" t="n">
        <v>103.63</v>
      </c>
      <c r="H161" s="184">
        <f>ROUND(F161*G161,2)</f>
        <v/>
      </c>
      <c r="I161" s="191" t="n"/>
    </row>
    <row r="162">
      <c r="A162" s="188" t="n">
        <v>151</v>
      </c>
      <c r="B162" s="253" t="n"/>
      <c r="C162" s="180" t="inlineStr">
        <is>
          <t>22.2.02.04-0023</t>
        </is>
      </c>
      <c r="D162" s="181" t="inlineStr">
        <is>
          <t>Звено промежуточное прямое ПР-16-6</t>
        </is>
      </c>
      <c r="E162" s="286" t="inlineStr">
        <is>
          <t>шт.</t>
        </is>
      </c>
      <c r="F162" s="180" t="n">
        <v>2628.5714285714</v>
      </c>
      <c r="G162" s="184" t="n">
        <v>60.08</v>
      </c>
      <c r="H162" s="184">
        <f>ROUND(F162*G162,2)</f>
        <v/>
      </c>
      <c r="I162" s="191" t="n"/>
    </row>
    <row r="163">
      <c r="A163" s="188" t="n">
        <v>152</v>
      </c>
      <c r="B163" s="253" t="n"/>
      <c r="C163" s="180" t="inlineStr">
        <is>
          <t>01.7.11.07-0032</t>
        </is>
      </c>
      <c r="D163" s="181" t="inlineStr">
        <is>
          <t>Электроды диаметром 4 мм Э42</t>
        </is>
      </c>
      <c r="E163" s="286" t="inlineStr">
        <is>
          <t>т</t>
        </is>
      </c>
      <c r="F163" s="180" t="n">
        <v>15.203265584416</v>
      </c>
      <c r="G163" s="184" t="n">
        <v>10315.01</v>
      </c>
      <c r="H163" s="184">
        <f>ROUND(F163*G163,2)</f>
        <v/>
      </c>
      <c r="I163" s="191" t="n"/>
    </row>
    <row r="164">
      <c r="A164" s="188" t="n">
        <v>153</v>
      </c>
      <c r="B164" s="253" t="n"/>
      <c r="C164" s="180" t="inlineStr">
        <is>
          <t>22.2.02.01-0010</t>
        </is>
      </c>
      <c r="D164" s="181" t="inlineStr">
        <is>
          <t>Гаситель вибрации ГВ-6645-02</t>
        </is>
      </c>
      <c r="E164" s="286" t="inlineStr">
        <is>
          <t>шт.</t>
        </is>
      </c>
      <c r="F164" s="180" t="n">
        <v>608.44155844156</v>
      </c>
      <c r="G164" s="184" t="n">
        <v>253.83</v>
      </c>
      <c r="H164" s="184">
        <f>ROUND(F164*G164,2)</f>
        <v/>
      </c>
      <c r="I164" s="191" t="n"/>
    </row>
    <row r="165" ht="38.25" customHeight="1" s="214">
      <c r="A165" s="188" t="n">
        <v>154</v>
      </c>
      <c r="B165" s="253" t="n"/>
      <c r="C165" s="180" t="inlineStr">
        <is>
          <t>05.1.01.13-0032</t>
        </is>
      </c>
      <c r="D165" s="181" t="inlineStr">
        <is>
          <t>Плиты железобетонные навесные ПН-1А /бетон В22,5 (М300), расход арматуры 149 кг/ (серия 3.407-115 вып. 2) 76шт</t>
        </is>
      </c>
      <c r="E165" s="286" t="inlineStr">
        <is>
          <t>м3</t>
        </is>
      </c>
      <c r="F165" s="180" t="n">
        <v>37.506493506494</v>
      </c>
      <c r="G165" s="184" t="n">
        <v>3912.02</v>
      </c>
      <c r="H165" s="184">
        <f>ROUND(F165*G165,2)</f>
        <v/>
      </c>
      <c r="I165" s="191" t="n"/>
    </row>
    <row r="166" ht="38.25" customHeight="1" s="214">
      <c r="A166" s="188" t="n">
        <v>155</v>
      </c>
      <c r="B166" s="253" t="n"/>
      <c r="C166" s="180" t="inlineStr">
        <is>
          <t>05.1.01.13-0032</t>
        </is>
      </c>
      <c r="D166" s="181" t="inlineStr">
        <is>
          <t>Плиты железобетонные навесные ПН-1А /бетон В22,5 (М300), расход арматуры 149 кг/ (серия 3.407-115 вып. 2) 24шт</t>
        </is>
      </c>
      <c r="E166" s="286" t="inlineStr">
        <is>
          <t>м3</t>
        </is>
      </c>
      <c r="F166" s="180" t="n">
        <v>35.506493506494</v>
      </c>
      <c r="G166" s="184" t="n">
        <v>3912.02</v>
      </c>
      <c r="H166" s="184">
        <f>ROUND(F166*G166,2)</f>
        <v/>
      </c>
      <c r="I166" s="191" t="n"/>
    </row>
    <row r="167">
      <c r="A167" s="188" t="n">
        <v>156</v>
      </c>
      <c r="B167" s="253" t="n"/>
      <c r="C167" s="180" t="inlineStr">
        <is>
          <t>14.4.04.09-0016</t>
        </is>
      </c>
      <c r="D167" s="181" t="inlineStr">
        <is>
          <t>Эмаль ХВ-124 голубая</t>
        </is>
      </c>
      <c r="E167" s="286" t="inlineStr">
        <is>
          <t>т</t>
        </is>
      </c>
      <c r="F167" s="180" t="n">
        <v>5.9275616883117</v>
      </c>
      <c r="G167" s="184" t="n">
        <v>22050</v>
      </c>
      <c r="H167" s="184">
        <f>ROUND(F167*G167,2)</f>
        <v/>
      </c>
      <c r="I167" s="191" t="n"/>
    </row>
    <row r="168" ht="38.25" customHeight="1" s="214">
      <c r="A168" s="188" t="n">
        <v>157</v>
      </c>
      <c r="B168" s="253" t="n"/>
      <c r="C168" s="180" t="inlineStr">
        <is>
          <t>23.3.01.04-0058</t>
        </is>
      </c>
      <c r="D168" s="181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E168" s="286" t="inlineStr">
        <is>
          <t>м</t>
        </is>
      </c>
      <c r="F168" s="180" t="n">
        <v>152.44155844156</v>
      </c>
      <c r="G168" s="184" t="n">
        <v>851.29</v>
      </c>
      <c r="H168" s="184">
        <f>ROUND(F168*G168,2)</f>
        <v/>
      </c>
      <c r="I168" s="191" t="n"/>
    </row>
    <row r="169">
      <c r="A169" s="188" t="n">
        <v>158</v>
      </c>
      <c r="B169" s="253" t="n"/>
      <c r="C169" s="180" t="inlineStr">
        <is>
          <t>20.5.04.07-0014</t>
        </is>
      </c>
      <c r="D169" s="181" t="inlineStr">
        <is>
          <t>Зажим соединительный прессуемый САС-330-1</t>
        </is>
      </c>
      <c r="E169" s="286" t="inlineStr">
        <is>
          <t>шт.</t>
        </is>
      </c>
      <c r="F169" s="180" t="n">
        <v>912.33766233766</v>
      </c>
      <c r="G169" s="184" t="n">
        <v>141.19</v>
      </c>
      <c r="H169" s="184">
        <f>ROUND(F169*G169,2)</f>
        <v/>
      </c>
      <c r="I169" s="191" t="n"/>
    </row>
    <row r="170" ht="25.5" customHeight="1" s="214">
      <c r="A170" s="188" t="n">
        <v>159</v>
      </c>
      <c r="B170" s="253" t="n"/>
      <c r="C170" s="180" t="inlineStr">
        <is>
          <t>11.1.03.01-0083</t>
        </is>
      </c>
      <c r="D170" s="181" t="inlineStr">
        <is>
          <t>Бруски обрезные хвойных пород длиной 4-6,5 м, шириной 75-150 мм, толщиной 100, 125 мм, III сорта</t>
        </is>
      </c>
      <c r="E170" s="286" t="inlineStr">
        <is>
          <t>м3</t>
        </is>
      </c>
      <c r="F170" s="180" t="n">
        <v>80.742034415584</v>
      </c>
      <c r="G170" s="184" t="n">
        <v>1553</v>
      </c>
      <c r="H170" s="184">
        <f>ROUND(F170*G170,2)</f>
        <v/>
      </c>
      <c r="I170" s="191" t="n"/>
    </row>
    <row r="171">
      <c r="A171" s="188" t="n">
        <v>160</v>
      </c>
      <c r="B171" s="253" t="n"/>
      <c r="C171" s="180" t="inlineStr">
        <is>
          <t>01.4.01.06-0057</t>
        </is>
      </c>
      <c r="D171" s="181" t="inlineStr">
        <is>
          <t>Коронки типа К-130К</t>
        </is>
      </c>
      <c r="E171" s="286" t="inlineStr">
        <is>
          <t>шт.</t>
        </is>
      </c>
      <c r="F171" s="180" t="n">
        <v>108.49090909091</v>
      </c>
      <c r="G171" s="184" t="n">
        <v>1045.82</v>
      </c>
      <c r="H171" s="184">
        <f>ROUND(F171*G171,2)</f>
        <v/>
      </c>
      <c r="I171" s="191" t="n"/>
    </row>
    <row r="172">
      <c r="A172" s="188" t="n">
        <v>161</v>
      </c>
      <c r="B172" s="253" t="n"/>
      <c r="C172" s="180" t="inlineStr">
        <is>
          <t>20.1.02.14-0006</t>
        </is>
      </c>
      <c r="D172" s="181" t="inlineStr">
        <is>
          <t>Серьга СР-21-20</t>
        </is>
      </c>
      <c r="E172" s="286" t="inlineStr">
        <is>
          <t>шт.</t>
        </is>
      </c>
      <c r="F172" s="180" t="n">
        <v>1585.0649350649</v>
      </c>
      <c r="G172" s="184" t="n">
        <v>68.73</v>
      </c>
      <c r="H172" s="184">
        <f>ROUND(F172*G172,2)</f>
        <v/>
      </c>
      <c r="I172" s="191" t="n"/>
    </row>
    <row r="173">
      <c r="A173" s="188" t="n">
        <v>162</v>
      </c>
      <c r="B173" s="253" t="n"/>
      <c r="C173" s="180" t="inlineStr">
        <is>
          <t>20.1.01.12-0023</t>
        </is>
      </c>
      <c r="D173" s="181" t="inlineStr">
        <is>
          <t>Зажим поддерживающий глухой ПГН-6-9</t>
        </is>
      </c>
      <c r="E173" s="286" t="inlineStr">
        <is>
          <t>шт.</t>
        </is>
      </c>
      <c r="F173" s="180" t="n">
        <v>263.63636363636</v>
      </c>
      <c r="G173" s="184" t="n">
        <v>408.36</v>
      </c>
      <c r="H173" s="184">
        <f>ROUND(F173*G173,2)</f>
        <v/>
      </c>
      <c r="I173" s="191" t="n"/>
    </row>
    <row r="174" ht="25.5" customHeight="1" s="214">
      <c r="A174" s="188" t="n">
        <v>163</v>
      </c>
      <c r="B174" s="253" t="n"/>
      <c r="C174" s="180" t="inlineStr">
        <is>
          <t>01.7.15.01-0040</t>
        </is>
      </c>
      <c r="D174" s="181" t="inlineStr">
        <is>
          <t>Анкер из арматурной стали А-I, диаметром 12 мм, длиной 90 см для крепления геотехнических решеток</t>
        </is>
      </c>
      <c r="E174" s="286" t="inlineStr">
        <is>
          <t>т</t>
        </is>
      </c>
      <c r="F174" s="180" t="n">
        <v>6.7392558441558</v>
      </c>
      <c r="G174" s="184" t="n">
        <v>15714.29</v>
      </c>
      <c r="H174" s="184">
        <f>ROUND(F174*G174,2)</f>
        <v/>
      </c>
      <c r="I174" s="191" t="n"/>
    </row>
    <row r="175">
      <c r="A175" s="188" t="n">
        <v>164</v>
      </c>
      <c r="B175" s="253" t="n"/>
      <c r="C175" s="180" t="inlineStr">
        <is>
          <t>14.4.02.09-0301</t>
        </is>
      </c>
      <c r="D175" s="181" t="inlineStr">
        <is>
          <t>Краска "Цинол"</t>
        </is>
      </c>
      <c r="E175" s="286" t="inlineStr">
        <is>
          <t>кг</t>
        </is>
      </c>
      <c r="F175" s="180" t="n">
        <v>437.42311688312</v>
      </c>
      <c r="G175" s="184" t="n">
        <v>238.48</v>
      </c>
      <c r="H175" s="184">
        <f>ROUND(F175*G175,2)</f>
        <v/>
      </c>
      <c r="I175" s="191" t="n"/>
    </row>
    <row r="176" ht="25.5" customHeight="1" s="214">
      <c r="A176" s="188" t="n">
        <v>165</v>
      </c>
      <c r="B176" s="253" t="n"/>
      <c r="C176" s="180" t="inlineStr">
        <is>
          <t>01.7.15.03-0038</t>
        </is>
      </c>
      <c r="D176" s="181" t="inlineStr">
        <is>
          <t>Болты с гайками и шайбами оцинкованные, диаметр 36 мм</t>
        </is>
      </c>
      <c r="E176" s="286" t="inlineStr">
        <is>
          <t>кг</t>
        </is>
      </c>
      <c r="F176" s="180" t="n">
        <v>4155.8441558442</v>
      </c>
      <c r="G176" s="184" t="n">
        <v>24.57</v>
      </c>
      <c r="H176" s="184">
        <f>ROUND(F176*G176,2)</f>
        <v/>
      </c>
      <c r="I176" s="191" t="n"/>
    </row>
    <row r="177">
      <c r="A177" s="188" t="n">
        <v>166</v>
      </c>
      <c r="B177" s="253" t="n"/>
      <c r="C177" s="180" t="inlineStr">
        <is>
          <t>20.2.11.03-0003</t>
        </is>
      </c>
      <c r="D177" s="181" t="inlineStr">
        <is>
          <t>Распорка специальная 3РС-4-400</t>
        </is>
      </c>
      <c r="E177" s="286" t="inlineStr">
        <is>
          <t>шт.</t>
        </is>
      </c>
      <c r="F177" s="180" t="n">
        <v>50</v>
      </c>
      <c r="G177" s="184" t="n">
        <v>1941.36</v>
      </c>
      <c r="H177" s="184">
        <f>ROUND(F177*G177,2)</f>
        <v/>
      </c>
      <c r="I177" s="191" t="n"/>
    </row>
    <row r="178">
      <c r="A178" s="188" t="n">
        <v>167</v>
      </c>
      <c r="B178" s="253" t="n"/>
      <c r="C178" s="180" t="inlineStr">
        <is>
          <t>20.1.01.14-0001</t>
        </is>
      </c>
      <c r="D178" s="181" t="inlineStr">
        <is>
          <t>Зажим для троса, диаметр 6,7 мм</t>
        </is>
      </c>
      <c r="E178" s="286" t="inlineStr">
        <is>
          <t>шт</t>
        </is>
      </c>
      <c r="F178" s="180" t="n">
        <v>3449.3506493506</v>
      </c>
      <c r="G178" s="184" t="n">
        <v>27.59</v>
      </c>
      <c r="H178" s="184">
        <f>ROUND(F178*G178,2)</f>
        <v/>
      </c>
      <c r="I178" s="191" t="n"/>
    </row>
    <row r="179">
      <c r="A179" s="188" t="n">
        <v>168</v>
      </c>
      <c r="B179" s="253" t="n"/>
      <c r="C179" s="180" t="inlineStr">
        <is>
          <t>22.2.02.04-0047</t>
        </is>
      </c>
      <c r="D179" s="181" t="inlineStr">
        <is>
          <t>Звено промежуточное трехлапчатое ПРТ-12/16-2</t>
        </is>
      </c>
      <c r="E179" s="286" t="inlineStr">
        <is>
          <t>шт.</t>
        </is>
      </c>
      <c r="F179" s="180" t="n">
        <v>1314.9350649351</v>
      </c>
      <c r="G179" s="184" t="n">
        <v>66.12</v>
      </c>
      <c r="H179" s="184">
        <f>ROUND(F179*G179,2)</f>
        <v/>
      </c>
      <c r="I179" s="191" t="n"/>
    </row>
    <row r="180" ht="38.25" customHeight="1" s="214">
      <c r="A180" s="188" t="n">
        <v>169</v>
      </c>
      <c r="B180" s="253" t="n"/>
      <c r="C180" s="180" t="inlineStr">
        <is>
          <t>05.1.01.13-0032</t>
        </is>
      </c>
      <c r="D180" s="181" t="inlineStr">
        <is>
          <t>Плиты железобетонные навесные ПН-1А /бетон В22,5 (М300), расход арматуры 149 кг/ (серия 3.407-115 вып. 2), 44шт</t>
        </is>
      </c>
      <c r="E180" s="286" t="inlineStr">
        <is>
          <t>м3</t>
        </is>
      </c>
      <c r="F180" s="180" t="n">
        <v>21.714285714286</v>
      </c>
      <c r="G180" s="184" t="n">
        <v>3912.02</v>
      </c>
      <c r="H180" s="184">
        <f>ROUND(F180*G180,2)</f>
        <v/>
      </c>
      <c r="I180" s="191" t="n"/>
    </row>
    <row r="181">
      <c r="A181" s="188" t="n">
        <v>170</v>
      </c>
      <c r="B181" s="253" t="n"/>
      <c r="C181" s="180" t="inlineStr">
        <is>
          <t>22.2.02.04-0003</t>
        </is>
      </c>
      <c r="D181" s="181" t="inlineStr">
        <is>
          <t>Звено промежуточное вывернутое ПРВ-16-1</t>
        </is>
      </c>
      <c r="E181" s="286" t="inlineStr">
        <is>
          <t>шт.</t>
        </is>
      </c>
      <c r="F181" s="180" t="n">
        <v>1314.9350649351</v>
      </c>
      <c r="G181" s="184" t="n">
        <v>63.58</v>
      </c>
      <c r="H181" s="184">
        <f>ROUND(F181*G181,2)</f>
        <v/>
      </c>
      <c r="I181" s="191" t="n"/>
    </row>
    <row r="182">
      <c r="A182" s="188" t="n">
        <v>171</v>
      </c>
      <c r="B182" s="253" t="n"/>
      <c r="C182" s="180" t="inlineStr">
        <is>
          <t>14.4.01.18-0002</t>
        </is>
      </c>
      <c r="D182" s="181" t="inlineStr">
        <is>
          <t>Грунтовка ФЛ-03К коричневая</t>
        </is>
      </c>
      <c r="E182" s="286" t="inlineStr">
        <is>
          <t>т</t>
        </is>
      </c>
      <c r="F182" s="180" t="n">
        <v>2.8077896103896</v>
      </c>
      <c r="G182" s="184" t="n">
        <v>29470.1</v>
      </c>
      <c r="H182" s="184">
        <f>ROUND(F182*G182,2)</f>
        <v/>
      </c>
      <c r="I182" s="191" t="n"/>
    </row>
    <row r="183">
      <c r="A183" s="188" t="n">
        <v>172</v>
      </c>
      <c r="B183" s="253" t="n"/>
      <c r="C183" s="180" t="inlineStr">
        <is>
          <t>01.4.01.08-0001</t>
        </is>
      </c>
      <c r="D183" s="181" t="inlineStr">
        <is>
          <t>Пневмоударники погружные типа II-105-2.6</t>
        </is>
      </c>
      <c r="E183" s="286" t="inlineStr">
        <is>
          <t>шт.</t>
        </is>
      </c>
      <c r="F183" s="180" t="n">
        <v>26.037818181818</v>
      </c>
      <c r="G183" s="184" t="n">
        <v>3100</v>
      </c>
      <c r="H183" s="184">
        <f>ROUND(F183*G183,2)</f>
        <v/>
      </c>
      <c r="I183" s="191" t="n"/>
    </row>
    <row r="184" ht="25.5" customHeight="1" s="214">
      <c r="A184" s="188" t="n">
        <v>173</v>
      </c>
      <c r="B184" s="253" t="n"/>
      <c r="C184" s="180" t="inlineStr">
        <is>
          <t>11.1.03.05-0086</t>
        </is>
      </c>
      <c r="D184" s="181" t="inlineStr">
        <is>
          <t>Доски необрезные хвойных пород длиной 4-6,5 м, все ширины, толщиной 44 мм и более, IV сорта</t>
        </is>
      </c>
      <c r="E184" s="286" t="inlineStr">
        <is>
          <t>м3</t>
        </is>
      </c>
      <c r="F184" s="180" t="n">
        <v>143.79220779221</v>
      </c>
      <c r="G184" s="184" t="n">
        <v>550</v>
      </c>
      <c r="H184" s="184">
        <f>ROUND(F184*G184,2)</f>
        <v/>
      </c>
      <c r="I184" s="191" t="n"/>
    </row>
    <row r="185" ht="38.25" customHeight="1" s="214">
      <c r="A185" s="188" t="n">
        <v>174</v>
      </c>
      <c r="B185" s="253" t="n"/>
      <c r="C185" s="180" t="inlineStr">
        <is>
          <t>05.1.01.13-0032</t>
        </is>
      </c>
      <c r="D185" s="181" t="inlineStr">
        <is>
          <t>Плиты железобетонные навесные ПН-1А /бетон В22,5 (М300), расход арматуры 149 кг/ (серия 3.407-115 вып. 2), 40шт</t>
        </is>
      </c>
      <c r="E185" s="286" t="inlineStr">
        <is>
          <t>м3</t>
        </is>
      </c>
      <c r="F185" s="180" t="n">
        <v>19.74025974026</v>
      </c>
      <c r="G185" s="184" t="n">
        <v>3912.02</v>
      </c>
      <c r="H185" s="184">
        <f>ROUND(F185*G185,2)</f>
        <v/>
      </c>
      <c r="I185" s="191" t="n"/>
    </row>
    <row r="186" ht="38.25" customHeight="1" s="214">
      <c r="A186" s="188" t="n">
        <v>175</v>
      </c>
      <c r="B186" s="253" t="n"/>
      <c r="C186" s="180" t="inlineStr">
        <is>
          <t>23.3.01.04-0035</t>
        </is>
      </c>
      <c r="D186" s="181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E186" s="286" t="inlineStr">
        <is>
          <t>м</t>
        </is>
      </c>
      <c r="F186" s="180" t="n">
        <v>180.49974025974</v>
      </c>
      <c r="G186" s="184" t="n">
        <v>427.3</v>
      </c>
      <c r="H186" s="184">
        <f>ROUND(F186*G186,2)</f>
        <v/>
      </c>
      <c r="I186" s="191" t="n"/>
    </row>
    <row r="187">
      <c r="A187" s="188" t="n">
        <v>176</v>
      </c>
      <c r="B187" s="253" t="n"/>
      <c r="C187" s="180" t="inlineStr">
        <is>
          <t>01.4.01.06-0054</t>
        </is>
      </c>
      <c r="D187" s="181" t="inlineStr">
        <is>
          <t>Коронки типа К-105КА</t>
        </is>
      </c>
      <c r="E187" s="286" t="inlineStr">
        <is>
          <t>шт.</t>
        </is>
      </c>
      <c r="F187" s="180" t="n">
        <v>108.49090909091</v>
      </c>
      <c r="G187" s="184" t="n">
        <v>698</v>
      </c>
      <c r="H187" s="184">
        <f>ROUND(F187*G187,2)</f>
        <v/>
      </c>
      <c r="I187" s="191" t="n"/>
    </row>
    <row r="188">
      <c r="A188" s="188" t="n">
        <v>177</v>
      </c>
      <c r="B188" s="253" t="n"/>
      <c r="C188" s="180" t="inlineStr">
        <is>
          <t>12.1.02.08-0121</t>
        </is>
      </c>
      <c r="D188" s="181" t="inlineStr">
        <is>
          <t>Стеклоизол К-4,0, стеклоткань</t>
        </is>
      </c>
      <c r="E188" s="286" t="inlineStr">
        <is>
          <t>м2</t>
        </is>
      </c>
      <c r="F188" s="180" t="n">
        <v>2587.3506493506</v>
      </c>
      <c r="G188" s="184" t="n">
        <v>28.89</v>
      </c>
      <c r="H188" s="184">
        <f>ROUND(F188*G188,2)</f>
        <v/>
      </c>
      <c r="I188" s="191" t="n"/>
    </row>
    <row r="189">
      <c r="A189" s="188" t="n">
        <v>178</v>
      </c>
      <c r="B189" s="253" t="n"/>
      <c r="C189" s="180" t="inlineStr">
        <is>
          <t>20.1.02.21-0082</t>
        </is>
      </c>
      <c r="D189" s="181" t="inlineStr">
        <is>
          <t>Узел крепления экрана УКЭ-1Б</t>
        </is>
      </c>
      <c r="E189" s="286" t="inlineStr">
        <is>
          <t>шт.</t>
        </is>
      </c>
      <c r="F189" s="180" t="n">
        <v>140.25974025974</v>
      </c>
      <c r="G189" s="184" t="n">
        <v>474.88</v>
      </c>
      <c r="H189" s="184">
        <f>ROUND(F189*G189,2)</f>
        <v/>
      </c>
      <c r="I189" s="191" t="n"/>
    </row>
    <row r="190">
      <c r="A190" s="188" t="n">
        <v>179</v>
      </c>
      <c r="B190" s="253" t="n"/>
      <c r="C190" s="180" t="inlineStr">
        <is>
          <t>22.2.02.04-0022</t>
        </is>
      </c>
      <c r="D190" s="181" t="inlineStr">
        <is>
          <t>Звено промежуточное прямое ПР-12-6</t>
        </is>
      </c>
      <c r="E190" s="286" t="inlineStr">
        <is>
          <t>шт.</t>
        </is>
      </c>
      <c r="F190" s="180" t="n">
        <v>1531.8181818182</v>
      </c>
      <c r="G190" s="184" t="n">
        <v>42.05</v>
      </c>
      <c r="H190" s="184">
        <f>ROUND(F190*G190,2)</f>
        <v/>
      </c>
      <c r="I190" s="191" t="n"/>
    </row>
    <row r="191">
      <c r="A191" s="188" t="n">
        <v>180</v>
      </c>
      <c r="B191" s="253" t="n"/>
      <c r="C191" s="180" t="inlineStr">
        <is>
          <t>20.1.02.21-0031</t>
        </is>
      </c>
      <c r="D191" s="181" t="inlineStr">
        <is>
          <t>Узел крепления КГ-12-1</t>
        </is>
      </c>
      <c r="E191" s="286" t="inlineStr">
        <is>
          <t>шт.</t>
        </is>
      </c>
      <c r="F191" s="180" t="n">
        <v>479.87012987013</v>
      </c>
      <c r="G191" s="184" t="n">
        <v>120.86</v>
      </c>
      <c r="H191" s="184">
        <f>ROUND(F191*G191,2)</f>
        <v/>
      </c>
      <c r="I191" s="191" t="n"/>
    </row>
    <row r="192">
      <c r="A192" s="188" t="n">
        <v>181</v>
      </c>
      <c r="B192" s="253" t="n"/>
      <c r="C192" s="180" t="inlineStr">
        <is>
          <t>20.1.02.14-0005</t>
        </is>
      </c>
      <c r="D192" s="181" t="inlineStr">
        <is>
          <t>Серьга СР-16-20</t>
        </is>
      </c>
      <c r="E192" s="286" t="inlineStr">
        <is>
          <t>шт.</t>
        </is>
      </c>
      <c r="F192" s="180" t="n">
        <v>2628.5714285714</v>
      </c>
      <c r="G192" s="184" t="n">
        <v>21.5</v>
      </c>
      <c r="H192" s="184">
        <f>ROUND(F192*G192,2)</f>
        <v/>
      </c>
      <c r="I192" s="191" t="n"/>
    </row>
    <row r="193">
      <c r="A193" s="188" t="n">
        <v>182</v>
      </c>
      <c r="B193" s="253" t="n"/>
      <c r="C193" s="180" t="inlineStr">
        <is>
          <t>14.4.04.11-0008</t>
        </is>
      </c>
      <c r="D193" s="181" t="inlineStr">
        <is>
          <t>Эмаль ХС-710 серая</t>
        </is>
      </c>
      <c r="E193" s="286" t="inlineStr">
        <is>
          <t>т</t>
        </is>
      </c>
      <c r="F193" s="180" t="n">
        <v>1.3202220779221</v>
      </c>
      <c r="G193" s="184" t="n">
        <v>40272.19</v>
      </c>
      <c r="H193" s="184">
        <f>ROUND(F193*G193,2)</f>
        <v/>
      </c>
      <c r="I193" s="191" t="n"/>
    </row>
    <row r="194">
      <c r="A194" s="188" t="n">
        <v>183</v>
      </c>
      <c r="B194" s="253" t="n"/>
      <c r="C194" s="180" t="inlineStr">
        <is>
          <t>20.1.02.21-0081</t>
        </is>
      </c>
      <c r="D194" s="181" t="inlineStr">
        <is>
          <t>Узел крепления экрана УКЭ-1А</t>
        </is>
      </c>
      <c r="E194" s="286" t="inlineStr">
        <is>
          <t>шт.</t>
        </is>
      </c>
      <c r="F194" s="180" t="n">
        <v>35.714285714286</v>
      </c>
      <c r="G194" s="184" t="n">
        <v>1454.67</v>
      </c>
      <c r="H194" s="184">
        <f>ROUND(F194*G194,2)</f>
        <v/>
      </c>
      <c r="I194" s="191" t="n"/>
    </row>
    <row r="195">
      <c r="A195" s="188" t="n">
        <v>184</v>
      </c>
      <c r="B195" s="253" t="n"/>
      <c r="C195" s="180" t="inlineStr">
        <is>
          <t>02.2.05.04-1777</t>
        </is>
      </c>
      <c r="D195" s="181" t="inlineStr">
        <is>
          <t>Щебень М 800, фракция 20-40 мм, группа 2</t>
        </is>
      </c>
      <c r="E195" s="286" t="inlineStr">
        <is>
          <t>м3</t>
        </is>
      </c>
      <c r="F195" s="180" t="n">
        <v>430.58441558442</v>
      </c>
      <c r="G195" s="184" t="n">
        <v>108.4</v>
      </c>
      <c r="H195" s="184">
        <f>ROUND(F195*G195,2)</f>
        <v/>
      </c>
      <c r="I195" s="191" t="n"/>
    </row>
    <row r="196" ht="38.25" customHeight="1" s="214">
      <c r="A196" s="188" t="n">
        <v>185</v>
      </c>
      <c r="B196" s="253" t="n"/>
      <c r="C196" s="180" t="inlineStr">
        <is>
          <t>05.1.01.13-0032</t>
        </is>
      </c>
      <c r="D196" s="181" t="inlineStr">
        <is>
          <t>Плиты железобетонные навесные ПН2-А /бетон В22,5 (М300), расход арматуры 158 кг/ (серия 3.407-115 вып. 2)</t>
        </is>
      </c>
      <c r="E196" s="286" t="inlineStr">
        <is>
          <t>м3</t>
        </is>
      </c>
      <c r="F196" s="180" t="n">
        <v>11.844155844156</v>
      </c>
      <c r="G196" s="184" t="n">
        <v>3912.02</v>
      </c>
      <c r="H196" s="184">
        <f>ROUND(F196*G196,2)</f>
        <v/>
      </c>
      <c r="I196" s="191" t="n"/>
    </row>
    <row r="197">
      <c r="A197" s="188" t="n">
        <v>186</v>
      </c>
      <c r="B197" s="253" t="n"/>
      <c r="C197" s="180" t="inlineStr">
        <is>
          <t>22.2.01.03-0003</t>
        </is>
      </c>
      <c r="D197" s="181" t="inlineStr">
        <is>
          <t>Изолятор подвесной стеклянный ПСД-70Е</t>
        </is>
      </c>
      <c r="E197" s="286" t="inlineStr">
        <is>
          <t>шт</t>
        </is>
      </c>
      <c r="F197" s="180" t="n">
        <v>263.63636363636</v>
      </c>
      <c r="G197" s="184" t="n">
        <v>169.25</v>
      </c>
      <c r="H197" s="184">
        <f>ROUND(F197*G197,2)</f>
        <v/>
      </c>
      <c r="I197" s="191" t="n"/>
    </row>
    <row r="198" ht="38.25" customHeight="1" s="214">
      <c r="A198" s="188" t="n">
        <v>187</v>
      </c>
      <c r="B198" s="253" t="n"/>
      <c r="C198" s="180" t="inlineStr">
        <is>
          <t>23.3.01.04-0048</t>
        </is>
      </c>
      <c r="D198" s="18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8" s="286" t="inlineStr">
        <is>
          <t>м</t>
        </is>
      </c>
      <c r="F198" s="180" t="n">
        <v>64.41558441558399</v>
      </c>
      <c r="G198" s="184" t="n">
        <v>677.51</v>
      </c>
      <c r="H198" s="184">
        <f>ROUND(F198*G198,2)</f>
        <v/>
      </c>
      <c r="I198" s="191" t="n"/>
    </row>
    <row r="199">
      <c r="A199" s="188" t="n">
        <v>188</v>
      </c>
      <c r="B199" s="253" t="n"/>
      <c r="C199" s="180" t="inlineStr">
        <is>
          <t>20.2.02.01-0021</t>
        </is>
      </c>
      <c r="D199" s="181" t="inlineStr">
        <is>
          <t>Втулки изолирующие текстолитовые</t>
        </is>
      </c>
      <c r="E199" s="286" t="inlineStr">
        <is>
          <t>1000 шт.</t>
        </is>
      </c>
      <c r="F199" s="180" t="n">
        <v>12.398961038961</v>
      </c>
      <c r="G199" s="184" t="n">
        <v>3468.64</v>
      </c>
      <c r="H199" s="184">
        <f>ROUND(F199*G199,2)</f>
        <v/>
      </c>
      <c r="I199" s="191" t="n"/>
    </row>
    <row r="200">
      <c r="A200" s="188" t="n">
        <v>189</v>
      </c>
      <c r="B200" s="253" t="n"/>
      <c r="C200" s="180" t="inlineStr">
        <is>
          <t>01.4.02.04-0014</t>
        </is>
      </c>
      <c r="D200" s="181" t="inlineStr">
        <is>
          <t>Штанга буровая типа БТС-150</t>
        </is>
      </c>
      <c r="E200" s="286" t="inlineStr">
        <is>
          <t>шт.</t>
        </is>
      </c>
      <c r="F200" s="180" t="n">
        <v>28.51761038961</v>
      </c>
      <c r="G200" s="184" t="n">
        <v>1375</v>
      </c>
      <c r="H200" s="184">
        <f>ROUND(F200*G200,2)</f>
        <v/>
      </c>
      <c r="I200" s="191" t="n"/>
    </row>
    <row r="201">
      <c r="A201" s="188" t="n">
        <v>190</v>
      </c>
      <c r="B201" s="253" t="n"/>
      <c r="C201" s="180" t="inlineStr">
        <is>
          <t>20.1.02.22-0019</t>
        </is>
      </c>
      <c r="D201" s="181" t="inlineStr">
        <is>
          <t>Ушко У1-21-20</t>
        </is>
      </c>
      <c r="E201" s="286" t="inlineStr">
        <is>
          <t>шт.</t>
        </is>
      </c>
      <c r="F201" s="180" t="n">
        <v>130.51948051948</v>
      </c>
      <c r="G201" s="184" t="n">
        <v>289.31</v>
      </c>
      <c r="H201" s="184">
        <f>ROUND(F201*G201,2)</f>
        <v/>
      </c>
      <c r="I201" s="191" t="n"/>
    </row>
    <row r="202">
      <c r="A202" s="188" t="n">
        <v>191</v>
      </c>
      <c r="B202" s="253" t="n"/>
      <c r="C202" s="180" t="inlineStr">
        <is>
          <t>14.5.09.11-0102</t>
        </is>
      </c>
      <c r="D202" s="181" t="inlineStr">
        <is>
          <t>Уайт-спирит</t>
        </is>
      </c>
      <c r="E202" s="286" t="inlineStr">
        <is>
          <t>кг</t>
        </is>
      </c>
      <c r="F202" s="180" t="n">
        <v>5101.4405188312</v>
      </c>
      <c r="G202" s="184" t="n">
        <v>6.67</v>
      </c>
      <c r="H202" s="184">
        <f>ROUND(F202*G202,2)</f>
        <v/>
      </c>
      <c r="I202" s="191" t="n"/>
    </row>
    <row r="203">
      <c r="A203" s="188" t="n">
        <v>192</v>
      </c>
      <c r="B203" s="253" t="n"/>
      <c r="C203" s="180" t="inlineStr">
        <is>
          <t>14.4.04.11-0011</t>
        </is>
      </c>
      <c r="D203" s="181" t="inlineStr">
        <is>
          <t>Эмаль ХС-759 белая</t>
        </is>
      </c>
      <c r="E203" s="286" t="inlineStr">
        <is>
          <t>т</t>
        </is>
      </c>
      <c r="F203" s="180" t="n">
        <v>1.2186896103896</v>
      </c>
      <c r="G203" s="184" t="n">
        <v>26640</v>
      </c>
      <c r="H203" s="184">
        <f>ROUND(F203*G203,2)</f>
        <v/>
      </c>
      <c r="I203" s="191" t="n"/>
    </row>
    <row r="204" ht="25.5" customHeight="1" s="214">
      <c r="A204" s="188" t="n">
        <v>193</v>
      </c>
      <c r="B204" s="253" t="n"/>
      <c r="C204" s="180" t="inlineStr">
        <is>
          <t>01.4.01.03-0148</t>
        </is>
      </c>
      <c r="D204" s="181" t="inlineStr">
        <is>
          <t>Долота трехшарошечные типа Ш1460К-ЦВ (расход согласно сб5 ОП прилож 5.3)</t>
        </is>
      </c>
      <c r="E204" s="286" t="inlineStr">
        <is>
          <t>шт.</t>
        </is>
      </c>
      <c r="F204" s="180" t="n">
        <v>17.959480519481</v>
      </c>
      <c r="G204" s="184" t="n">
        <v>1750</v>
      </c>
      <c r="H204" s="184">
        <f>ROUND(F204*G204,2)</f>
        <v/>
      </c>
      <c r="I204" s="191" t="n"/>
    </row>
    <row r="205" ht="25.5" customHeight="1" s="214">
      <c r="A205" s="188" t="n">
        <v>194</v>
      </c>
      <c r="B205" s="253" t="n"/>
      <c r="C205" s="180" t="inlineStr">
        <is>
          <t>02.2.01.02-0017</t>
        </is>
      </c>
      <c r="D205" s="181" t="inlineStr">
        <is>
          <t>Гравий для строительных работ марка 600, фракция 20-40 мм</t>
        </is>
      </c>
      <c r="E205" s="286" t="inlineStr">
        <is>
          <t>м3</t>
        </is>
      </c>
      <c r="F205" s="180" t="n">
        <v>176.6392</v>
      </c>
      <c r="G205" s="184" t="n">
        <v>173</v>
      </c>
      <c r="H205" s="184">
        <f>ROUND(F205*G205,2)</f>
        <v/>
      </c>
      <c r="I205" s="191" t="n"/>
    </row>
    <row r="206">
      <c r="A206" s="188" t="n">
        <v>195</v>
      </c>
      <c r="B206" s="253" t="n"/>
      <c r="C206" s="180" t="inlineStr">
        <is>
          <t>25.2.01.09-0002</t>
        </is>
      </c>
      <c r="D206" s="181" t="inlineStr">
        <is>
          <t>Клин оцинкованный большой (КС-038-2)</t>
        </is>
      </c>
      <c r="E206" s="286" t="inlineStr">
        <is>
          <t>100 шт</t>
        </is>
      </c>
      <c r="F206" s="180" t="n">
        <v>17.246753246753</v>
      </c>
      <c r="G206" s="184" t="n">
        <v>1770</v>
      </c>
      <c r="H206" s="184">
        <f>ROUND(F206*G206,2)</f>
        <v/>
      </c>
      <c r="I206" s="191" t="n"/>
    </row>
    <row r="207" ht="38.25" customHeight="1" s="214">
      <c r="A207" s="188" t="n">
        <v>196</v>
      </c>
      <c r="B207" s="253" t="n"/>
      <c r="C207" s="180" t="inlineStr">
        <is>
          <t>11.1.02.01-0031</t>
        </is>
      </c>
      <c r="D207" s="181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7" s="286" t="inlineStr">
        <is>
          <t>м3</t>
        </is>
      </c>
      <c r="F207" s="180" t="n">
        <v>82.11038961039</v>
      </c>
      <c r="G207" s="184" t="n">
        <v>365</v>
      </c>
      <c r="H207" s="184">
        <f>ROUND(F207*G207,2)</f>
        <v/>
      </c>
      <c r="I207" s="191" t="n"/>
    </row>
    <row r="208" ht="25.5" customHeight="1" s="214">
      <c r="A208" s="188" t="n">
        <v>197</v>
      </c>
      <c r="B208" s="253" t="n"/>
      <c r="C208" s="180" t="inlineStr">
        <is>
          <t>08.4.03.02-0006</t>
        </is>
      </c>
      <c r="D208" s="181" t="inlineStr">
        <is>
          <t>Горячекатаная арматурная сталь гладкая класса А-I, диаметром 16-18 мм</t>
        </is>
      </c>
      <c r="E208" s="286" t="inlineStr">
        <is>
          <t>т</t>
        </is>
      </c>
      <c r="F208" s="180" t="n">
        <v>5.3042857142857</v>
      </c>
      <c r="G208" s="184" t="n">
        <v>5650</v>
      </c>
      <c r="H208" s="184">
        <f>ROUND(F208*G208,2)</f>
        <v/>
      </c>
      <c r="I208" s="191" t="n"/>
    </row>
    <row r="209">
      <c r="A209" s="188" t="n">
        <v>198</v>
      </c>
      <c r="B209" s="253" t="n"/>
      <c r="C209" s="180" t="inlineStr">
        <is>
          <t>20.1.01.05-0015</t>
        </is>
      </c>
      <c r="D209" s="181" t="inlineStr">
        <is>
          <t>Зажим заземляющий прессуемый ЗПС-170-3</t>
        </is>
      </c>
      <c r="E209" s="286" t="inlineStr">
        <is>
          <t>шт.</t>
        </is>
      </c>
      <c r="F209" s="180" t="n">
        <v>271.42857142857</v>
      </c>
      <c r="G209" s="184" t="n">
        <v>108.57</v>
      </c>
      <c r="H209" s="184">
        <f>ROUND(F209*G209,2)</f>
        <v/>
      </c>
      <c r="I209" s="191" t="n"/>
    </row>
    <row r="210">
      <c r="A210" s="188" t="n">
        <v>199</v>
      </c>
      <c r="B210" s="253" t="n"/>
      <c r="C210" s="180" t="inlineStr">
        <is>
          <t>14.5.09.07-0029</t>
        </is>
      </c>
      <c r="D210" s="181" t="inlineStr">
        <is>
          <t>Растворитель марки Р-4</t>
        </is>
      </c>
      <c r="E210" s="286" t="inlineStr">
        <is>
          <t>т</t>
        </is>
      </c>
      <c r="F210" s="180" t="n">
        <v>3.1092428571429</v>
      </c>
      <c r="G210" s="184" t="n">
        <v>9420</v>
      </c>
      <c r="H210" s="184">
        <f>ROUND(F210*G210,2)</f>
        <v/>
      </c>
      <c r="I210" s="191" t="n"/>
    </row>
    <row r="211" ht="25.5" customHeight="1" s="214">
      <c r="A211" s="188" t="n">
        <v>200</v>
      </c>
      <c r="B211" s="253" t="n"/>
      <c r="C211" s="197" t="inlineStr">
        <is>
          <t>Прайс из СД ОП</t>
        </is>
      </c>
      <c r="D211" s="198" t="inlineStr">
        <is>
          <t>Антиприсадочное устройство барьерного типа АПЗУ-БТ3</t>
        </is>
      </c>
      <c r="E211" s="199" t="inlineStr">
        <is>
          <t>шт</t>
        </is>
      </c>
      <c r="F211" s="197" t="n">
        <v>143.50649350649</v>
      </c>
      <c r="G211" s="184" t="n">
        <v>192.01</v>
      </c>
      <c r="H211" s="184">
        <f>ROUND(F211*G211,2)</f>
        <v/>
      </c>
      <c r="I211" s="191" t="n"/>
      <c r="K211" s="213" t="inlineStr">
        <is>
          <t>нет аналогов</t>
        </is>
      </c>
    </row>
    <row r="212">
      <c r="A212" s="188" t="n">
        <v>201</v>
      </c>
      <c r="B212" s="253" t="n"/>
      <c r="C212" s="180" t="inlineStr">
        <is>
          <t>20.1.01.05-0011</t>
        </is>
      </c>
      <c r="D212" s="181" t="inlineStr">
        <is>
          <t>Зажим заземляющий прессуемый ЗПС-140-3</t>
        </is>
      </c>
      <c r="E212" s="286" t="inlineStr">
        <is>
          <t>шт</t>
        </is>
      </c>
      <c r="F212" s="180" t="n">
        <v>280.51948051948</v>
      </c>
      <c r="G212" s="184" t="n">
        <v>95.45</v>
      </c>
      <c r="H212" s="184">
        <f>ROUND(F212*G212,2)</f>
        <v/>
      </c>
      <c r="I212" s="191" t="n"/>
    </row>
    <row r="213">
      <c r="A213" s="188" t="n">
        <v>202</v>
      </c>
      <c r="B213" s="253" t="n"/>
      <c r="C213" s="180" t="inlineStr">
        <is>
          <t>20.5.04.04-0050</t>
        </is>
      </c>
      <c r="D213" s="181" t="inlineStr">
        <is>
          <t>Зажим натяжной: спиральный НС-11,4-02</t>
        </is>
      </c>
      <c r="E213" s="286" t="inlineStr">
        <is>
          <t>шт</t>
        </is>
      </c>
      <c r="F213" s="180" t="n">
        <v>87.662337662338</v>
      </c>
      <c r="G213" s="184" t="n">
        <v>303.68</v>
      </c>
      <c r="H213" s="184">
        <f>ROUND(F213*G213,2)</f>
        <v/>
      </c>
      <c r="I213" s="191" t="n"/>
    </row>
    <row r="214" ht="25.5" customHeight="1" s="214">
      <c r="A214" s="188" t="n">
        <v>203</v>
      </c>
      <c r="B214" s="253" t="n"/>
      <c r="C214" s="180" t="inlineStr">
        <is>
          <t>11.1.02.04-0031</t>
        </is>
      </c>
      <c r="D214" s="181" t="inlineStr">
        <is>
          <t>Лесоматериалы круглые хвойных пород для строительства диаметром 14-24 см, длиной 3-6,5 м</t>
        </is>
      </c>
      <c r="E214" s="286" t="inlineStr">
        <is>
          <t>м3</t>
        </is>
      </c>
      <c r="F214" s="180" t="n">
        <v>41.292280519481</v>
      </c>
      <c r="G214" s="184" t="n">
        <v>558.33</v>
      </c>
      <c r="H214" s="184">
        <f>ROUND(F214*G214,2)</f>
        <v/>
      </c>
      <c r="I214" s="191" t="n"/>
    </row>
    <row r="215" ht="25.5" customHeight="1" s="214">
      <c r="A215" s="188" t="n">
        <v>204</v>
      </c>
      <c r="B215" s="253" t="n"/>
      <c r="C215" s="197" t="inlineStr">
        <is>
          <t>ФССЦ прил 4 тб1,2</t>
        </is>
      </c>
      <c r="D215" s="198" t="inlineStr">
        <is>
          <t>Надбавка на марку бетона W6 для изделий из бетона В30 (М400) (617.49*1.5%=9.26)</t>
        </is>
      </c>
      <c r="E215" s="199" t="inlineStr">
        <is>
          <t>т</t>
        </is>
      </c>
      <c r="F215" s="197" t="n">
        <v>2165.9922077922</v>
      </c>
      <c r="G215" s="184" t="n">
        <v>9.26</v>
      </c>
      <c r="H215" s="184">
        <f>ROUND(F215*G215,2)</f>
        <v/>
      </c>
      <c r="I215" s="191" t="n"/>
    </row>
    <row r="216" ht="51" customHeight="1" s="214">
      <c r="A216" s="188" t="n">
        <v>205</v>
      </c>
      <c r="B216" s="253" t="n"/>
      <c r="C216" s="180" t="inlineStr">
        <is>
          <t>08.2.01.01-0004</t>
        </is>
      </c>
      <c r="D216" s="181" t="inlineStr">
        <is>
          <t>Канат закрытый с двумя слоями Z-образной проволоки и сердечником, без покрытия, из проволок марки В, маркировочная группа 1370 н/мм2 и менее, диаметр 45 мм</t>
        </is>
      </c>
      <c r="E216" s="286" t="inlineStr">
        <is>
          <t>10 м</t>
        </is>
      </c>
      <c r="F216" s="180" t="n">
        <v>8.3116883116883</v>
      </c>
      <c r="G216" s="184" t="n">
        <v>2271.41</v>
      </c>
      <c r="H216" s="184">
        <f>ROUND(F216*G216,2)</f>
        <v/>
      </c>
      <c r="I216" s="191" t="n"/>
    </row>
    <row r="217">
      <c r="A217" s="188" t="n">
        <v>206</v>
      </c>
      <c r="B217" s="253" t="n"/>
      <c r="C217" s="180" t="inlineStr">
        <is>
          <t>20.1.02.11-0002</t>
        </is>
      </c>
      <c r="D217" s="181" t="inlineStr">
        <is>
          <t>Протектор защитный спиральный ПЗС-13,3-31</t>
        </is>
      </c>
      <c r="E217" s="286" t="inlineStr">
        <is>
          <t>шт</t>
        </is>
      </c>
      <c r="F217" s="180" t="n">
        <v>227.92207792208</v>
      </c>
      <c r="G217" s="184" t="n">
        <v>77.81</v>
      </c>
      <c r="H217" s="184">
        <f>ROUND(F217*G217,2)</f>
        <v/>
      </c>
      <c r="I217" s="191" t="n"/>
    </row>
    <row r="218">
      <c r="A218" s="188" t="n">
        <v>207</v>
      </c>
      <c r="B218" s="253" t="n"/>
      <c r="C218" s="180" t="inlineStr">
        <is>
          <t>20.1.02.22-0003</t>
        </is>
      </c>
      <c r="D218" s="181" t="inlineStr">
        <is>
          <t>Ушко двухлапчатое У2-12-16</t>
        </is>
      </c>
      <c r="E218" s="286" t="inlineStr">
        <is>
          <t>шт.</t>
        </is>
      </c>
      <c r="F218" s="180" t="n">
        <v>87.662337662338</v>
      </c>
      <c r="G218" s="184" t="n">
        <v>194.37</v>
      </c>
      <c r="H218" s="184">
        <f>ROUND(F218*G218,2)</f>
        <v/>
      </c>
      <c r="I218" s="191" t="n"/>
    </row>
    <row r="219">
      <c r="A219" s="188" t="n">
        <v>208</v>
      </c>
      <c r="B219" s="253" t="n"/>
      <c r="C219" s="180" t="inlineStr">
        <is>
          <t>01.2.03.03-0013</t>
        </is>
      </c>
      <c r="D219" s="181" t="inlineStr">
        <is>
          <t>Мастика битумная кровельная горячая</t>
        </is>
      </c>
      <c r="E219" s="286" t="inlineStr">
        <is>
          <t>т</t>
        </is>
      </c>
      <c r="F219" s="180" t="n">
        <v>4.9497142857143</v>
      </c>
      <c r="G219" s="184" t="n">
        <v>3390</v>
      </c>
      <c r="H219" s="184">
        <f>ROUND(F219*G219,2)</f>
        <v/>
      </c>
      <c r="I219" s="191" t="n"/>
    </row>
    <row r="220" ht="25.5" customHeight="1" s="214">
      <c r="A220" s="188" t="n">
        <v>209</v>
      </c>
      <c r="B220" s="253" t="n"/>
      <c r="C220" s="180" t="inlineStr">
        <is>
          <t>14.2.01.05-0001</t>
        </is>
      </c>
      <c r="D220" s="181" t="inlineStr">
        <is>
          <t>Композиция "Алпол" (на основе термопластичных полимеров)</t>
        </is>
      </c>
      <c r="E220" s="286" t="inlineStr">
        <is>
          <t>кг</t>
        </is>
      </c>
      <c r="F220" s="180" t="n">
        <v>293.65662337662</v>
      </c>
      <c r="G220" s="184" t="n">
        <v>54.99</v>
      </c>
      <c r="H220" s="184">
        <f>ROUND(F220*G220,2)</f>
        <v/>
      </c>
      <c r="I220" s="191" t="n"/>
    </row>
    <row r="221">
      <c r="A221" s="188" t="n">
        <v>210</v>
      </c>
      <c r="B221" s="253" t="n"/>
      <c r="C221" s="180" t="inlineStr">
        <is>
          <t>01.4.01.03-0152</t>
        </is>
      </c>
      <c r="D221" s="181" t="inlineStr">
        <is>
          <t>Долота шнековые диаметром 198 мм</t>
        </is>
      </c>
      <c r="E221" s="286" t="inlineStr">
        <is>
          <t>шт.</t>
        </is>
      </c>
      <c r="F221" s="180" t="n">
        <v>24.130285714286</v>
      </c>
      <c r="G221" s="184" t="n">
        <v>666.84</v>
      </c>
      <c r="H221" s="184">
        <f>ROUND(F221*G221,2)</f>
        <v/>
      </c>
      <c r="I221" s="191" t="n"/>
    </row>
    <row r="222">
      <c r="A222" s="188" t="n">
        <v>211</v>
      </c>
      <c r="B222" s="253" t="n"/>
      <c r="C222" s="180" t="inlineStr">
        <is>
          <t>20.1.02.22-0008</t>
        </is>
      </c>
      <c r="D222" s="181" t="inlineStr">
        <is>
          <t>Ушко специальное укороченное УСК-12-16</t>
        </is>
      </c>
      <c r="E222" s="286" t="inlineStr">
        <is>
          <t>шт.</t>
        </is>
      </c>
      <c r="F222" s="180" t="n">
        <v>129.87012987013</v>
      </c>
      <c r="G222" s="184" t="n">
        <v>120.95</v>
      </c>
      <c r="H222" s="184">
        <f>ROUND(F222*G222,2)</f>
        <v/>
      </c>
      <c r="I222" s="191" t="n"/>
    </row>
    <row r="223">
      <c r="A223" s="188" t="n">
        <v>212</v>
      </c>
      <c r="B223" s="253" t="n"/>
      <c r="C223" s="180" t="inlineStr">
        <is>
          <t>22.2.02.11-0061</t>
        </is>
      </c>
      <c r="D223" s="181" t="inlineStr">
        <is>
          <t>Комплект крепежный TLK-FPFP-50</t>
        </is>
      </c>
      <c r="E223" s="286" t="inlineStr">
        <is>
          <t>шт</t>
        </is>
      </c>
      <c r="F223" s="180" t="n">
        <v>119.48051948052</v>
      </c>
      <c r="G223" s="184" t="n">
        <v>127.37</v>
      </c>
      <c r="H223" s="184">
        <f>ROUND(F223*G223,2)</f>
        <v/>
      </c>
      <c r="I223" s="191" t="n"/>
    </row>
    <row r="224" ht="25.5" customHeight="1" s="214">
      <c r="A224" s="188" t="n">
        <v>213</v>
      </c>
      <c r="B224" s="253" t="n"/>
      <c r="C224" s="180" t="inlineStr">
        <is>
          <t>25.1.06.03-0061</t>
        </is>
      </c>
      <c r="D224" s="181" t="inlineStr">
        <is>
          <t>Плакаты предупредительные, путевые сигнальные знаки размер 420x220 мм</t>
        </is>
      </c>
      <c r="E224" s="286" t="inlineStr">
        <is>
          <t>100 шт</t>
        </is>
      </c>
      <c r="F224" s="180" t="n">
        <v>4.025974025974</v>
      </c>
      <c r="G224" s="184" t="n">
        <v>3611.54</v>
      </c>
      <c r="H224" s="184">
        <f>ROUND(F224*G224,2)</f>
        <v/>
      </c>
      <c r="I224" s="191" t="n"/>
    </row>
    <row r="225" ht="25.5" customHeight="1" s="214">
      <c r="A225" s="188" t="n">
        <v>214</v>
      </c>
      <c r="B225" s="253" t="n"/>
      <c r="C225" s="180" t="inlineStr">
        <is>
          <t>08.4.03.02-0004</t>
        </is>
      </c>
      <c r="D225" s="181" t="inlineStr">
        <is>
          <t>Горячекатаная арматурная сталь гладкая класса А-I, диаметром 12 мм</t>
        </is>
      </c>
      <c r="E225" s="286" t="inlineStr">
        <is>
          <t>т</t>
        </is>
      </c>
      <c r="F225" s="180" t="n">
        <v>2.2234311688312</v>
      </c>
      <c r="G225" s="184" t="n">
        <v>6508.75</v>
      </c>
      <c r="H225" s="184">
        <f>ROUND(F225*G225,2)</f>
        <v/>
      </c>
      <c r="I225" s="191" t="n"/>
    </row>
    <row r="226">
      <c r="A226" s="188" t="n">
        <v>215</v>
      </c>
      <c r="B226" s="253" t="n"/>
      <c r="C226" s="180" t="inlineStr">
        <is>
          <t>14.4.01.19-0002</t>
        </is>
      </c>
      <c r="D226" s="181" t="inlineStr">
        <is>
          <t>Грунтовка ХС-010 химстойкая красно-коричневая</t>
        </is>
      </c>
      <c r="E226" s="286" t="inlineStr">
        <is>
          <t>т</t>
        </is>
      </c>
      <c r="F226" s="180" t="n">
        <v>0.47868961038961</v>
      </c>
      <c r="G226" s="184" t="n">
        <v>28447.65</v>
      </c>
      <c r="H226" s="184">
        <f>ROUND(F226*G226,2)</f>
        <v/>
      </c>
      <c r="I226" s="191" t="n"/>
    </row>
    <row r="227">
      <c r="A227" s="188" t="n">
        <v>216</v>
      </c>
      <c r="B227" s="253" t="n"/>
      <c r="C227" s="180" t="inlineStr">
        <is>
          <t>01.7.15.02-0052</t>
        </is>
      </c>
      <c r="D227" s="181" t="inlineStr">
        <is>
          <t>Болты анкерные U-образные</t>
        </is>
      </c>
      <c r="E227" s="286" t="inlineStr">
        <is>
          <t>т</t>
        </is>
      </c>
      <c r="F227" s="180" t="n">
        <v>1.2979220779221</v>
      </c>
      <c r="G227" s="184" t="n">
        <v>10068</v>
      </c>
      <c r="H227" s="184">
        <f>ROUND(F227*G227,2)</f>
        <v/>
      </c>
      <c r="I227" s="191" t="n"/>
    </row>
    <row r="228">
      <c r="A228" s="188" t="n">
        <v>217</v>
      </c>
      <c r="B228" s="253" t="n"/>
      <c r="C228" s="180" t="inlineStr">
        <is>
          <t>20.5.04.07-0008</t>
        </is>
      </c>
      <c r="D228" s="181" t="inlineStr">
        <is>
          <t>Зажим соединительный прессуемый САП-500-1</t>
        </is>
      </c>
      <c r="E228" s="286" t="inlineStr">
        <is>
          <t>шт</t>
        </is>
      </c>
      <c r="F228" s="180" t="n">
        <v>31.818181818182</v>
      </c>
      <c r="G228" s="184" t="n">
        <v>349.79</v>
      </c>
      <c r="H228" s="184">
        <f>ROUND(F228*G228,2)</f>
        <v/>
      </c>
      <c r="I228" s="191" t="n"/>
    </row>
    <row r="229">
      <c r="A229" s="188" t="n">
        <v>218</v>
      </c>
      <c r="B229" s="253" t="n"/>
      <c r="C229" s="180" t="inlineStr">
        <is>
          <t>14.4.02.09-0301</t>
        </is>
      </c>
      <c r="D229" s="181" t="inlineStr">
        <is>
          <t>Краска "Цинол" (расход 0.3 кг на 1м2)</t>
        </is>
      </c>
      <c r="E229" s="286" t="inlineStr">
        <is>
          <t>кг</t>
        </is>
      </c>
      <c r="F229" s="180" t="n">
        <v>45.974025974026</v>
      </c>
      <c r="G229" s="184" t="n">
        <v>238.48</v>
      </c>
      <c r="H229" s="184">
        <f>ROUND(F229*G229,2)</f>
        <v/>
      </c>
      <c r="I229" s="191" t="n"/>
    </row>
    <row r="230">
      <c r="A230" s="188" t="n">
        <v>219</v>
      </c>
      <c r="B230" s="253" t="n"/>
      <c r="C230" s="180" t="inlineStr">
        <is>
          <t>20.1.02.08-0002</t>
        </is>
      </c>
      <c r="D230" s="181" t="inlineStr">
        <is>
          <t>Ниппель диаметром 57 мм</t>
        </is>
      </c>
      <c r="E230" s="286" t="inlineStr">
        <is>
          <t>кг</t>
        </is>
      </c>
      <c r="F230" s="180" t="n">
        <v>48.355948051948</v>
      </c>
      <c r="G230" s="184" t="n">
        <v>207.8</v>
      </c>
      <c r="H230" s="184">
        <f>ROUND(F230*G230,2)</f>
        <v/>
      </c>
      <c r="I230" s="191" t="n"/>
    </row>
    <row r="231" ht="51" customHeight="1" s="214">
      <c r="A231" s="188" t="n">
        <v>220</v>
      </c>
      <c r="B231" s="253" t="n"/>
      <c r="C231" s="180" t="inlineStr">
        <is>
          <t>21.2.01.02-0087</t>
        </is>
      </c>
      <c r="D231" s="18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70/72 мм2</t>
        </is>
      </c>
      <c r="E231" s="286" t="inlineStr">
        <is>
          <t>т</t>
        </is>
      </c>
      <c r="F231" s="180" t="n">
        <v>0.28246753246753</v>
      </c>
      <c r="G231" s="184" t="n">
        <v>32594.84</v>
      </c>
      <c r="H231" s="184">
        <f>ROUND(F231*G231,2)</f>
        <v/>
      </c>
      <c r="I231" s="191" t="n"/>
    </row>
    <row r="232">
      <c r="A232" s="188" t="n">
        <v>221</v>
      </c>
      <c r="B232" s="253" t="n"/>
      <c r="C232" s="180" t="inlineStr">
        <is>
          <t>01.7.15.10-0055</t>
        </is>
      </c>
      <c r="D232" s="181" t="inlineStr">
        <is>
          <t>Скобы металлические СМ 73/12</t>
        </is>
      </c>
      <c r="E232" s="286" t="inlineStr">
        <is>
          <t>кг</t>
        </is>
      </c>
      <c r="F232" s="180" t="n">
        <v>96.48116753246801</v>
      </c>
      <c r="G232" s="184" t="n">
        <v>95.15000000000001</v>
      </c>
      <c r="H232" s="184">
        <f>ROUND(F232*G232,2)</f>
        <v/>
      </c>
      <c r="I232" s="191" t="n"/>
    </row>
    <row r="233">
      <c r="A233" s="188" t="n">
        <v>222</v>
      </c>
      <c r="B233" s="253" t="n"/>
      <c r="C233" s="180" t="inlineStr">
        <is>
          <t>01.7.15.03-0041</t>
        </is>
      </c>
      <c r="D233" s="181" t="inlineStr">
        <is>
          <t>Болты с гайками и шайбами строительные</t>
        </is>
      </c>
      <c r="E233" s="286" t="inlineStr">
        <is>
          <t>т</t>
        </is>
      </c>
      <c r="F233" s="180" t="n">
        <v>0.99541818181818</v>
      </c>
      <c r="G233" s="184" t="n">
        <v>9040.01</v>
      </c>
      <c r="H233" s="184">
        <f>ROUND(F233*G233,2)</f>
        <v/>
      </c>
      <c r="I233" s="191" t="n"/>
    </row>
    <row r="234">
      <c r="A234" s="188" t="n">
        <v>223</v>
      </c>
      <c r="B234" s="253" t="n"/>
      <c r="C234" s="180" t="inlineStr">
        <is>
          <t>20.1.02.08-0001</t>
        </is>
      </c>
      <c r="D234" s="181" t="inlineStr">
        <is>
          <t>Ниппель диаметром 42 мм</t>
        </is>
      </c>
      <c r="E234" s="286" t="inlineStr">
        <is>
          <t>кг</t>
        </is>
      </c>
      <c r="F234" s="180" t="n">
        <v>49.595844155844</v>
      </c>
      <c r="G234" s="184" t="n">
        <v>176.1</v>
      </c>
      <c r="H234" s="184">
        <f>ROUND(F234*G234,2)</f>
        <v/>
      </c>
      <c r="I234" s="191" t="n"/>
    </row>
    <row r="235">
      <c r="A235" s="188" t="n">
        <v>224</v>
      </c>
      <c r="B235" s="253" t="n"/>
      <c r="C235" s="180" t="inlineStr">
        <is>
          <t>14.4.01.19-0003</t>
        </is>
      </c>
      <c r="D235" s="181" t="inlineStr">
        <is>
          <t>Грунтовка ХС-059 красно-коричневая</t>
        </is>
      </c>
      <c r="E235" s="286" t="inlineStr">
        <is>
          <t>т</t>
        </is>
      </c>
      <c r="F235" s="180" t="n">
        <v>0.33745454545455</v>
      </c>
      <c r="G235" s="184" t="n">
        <v>22176</v>
      </c>
      <c r="H235" s="184">
        <f>ROUND(F235*G235,2)</f>
        <v/>
      </c>
      <c r="I235" s="191" t="n"/>
    </row>
    <row r="236">
      <c r="A236" s="188" t="n">
        <v>225</v>
      </c>
      <c r="B236" s="253" t="n"/>
      <c r="C236" s="180" t="inlineStr">
        <is>
          <t>01.7.03.01-0001</t>
        </is>
      </c>
      <c r="D236" s="181" t="inlineStr">
        <is>
          <t>Вода</t>
        </is>
      </c>
      <c r="E236" s="286" t="inlineStr">
        <is>
          <t>м3</t>
        </is>
      </c>
      <c r="F236" s="180" t="n">
        <v>2951.6101688312</v>
      </c>
      <c r="G236" s="184" t="n">
        <v>2.44</v>
      </c>
      <c r="H236" s="184">
        <f>ROUND(F236*G236,2)</f>
        <v/>
      </c>
      <c r="I236" s="191" t="n"/>
    </row>
    <row r="237">
      <c r="A237" s="188" t="n">
        <v>226</v>
      </c>
      <c r="B237" s="253" t="n"/>
      <c r="C237" s="180" t="inlineStr">
        <is>
          <t>20.5.04.07-0041</t>
        </is>
      </c>
      <c r="D237" s="181" t="inlineStr">
        <is>
          <t>Зажим соединительный спиральный СС-24,5-11</t>
        </is>
      </c>
      <c r="E237" s="286" t="inlineStr">
        <is>
          <t>шт.</t>
        </is>
      </c>
      <c r="F237" s="180" t="n">
        <v>5.8441558441558</v>
      </c>
      <c r="G237" s="184" t="n">
        <v>1221.05</v>
      </c>
      <c r="H237" s="184">
        <f>ROUND(F237*G237,2)</f>
        <v/>
      </c>
      <c r="I237" s="191" t="n"/>
    </row>
    <row r="238">
      <c r="A238" s="188" t="n">
        <v>227</v>
      </c>
      <c r="B238" s="253" t="n"/>
      <c r="C238" s="180" t="inlineStr">
        <is>
          <t>01.7.15.02-0052</t>
        </is>
      </c>
      <c r="D238" s="181" t="inlineStr">
        <is>
          <t>Болты анкерные U-образные, 40шт</t>
        </is>
      </c>
      <c r="E238" s="286" t="inlineStr">
        <is>
          <t>т</t>
        </is>
      </c>
      <c r="F238" s="180" t="n">
        <v>0.6181818181818201</v>
      </c>
      <c r="G238" s="184" t="n">
        <v>10068</v>
      </c>
      <c r="H238" s="184">
        <f>ROUND(F238*G238,2)</f>
        <v/>
      </c>
      <c r="I238" s="191" t="n"/>
    </row>
    <row r="239">
      <c r="A239" s="188" t="n">
        <v>228</v>
      </c>
      <c r="B239" s="253" t="n"/>
      <c r="C239" s="180" t="inlineStr">
        <is>
          <t>04.1.02.05-0006</t>
        </is>
      </c>
      <c r="D239" s="181" t="inlineStr">
        <is>
          <t>Бетон тяжелый, класс В15 (М200)</t>
        </is>
      </c>
      <c r="E239" s="286" t="inlineStr">
        <is>
          <t>м3</t>
        </is>
      </c>
      <c r="F239" s="180" t="n">
        <v>8.9018181818182</v>
      </c>
      <c r="G239" s="184" t="n">
        <v>592.76</v>
      </c>
      <c r="H239" s="184">
        <f>ROUND(F239*G239,2)</f>
        <v/>
      </c>
      <c r="I239" s="191" t="n"/>
    </row>
    <row r="240">
      <c r="A240" s="188" t="n">
        <v>229</v>
      </c>
      <c r="B240" s="253" t="n"/>
      <c r="C240" s="180" t="inlineStr">
        <is>
          <t>20.1.02.22-0005</t>
        </is>
      </c>
      <c r="D240" s="181" t="inlineStr">
        <is>
          <t>Ушко однолапчатое У1-7-16</t>
        </is>
      </c>
      <c r="E240" s="286" t="inlineStr">
        <is>
          <t>шт.</t>
        </is>
      </c>
      <c r="F240" s="180" t="n">
        <v>133.11688311688</v>
      </c>
      <c r="G240" s="184" t="n">
        <v>39.32</v>
      </c>
      <c r="H240" s="184">
        <f>ROUND(F240*G240,2)</f>
        <v/>
      </c>
      <c r="I240" s="191" t="n"/>
    </row>
    <row r="241">
      <c r="A241" s="188" t="n">
        <v>230</v>
      </c>
      <c r="B241" s="253" t="n"/>
      <c r="C241" s="180" t="inlineStr">
        <is>
          <t>08.3.03.04-0012</t>
        </is>
      </c>
      <c r="D241" s="181" t="inlineStr">
        <is>
          <t>Проволока светлая диаметром 1,1 мм</t>
        </is>
      </c>
      <c r="E241" s="286" t="inlineStr">
        <is>
          <t>т</t>
        </is>
      </c>
      <c r="F241" s="180" t="n">
        <v>0.46818181818182</v>
      </c>
      <c r="G241" s="184" t="n">
        <v>10200</v>
      </c>
      <c r="H241" s="184">
        <f>ROUND(F241*G241,2)</f>
        <v/>
      </c>
      <c r="I241" s="191" t="n"/>
    </row>
    <row r="242">
      <c r="A242" s="188" t="n">
        <v>231</v>
      </c>
      <c r="B242" s="253" t="n"/>
      <c r="C242" s="180" t="inlineStr">
        <is>
          <t>14.4.02.09-0301</t>
        </is>
      </c>
      <c r="D242" s="181" t="inlineStr">
        <is>
          <t>Краска "Цинол"  расход 0.3 кг/ м2</t>
        </is>
      </c>
      <c r="E242" s="286" t="inlineStr">
        <is>
          <t>кг</t>
        </is>
      </c>
      <c r="F242" s="180" t="n">
        <v>17.766233766234</v>
      </c>
      <c r="G242" s="184" t="n">
        <v>238.48</v>
      </c>
      <c r="H242" s="184">
        <f>ROUND(F242*G242,2)</f>
        <v/>
      </c>
      <c r="I242" s="191" t="n"/>
    </row>
    <row r="243" ht="38.25" customHeight="1" s="214">
      <c r="A243" s="188" t="n">
        <v>232</v>
      </c>
      <c r="B243" s="253" t="n"/>
      <c r="C243" s="180" t="inlineStr">
        <is>
          <t>01.7.19.09-0024</t>
        </is>
      </c>
      <c r="D243" s="181" t="inlineStr">
        <is>
          <t>Рукава резинотканевые напорно-всасывающие для воды давлением 1 МПа (10 кгс/см2), диаметром 32 мм</t>
        </is>
      </c>
      <c r="E243" s="286" t="inlineStr">
        <is>
          <t>м</t>
        </is>
      </c>
      <c r="F243" s="180" t="n">
        <v>61.994805194805</v>
      </c>
      <c r="G243" s="184" t="n">
        <v>67.09999999999999</v>
      </c>
      <c r="H243" s="184">
        <f>ROUND(F243*G243,2)</f>
        <v/>
      </c>
      <c r="I243" s="191" t="n"/>
    </row>
    <row r="244">
      <c r="A244" s="188" t="n">
        <v>233</v>
      </c>
      <c r="B244" s="253" t="n"/>
      <c r="C244" s="180" t="inlineStr">
        <is>
          <t>22.2.02.04-0002</t>
        </is>
      </c>
      <c r="D244" s="181" t="inlineStr">
        <is>
          <t>Звено промежуточное вывернутое ПРВ-12-1</t>
        </is>
      </c>
      <c r="E244" s="286" t="inlineStr">
        <is>
          <t>шт.</t>
        </is>
      </c>
      <c r="F244" s="180" t="n">
        <v>87.012987012987</v>
      </c>
      <c r="G244" s="184" t="n">
        <v>46.56</v>
      </c>
      <c r="H244" s="184">
        <f>ROUND(F244*G244,2)</f>
        <v/>
      </c>
      <c r="I244" s="191" t="n"/>
    </row>
    <row r="245">
      <c r="A245" s="188" t="n">
        <v>234</v>
      </c>
      <c r="B245" s="253" t="n"/>
      <c r="C245" s="180" t="inlineStr">
        <is>
          <t>20.2.09.10-0027</t>
        </is>
      </c>
      <c r="D245" s="181" t="inlineStr">
        <is>
          <t>Муфта защитная МПР-400-1</t>
        </is>
      </c>
      <c r="E245" s="286" t="inlineStr">
        <is>
          <t>шт</t>
        </is>
      </c>
      <c r="F245" s="180" t="n">
        <v>6.4935064935065</v>
      </c>
      <c r="G245" s="184" t="n">
        <v>576.48</v>
      </c>
      <c r="H245" s="184">
        <f>ROUND(F245*G245,2)</f>
        <v/>
      </c>
      <c r="I245" s="191" t="n"/>
    </row>
    <row r="246">
      <c r="A246" s="188" t="n">
        <v>235</v>
      </c>
      <c r="B246" s="253" t="n"/>
      <c r="C246" s="180" t="inlineStr">
        <is>
          <t>14.5.09.02-0002</t>
        </is>
      </c>
      <c r="D246" s="181" t="inlineStr">
        <is>
          <t>Ксилол нефтяной марки А</t>
        </is>
      </c>
      <c r="E246" s="286" t="inlineStr">
        <is>
          <t>т</t>
        </is>
      </c>
      <c r="F246" s="180" t="n">
        <v>0.44987012987013</v>
      </c>
      <c r="G246" s="184" t="n">
        <v>7640</v>
      </c>
      <c r="H246" s="184">
        <f>ROUND(F246*G246,2)</f>
        <v/>
      </c>
      <c r="I246" s="191" t="n"/>
    </row>
    <row r="247" ht="25.5" customHeight="1" s="214">
      <c r="A247" s="188" t="n">
        <v>236</v>
      </c>
      <c r="B247" s="253" t="n"/>
      <c r="C247" s="197" t="inlineStr">
        <is>
          <t>ФССЦ прил 4 тб1,2</t>
        </is>
      </c>
      <c r="D247" s="198" t="inlineStr">
        <is>
          <t>Надбавка на марку бетона W6 для изделий из бетона В30 (М400)  (617.49*1.5%=9.26)</t>
        </is>
      </c>
      <c r="E247" s="199" t="inlineStr">
        <is>
          <t>м3</t>
        </is>
      </c>
      <c r="F247" s="197" t="n">
        <v>356.51688311688</v>
      </c>
      <c r="G247" s="200" t="n">
        <v>9.26</v>
      </c>
      <c r="H247" s="184">
        <f>ROUND(F247*G247,2)</f>
        <v/>
      </c>
      <c r="I247" s="191" t="n"/>
    </row>
    <row r="248">
      <c r="A248" s="188" t="n">
        <v>237</v>
      </c>
      <c r="B248" s="253" t="n"/>
      <c r="C248" s="197" t="inlineStr">
        <is>
          <t>999-9950</t>
        </is>
      </c>
      <c r="D248" s="198" t="inlineStr">
        <is>
          <t>Вспомогательные ненормируемые материалы</t>
        </is>
      </c>
      <c r="E248" s="199" t="inlineStr">
        <is>
          <t>руб</t>
        </is>
      </c>
      <c r="F248" s="197" t="n">
        <v>3156.4142857143</v>
      </c>
      <c r="G248" s="200" t="n">
        <v>1</v>
      </c>
      <c r="H248" s="184">
        <f>ROUND(F248*G248,2)</f>
        <v/>
      </c>
      <c r="I248" s="191" t="n"/>
    </row>
    <row r="249">
      <c r="A249" s="188" t="n">
        <v>238</v>
      </c>
      <c r="B249" s="253" t="n"/>
      <c r="C249" s="197" t="inlineStr">
        <is>
          <t>20.1.02.13-0001</t>
        </is>
      </c>
      <c r="D249" s="198" t="inlineStr">
        <is>
          <t>Рог разрядный верхний РРВ-82</t>
        </is>
      </c>
      <c r="E249" s="199" t="inlineStr">
        <is>
          <t>шт.</t>
        </is>
      </c>
      <c r="F249" s="197" t="n">
        <v>61.688311688312</v>
      </c>
      <c r="G249" s="200" t="n">
        <v>49.89</v>
      </c>
      <c r="H249" s="184">
        <f>ROUND(F249*G249,2)</f>
        <v/>
      </c>
      <c r="I249" s="191" t="n"/>
    </row>
    <row r="250" ht="25.5" customHeight="1" s="214">
      <c r="A250" s="188" t="n">
        <v>239</v>
      </c>
      <c r="B250" s="253" t="n"/>
      <c r="C250" s="197" t="inlineStr">
        <is>
          <t>ФССЦ прил 4 тб1,2</t>
        </is>
      </c>
      <c r="D250" s="198" t="inlineStr">
        <is>
          <t>Надбавка на марку бетона W6 для изделий из бетона В25 (М350)  (571.06*1.5%=8.57)</t>
        </is>
      </c>
      <c r="E250" s="199" t="inlineStr">
        <is>
          <t>т</t>
        </is>
      </c>
      <c r="F250" s="197" t="n">
        <v>352.84415584416</v>
      </c>
      <c r="G250" s="200" t="n">
        <v>8.57</v>
      </c>
      <c r="H250" s="184">
        <f>ROUND(F250*G250,2)</f>
        <v/>
      </c>
      <c r="I250" s="191" t="n"/>
    </row>
    <row r="251" ht="25.5" customHeight="1" s="214">
      <c r="A251" s="188" t="n">
        <v>240</v>
      </c>
      <c r="B251" s="253" t="n"/>
      <c r="C251" s="197" t="inlineStr">
        <is>
          <t>23.1.02.07-0002</t>
        </is>
      </c>
      <c r="D251" s="198" t="inlineStr">
        <is>
          <t>Крепления для трубопроводов: кронштейны, планки, хомуты</t>
        </is>
      </c>
      <c r="E251" s="199" t="inlineStr">
        <is>
          <t>кг</t>
        </is>
      </c>
      <c r="F251" s="197" t="n">
        <v>247.97922077922</v>
      </c>
      <c r="G251" s="200" t="n">
        <v>11.99</v>
      </c>
      <c r="H251" s="184">
        <f>ROUND(F251*G251,2)</f>
        <v/>
      </c>
      <c r="I251" s="191" t="n"/>
    </row>
    <row r="252">
      <c r="A252" s="188" t="n">
        <v>241</v>
      </c>
      <c r="B252" s="253" t="n"/>
      <c r="C252" s="197" t="inlineStr">
        <is>
          <t>20.1.01.13-0017</t>
        </is>
      </c>
      <c r="D252" s="198" t="inlineStr">
        <is>
          <t>Зажим ремонтный спиральный РС-21,6-01</t>
        </is>
      </c>
      <c r="E252" s="199" t="inlineStr">
        <is>
          <t>шт.</t>
        </is>
      </c>
      <c r="F252" s="197" t="n">
        <v>9.740259740259701</v>
      </c>
      <c r="G252" s="200" t="n">
        <v>300.43</v>
      </c>
      <c r="H252" s="184">
        <f>ROUND(F252*G252,2)</f>
        <v/>
      </c>
      <c r="I252" s="191" t="n"/>
    </row>
    <row r="253">
      <c r="A253" s="188" t="n">
        <v>242</v>
      </c>
      <c r="B253" s="253" t="n"/>
      <c r="C253" s="197" t="inlineStr">
        <is>
          <t>20.1.02.14-0004</t>
        </is>
      </c>
      <c r="D253" s="198" t="inlineStr">
        <is>
          <t>Серьга СР-12-16</t>
        </is>
      </c>
      <c r="E253" s="199" t="inlineStr">
        <is>
          <t>шт.</t>
        </is>
      </c>
      <c r="F253" s="197" t="n">
        <v>217.53246753247</v>
      </c>
      <c r="G253" s="200" t="n">
        <v>13.29</v>
      </c>
      <c r="H253" s="184">
        <f>ROUND(F253*G253,2)</f>
        <v/>
      </c>
      <c r="I253" s="191" t="n"/>
    </row>
    <row r="254">
      <c r="A254" s="188" t="n">
        <v>243</v>
      </c>
      <c r="B254" s="253" t="n"/>
      <c r="C254" s="197" t="inlineStr">
        <is>
          <t>20.1.02.14-0007</t>
        </is>
      </c>
      <c r="D254" s="198" t="inlineStr">
        <is>
          <t>Серьга СРС-7-16</t>
        </is>
      </c>
      <c r="E254" s="199" t="inlineStr">
        <is>
          <t>шт.</t>
        </is>
      </c>
      <c r="F254" s="197" t="n">
        <v>263.63636363636</v>
      </c>
      <c r="G254" s="200" t="n">
        <v>10.03</v>
      </c>
      <c r="H254" s="184">
        <f>ROUND(F254*G254,2)</f>
        <v/>
      </c>
      <c r="I254" s="191" t="n"/>
    </row>
    <row r="255" ht="25.5" customHeight="1" s="214">
      <c r="A255" s="188" t="n">
        <v>244</v>
      </c>
      <c r="B255" s="253" t="n"/>
      <c r="C255" s="197" t="inlineStr">
        <is>
          <t>ФССЦ прил 4 тб1,2</t>
        </is>
      </c>
      <c r="D255" s="198" t="inlineStr">
        <is>
          <t>Надбавка на марку бетона W6 для изделий из бетона В30 (М400) (617.49*1.5%=9.26)</t>
        </is>
      </c>
      <c r="E255" s="199" t="inlineStr">
        <is>
          <t>т</t>
        </is>
      </c>
      <c r="F255" s="197" t="n">
        <v>272.02597402597</v>
      </c>
      <c r="G255" s="200" t="n">
        <v>9.26</v>
      </c>
      <c r="H255" s="184">
        <f>ROUND(F255*G255,2)</f>
        <v/>
      </c>
      <c r="I255" s="191" t="n"/>
    </row>
    <row r="256" ht="25.5" customHeight="1" s="214">
      <c r="A256" s="188" t="n">
        <v>245</v>
      </c>
      <c r="B256" s="253" t="n"/>
      <c r="C256" s="197" t="inlineStr">
        <is>
          <t>14.2.01.05-0001</t>
        </is>
      </c>
      <c r="D256" s="198" t="inlineStr">
        <is>
          <t>Композиция "Алпол" (на основе термопластичных полимеров)  расход 0.2 кг/ м2</t>
        </is>
      </c>
      <c r="E256" s="199" t="inlineStr">
        <is>
          <t>кг</t>
        </is>
      </c>
      <c r="F256" s="197" t="n">
        <v>42.493506493506</v>
      </c>
      <c r="G256" s="200" t="n">
        <v>54.99</v>
      </c>
      <c r="H256" s="184">
        <f>ROUND(F256*G256,2)</f>
        <v/>
      </c>
      <c r="I256" s="191" t="n"/>
    </row>
    <row r="257" ht="25.5" customHeight="1" s="214">
      <c r="A257" s="188" t="n">
        <v>246</v>
      </c>
      <c r="B257" s="253" t="n"/>
      <c r="C257" s="180" t="inlineStr">
        <is>
          <t>07.2.07.04-0014</t>
        </is>
      </c>
      <c r="D257" s="181" t="inlineStr">
        <is>
          <t>Прочие индивидуальные сварные конструкции, масса сборочной единицы от 0,1 до 0,5 т ( Д-12, Д-13)</t>
        </is>
      </c>
      <c r="E257" s="286" t="inlineStr">
        <is>
          <t>т</t>
        </is>
      </c>
      <c r="F257" s="180" t="n">
        <v>0.21818181818182</v>
      </c>
      <c r="G257" s="184" t="n">
        <v>10046</v>
      </c>
      <c r="H257" s="184">
        <f>ROUND(F257*G257,2)</f>
        <v/>
      </c>
      <c r="I257" s="191" t="n"/>
    </row>
    <row r="258">
      <c r="A258" s="188" t="n">
        <v>247</v>
      </c>
      <c r="B258" s="253" t="n"/>
      <c r="C258" s="180" t="inlineStr">
        <is>
          <t>20.5.04.05-0020</t>
        </is>
      </c>
      <c r="D258" s="181" t="inlineStr">
        <is>
          <t>Зажим ответвительный ОА 300-1</t>
        </is>
      </c>
      <c r="E258" s="286" t="inlineStr">
        <is>
          <t>100 шт</t>
        </is>
      </c>
      <c r="F258" s="180" t="n">
        <v>0.4025974025974</v>
      </c>
      <c r="G258" s="184" t="n">
        <v>5362</v>
      </c>
      <c r="H258" s="184">
        <f>ROUND(F258*G258,2)</f>
        <v/>
      </c>
      <c r="I258" s="191" t="n"/>
    </row>
    <row r="259">
      <c r="A259" s="188" t="n">
        <v>248</v>
      </c>
      <c r="B259" s="253" t="n"/>
      <c r="C259" s="180" t="inlineStr">
        <is>
          <t>20.1.02.13-0025</t>
        </is>
      </c>
      <c r="D259" s="181" t="inlineStr">
        <is>
          <t>Рог разрядный РР-88</t>
        </is>
      </c>
      <c r="E259" s="286" t="inlineStr">
        <is>
          <t>шт.</t>
        </is>
      </c>
      <c r="F259" s="180" t="n">
        <v>61.688311688312</v>
      </c>
      <c r="G259" s="184" t="n">
        <v>34.52</v>
      </c>
      <c r="H259" s="184">
        <f>ROUND(F259*G259,2)</f>
        <v/>
      </c>
      <c r="I259" s="191" t="n"/>
    </row>
    <row r="260" ht="38.25" customHeight="1" s="214">
      <c r="A260" s="188" t="n">
        <v>249</v>
      </c>
      <c r="B260" s="253" t="n"/>
      <c r="C260" s="180" t="inlineStr">
        <is>
          <t>01.7.15.03-0022</t>
        </is>
      </c>
      <c r="D260" s="181" t="inlineStr">
        <is>
          <t>Болты с гайками и шайбами оцинкованные для монтажа стальных конструкций, диаметр 16 мм, длина 55-200 мм</t>
        </is>
      </c>
      <c r="E260" s="286" t="inlineStr">
        <is>
          <t>т</t>
        </is>
      </c>
      <c r="F260" s="180" t="n">
        <v>0.099350649350649</v>
      </c>
      <c r="G260" s="184" t="n">
        <v>18796.65</v>
      </c>
      <c r="H260" s="184">
        <f>ROUND(F260*G260,2)</f>
        <v/>
      </c>
      <c r="I260" s="191" t="n"/>
    </row>
    <row r="261" ht="38.25" customHeight="1" s="214">
      <c r="A261" s="188" t="n">
        <v>250</v>
      </c>
      <c r="B261" s="253" t="n"/>
      <c r="C261" s="180" t="inlineStr">
        <is>
          <t>23.3.01.06-0001</t>
        </is>
      </c>
      <c r="D261" s="18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261" s="286" t="inlineStr">
        <is>
          <t>м</t>
        </is>
      </c>
      <c r="F261" s="180" t="n">
        <v>6.1994805194805</v>
      </c>
      <c r="G261" s="184" t="n">
        <v>156.83</v>
      </c>
      <c r="H261" s="184">
        <f>ROUND(F261*G261,2)</f>
        <v/>
      </c>
      <c r="I261" s="191" t="n"/>
    </row>
    <row r="262" ht="38.25" customHeight="1" s="214">
      <c r="A262" s="188" t="n">
        <v>251</v>
      </c>
      <c r="B262" s="253" t="n"/>
      <c r="C262" s="180" t="inlineStr">
        <is>
          <t>23.3.01.02-0001</t>
        </is>
      </c>
      <c r="D262" s="181" t="inlineStr">
        <is>
          <t>Трубы бесшовные обсадные под сварку (бурильные) утяжеленные, наружный диаметр 73 мм, толщина стенки 16 мм</t>
        </is>
      </c>
      <c r="E262" s="286" t="inlineStr">
        <is>
          <t>м</t>
        </is>
      </c>
      <c r="F262" s="180" t="n">
        <v>3.0997402597403</v>
      </c>
      <c r="G262" s="184" t="n">
        <v>272.62</v>
      </c>
      <c r="H262" s="184">
        <f>ROUND(F262*G262,2)</f>
        <v/>
      </c>
      <c r="I262" s="191" t="n"/>
    </row>
    <row r="263">
      <c r="A263" s="188" t="n">
        <v>252</v>
      </c>
      <c r="B263" s="253" t="n"/>
      <c r="C263" s="180" t="inlineStr">
        <is>
          <t>01.7.11.07-0040</t>
        </is>
      </c>
      <c r="D263" s="181" t="inlineStr">
        <is>
          <t>Электроды диаметром 4 мм Э50А</t>
        </is>
      </c>
      <c r="E263" s="286" t="inlineStr">
        <is>
          <t>т</t>
        </is>
      </c>
      <c r="F263" s="180" t="n">
        <v>0.070971428571429</v>
      </c>
      <c r="G263" s="184" t="n">
        <v>11524</v>
      </c>
      <c r="H263" s="184">
        <f>ROUND(F263*G263,2)</f>
        <v/>
      </c>
      <c r="I263" s="191" t="n"/>
    </row>
    <row r="264">
      <c r="A264" s="188" t="n">
        <v>253</v>
      </c>
      <c r="B264" s="253" t="n"/>
      <c r="C264" s="180" t="inlineStr">
        <is>
          <t>20.1.01.13-0013</t>
        </is>
      </c>
      <c r="D264" s="181" t="inlineStr">
        <is>
          <t>Зажим ремонтный спиральный РС-13,3-01</t>
        </is>
      </c>
      <c r="E264" s="286" t="inlineStr">
        <is>
          <t>шт.</t>
        </is>
      </c>
      <c r="F264" s="180" t="n">
        <v>4.5454545454545</v>
      </c>
      <c r="G264" s="184" t="n">
        <v>157.63</v>
      </c>
      <c r="H264" s="184">
        <f>ROUND(F264*G264,2)</f>
        <v/>
      </c>
      <c r="I264" s="191" t="n"/>
    </row>
    <row r="265">
      <c r="A265" s="188" t="n">
        <v>254</v>
      </c>
      <c r="B265" s="253" t="n"/>
      <c r="C265" s="197" t="inlineStr">
        <is>
          <t>01.3.01.03-0002</t>
        </is>
      </c>
      <c r="D265" s="198" t="inlineStr">
        <is>
          <t>Керосин для технических целей марок КТ-1, КТ-2</t>
        </is>
      </c>
      <c r="E265" s="199" t="inlineStr">
        <is>
          <t>т</t>
        </is>
      </c>
      <c r="F265" s="197" t="n">
        <v>0.26998441558442</v>
      </c>
      <c r="G265" s="184" t="n">
        <v>2606.9</v>
      </c>
      <c r="H265" s="184">
        <f>ROUND(F265*G265,2)</f>
        <v/>
      </c>
      <c r="I265" s="191" t="n"/>
    </row>
    <row r="266" ht="25.5" customHeight="1" s="214">
      <c r="A266" s="188" t="n">
        <v>255</v>
      </c>
      <c r="B266" s="253" t="n"/>
      <c r="C266" s="197" t="inlineStr">
        <is>
          <t>ФССЦ прил 4 тб1,2</t>
        </is>
      </c>
      <c r="D266" s="198" t="inlineStr">
        <is>
          <t>Надбавка на марку бетона W6 для изделий из бетона В25 (М350) (571.06*1.5%=8.57)</t>
        </is>
      </c>
      <c r="E266" s="199" t="inlineStr">
        <is>
          <t>м3</t>
        </is>
      </c>
      <c r="F266" s="197" t="n">
        <v>75.553246753247</v>
      </c>
      <c r="G266" s="184" t="n">
        <v>8.57</v>
      </c>
      <c r="H266" s="184">
        <f>ROUND(F266*G266,2)</f>
        <v/>
      </c>
      <c r="I266" s="191" t="n"/>
    </row>
    <row r="267">
      <c r="A267" s="188" t="n">
        <v>256</v>
      </c>
      <c r="B267" s="253" t="n"/>
      <c r="C267" s="197" t="inlineStr">
        <is>
          <t>01.3.01.06-0046</t>
        </is>
      </c>
      <c r="D267" s="198" t="inlineStr">
        <is>
          <t>Смазка солидол жировой марки «Ж»</t>
        </is>
      </c>
      <c r="E267" s="199" t="inlineStr">
        <is>
          <t>т</t>
        </is>
      </c>
      <c r="F267" s="197" t="n">
        <v>0.061994805194805</v>
      </c>
      <c r="G267" s="184" t="n">
        <v>9661.5</v>
      </c>
      <c r="H267" s="184">
        <f>ROUND(F267*G267,2)</f>
        <v/>
      </c>
      <c r="I267" s="191" t="n"/>
    </row>
    <row r="268">
      <c r="A268" s="188" t="n">
        <v>257</v>
      </c>
      <c r="B268" s="253" t="n"/>
      <c r="C268" s="197" t="inlineStr">
        <is>
          <t>14.4.02.09-0301</t>
        </is>
      </c>
      <c r="D268" s="198" t="inlineStr">
        <is>
          <t>Краска "Цинол"  расход 0.46 г/ м2</t>
        </is>
      </c>
      <c r="E268" s="199" t="inlineStr">
        <is>
          <t>кг</t>
        </is>
      </c>
      <c r="F268" s="197" t="n">
        <v>1.8161038961039</v>
      </c>
      <c r="G268" s="184" t="n">
        <v>238.48</v>
      </c>
      <c r="H268" s="184">
        <f>ROUND(F268*G268,2)</f>
        <v/>
      </c>
      <c r="I268" s="191" t="n"/>
    </row>
    <row r="269" ht="25.5" customHeight="1" s="214">
      <c r="A269" s="188" t="n">
        <v>258</v>
      </c>
      <c r="B269" s="253" t="n"/>
      <c r="C269" s="197" t="inlineStr">
        <is>
          <t>ФССЦ прил 4 тб1,2</t>
        </is>
      </c>
      <c r="D269" s="198" t="inlineStr">
        <is>
          <t>Надбавка на марку бетона W6 для изделий из бетона В25 (М350) (571.06*1.5%=8.57)</t>
        </is>
      </c>
      <c r="E269" s="199" t="inlineStr">
        <is>
          <t>т</t>
        </is>
      </c>
      <c r="F269" s="197" t="n">
        <v>27.545454545455</v>
      </c>
      <c r="G269" s="184" t="n">
        <v>14.27</v>
      </c>
      <c r="H269" s="184">
        <f>ROUND(F269*G269,2)</f>
        <v/>
      </c>
      <c r="I269" s="191" t="n"/>
    </row>
    <row r="270">
      <c r="A270" s="188" t="n">
        <v>259</v>
      </c>
      <c r="B270" s="253" t="n"/>
      <c r="C270" s="197" t="inlineStr">
        <is>
          <t>01.7.15.03-0042</t>
        </is>
      </c>
      <c r="D270" s="198" t="inlineStr">
        <is>
          <t>Болты с гайками и шайбами строительные</t>
        </is>
      </c>
      <c r="E270" s="199" t="inlineStr">
        <is>
          <t>кг</t>
        </is>
      </c>
      <c r="F270" s="197" t="n">
        <v>40.61038961039</v>
      </c>
      <c r="G270" s="184" t="n">
        <v>9.039999999999999</v>
      </c>
      <c r="H270" s="184">
        <f>ROUND(F270*G270,2)</f>
        <v/>
      </c>
      <c r="I270" s="191" t="n"/>
    </row>
    <row r="271">
      <c r="A271" s="188" t="n">
        <v>260</v>
      </c>
      <c r="B271" s="253" t="n"/>
      <c r="C271" s="197" t="inlineStr">
        <is>
          <t>03.2.02.10-0001</t>
        </is>
      </c>
      <c r="D271" s="198" t="inlineStr">
        <is>
          <t>Портландцемент тампонажный бездобавочный</t>
        </is>
      </c>
      <c r="E271" s="199" t="inlineStr">
        <is>
          <t>т</t>
        </is>
      </c>
      <c r="F271" s="197" t="n">
        <v>0.61994805194805</v>
      </c>
      <c r="G271" s="184" t="n">
        <v>535.88</v>
      </c>
      <c r="H271" s="184">
        <f>ROUND(F271*G271,2)</f>
        <v/>
      </c>
      <c r="I271" s="191" t="n"/>
    </row>
    <row r="272">
      <c r="A272" s="188" t="n">
        <v>261</v>
      </c>
      <c r="B272" s="253" t="n"/>
      <c r="C272" s="180" t="inlineStr">
        <is>
          <t>08.1.02.11-0001</t>
        </is>
      </c>
      <c r="D272" s="181" t="inlineStr">
        <is>
          <t>Поковки из квадратных заготовок, масса 1,8 кг</t>
        </is>
      </c>
      <c r="E272" s="286" t="inlineStr">
        <is>
          <t>т</t>
        </is>
      </c>
      <c r="F272" s="180" t="n">
        <v>0.047314285714286</v>
      </c>
      <c r="G272" s="184" t="n">
        <v>5989</v>
      </c>
      <c r="H272" s="184">
        <f>ROUND(F272*G272,2)</f>
        <v/>
      </c>
      <c r="I272" s="191" t="n"/>
    </row>
    <row r="273">
      <c r="A273" s="188" t="n">
        <v>262</v>
      </c>
      <c r="B273" s="253" t="n"/>
      <c r="C273" s="180" t="inlineStr">
        <is>
          <t>01.2.01.02-0054</t>
        </is>
      </c>
      <c r="D273" s="181" t="inlineStr">
        <is>
          <t>Битумы нефтяные строительные марки БН-90/10</t>
        </is>
      </c>
      <c r="E273" s="286" t="inlineStr">
        <is>
          <t>т</t>
        </is>
      </c>
      <c r="F273" s="180" t="n">
        <v>0.17998961038961</v>
      </c>
      <c r="G273" s="184" t="n">
        <v>1383.1</v>
      </c>
      <c r="H273" s="184">
        <f>ROUND(F273*G273,2)</f>
        <v/>
      </c>
      <c r="I273" s="191" t="n"/>
    </row>
    <row r="274">
      <c r="A274" s="188" t="n">
        <v>263</v>
      </c>
      <c r="B274" s="253" t="n"/>
      <c r="C274" s="180" t="inlineStr">
        <is>
          <t>01.7.07.29-0031</t>
        </is>
      </c>
      <c r="D274" s="181" t="inlineStr">
        <is>
          <t>Каболка</t>
        </is>
      </c>
      <c r="E274" s="286" t="inlineStr">
        <is>
          <t>т</t>
        </is>
      </c>
      <c r="F274" s="180" t="n">
        <v>0.0049597402597403</v>
      </c>
      <c r="G274" s="184" t="n">
        <v>30030</v>
      </c>
      <c r="H274" s="184">
        <f>ROUND(F274*G274,2)</f>
        <v/>
      </c>
      <c r="I274" s="191" t="n"/>
    </row>
    <row r="275" ht="25.5" customHeight="1" s="214">
      <c r="A275" s="188" t="n">
        <v>264</v>
      </c>
      <c r="B275" s="253" t="n"/>
      <c r="C275" s="180" t="inlineStr">
        <is>
          <t>14.2.01.05-0001</t>
        </is>
      </c>
      <c r="D275" s="181" t="inlineStr">
        <is>
          <t>Композиция "Алпол" (на основе термопластичных полимеров)  расход 0.3 г/ м2</t>
        </is>
      </c>
      <c r="E275" s="286" t="inlineStr">
        <is>
          <t>кг</t>
        </is>
      </c>
      <c r="F275" s="180" t="n">
        <v>1.1844155844156</v>
      </c>
      <c r="G275" s="184" t="n">
        <v>54.99</v>
      </c>
      <c r="H275" s="184">
        <f>ROUND(F275*G275,2)</f>
        <v/>
      </c>
      <c r="I275" s="191" t="n"/>
    </row>
    <row r="276">
      <c r="A276" s="188" t="n">
        <v>265</v>
      </c>
      <c r="B276" s="253" t="n"/>
      <c r="C276" s="180" t="inlineStr">
        <is>
          <t>14.4.04.08-0003</t>
        </is>
      </c>
      <c r="D276" s="181" t="inlineStr">
        <is>
          <t>Эмаль ПФ-115 серая</t>
        </is>
      </c>
      <c r="E276" s="286" t="inlineStr">
        <is>
          <t>т</t>
        </is>
      </c>
      <c r="F276" s="180" t="n">
        <v>0.0036324675324675</v>
      </c>
      <c r="G276" s="184" t="n">
        <v>14312.87</v>
      </c>
      <c r="H276" s="184">
        <f>ROUND(F276*G276,2)</f>
        <v/>
      </c>
      <c r="I276" s="191" t="n"/>
    </row>
    <row r="277">
      <c r="A277" s="188" t="n">
        <v>266</v>
      </c>
      <c r="B277" s="253" t="n"/>
      <c r="C277" s="180" t="inlineStr">
        <is>
          <t>14.4.02.09-0302</t>
        </is>
      </c>
      <c r="D277" s="181" t="inlineStr">
        <is>
          <t>Краска БТ-177 серебристая</t>
        </is>
      </c>
      <c r="E277" s="286" t="inlineStr">
        <is>
          <t>т</t>
        </is>
      </c>
      <c r="F277" s="180" t="n">
        <v>0.0013090909090909</v>
      </c>
      <c r="G277" s="184" t="n">
        <v>21205</v>
      </c>
      <c r="H277" s="184">
        <f>ROUND(F277*G277,2)</f>
        <v/>
      </c>
      <c r="I277" s="191" t="n"/>
    </row>
    <row r="278">
      <c r="A278" s="188" t="n">
        <v>267</v>
      </c>
      <c r="B278" s="253" t="n"/>
      <c r="C278" s="180" t="inlineStr">
        <is>
          <t>14.4.01.01-0005</t>
        </is>
      </c>
      <c r="D278" s="181" t="inlineStr">
        <is>
          <t>Грунтовка ГФ-0119 красно-коричневая</t>
        </is>
      </c>
      <c r="E278" s="286" t="inlineStr">
        <is>
          <t>т</t>
        </is>
      </c>
      <c r="F278" s="180" t="n">
        <v>0.00072727272727273</v>
      </c>
      <c r="G278" s="184" t="n">
        <v>20093</v>
      </c>
      <c r="H278" s="184">
        <f>ROUND(F278*G278,2)</f>
        <v/>
      </c>
      <c r="I278" s="191" t="n"/>
    </row>
    <row r="279">
      <c r="A279" s="188" t="n">
        <v>268</v>
      </c>
      <c r="B279" s="253" t="n"/>
      <c r="C279" s="180" t="inlineStr">
        <is>
          <t>14.4.03.03-0102</t>
        </is>
      </c>
      <c r="D279" s="181" t="inlineStr">
        <is>
          <t>Лак БТ-577</t>
        </is>
      </c>
      <c r="E279" s="286" t="inlineStr">
        <is>
          <t>т</t>
        </is>
      </c>
      <c r="F279" s="180" t="n">
        <v>0.0013090909090909</v>
      </c>
      <c r="G279" s="184" t="n">
        <v>9550.01</v>
      </c>
      <c r="H279" s="184">
        <f>ROUND(F279*G279,2)</f>
        <v/>
      </c>
      <c r="I279" s="191" t="n"/>
    </row>
    <row r="282">
      <c r="B282" s="213" t="inlineStr">
        <is>
          <t>Составил ______________________     Е. М. Добровольская</t>
        </is>
      </c>
    </row>
    <row r="283">
      <c r="B283" s="154" t="inlineStr">
        <is>
          <t xml:space="preserve">                         (подпись, инициалы, фамилия)</t>
        </is>
      </c>
    </row>
    <row r="285">
      <c r="B285" s="213" t="inlineStr">
        <is>
          <t>Проверил ______________________        А.В. Костянецкая</t>
        </is>
      </c>
    </row>
    <row r="286">
      <c r="B286" s="154" t="inlineStr">
        <is>
          <t xml:space="preserve">                        (подпись, инициалы, фамилия)</t>
        </is>
      </c>
    </row>
  </sheetData>
  <mergeCells count="15">
    <mergeCell ref="A34:E34"/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6:E36"/>
    <mergeCell ref="G8:H8"/>
    <mergeCell ref="A6:H6"/>
    <mergeCell ref="A106:E10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4.4"/>
  <cols>
    <col width="4.109375" customWidth="1" style="214" min="1" max="1"/>
    <col width="36.33203125" customWidth="1" style="214" min="2" max="2"/>
    <col width="18.88671875" customWidth="1" style="214" min="3" max="3"/>
    <col width="18.33203125" customWidth="1" style="214" min="4" max="4"/>
    <col width="18.88671875" customWidth="1" style="214" min="5" max="5"/>
    <col width="9.109375" customWidth="1" style="214" min="6" max="6"/>
    <col width="13.44140625" customWidth="1" style="214" min="7" max="7"/>
    <col width="9.109375" customWidth="1" style="214" min="8" max="11"/>
    <col width="13.5546875" customWidth="1" style="214" min="12" max="12"/>
    <col width="9.109375" customWidth="1" style="214" min="13" max="13"/>
  </cols>
  <sheetData>
    <row r="1">
      <c r="B1" s="220" t="n"/>
      <c r="C1" s="220" t="n"/>
      <c r="D1" s="220" t="n"/>
      <c r="E1" s="220" t="n"/>
    </row>
    <row r="2">
      <c r="B2" s="220" t="n"/>
      <c r="C2" s="220" t="n"/>
      <c r="D2" s="220" t="n"/>
      <c r="E2" s="281" t="inlineStr">
        <is>
          <t>Приложение № 4</t>
        </is>
      </c>
    </row>
    <row r="3">
      <c r="B3" s="220" t="n"/>
      <c r="C3" s="220" t="n"/>
      <c r="D3" s="220" t="n"/>
      <c r="E3" s="220" t="n"/>
    </row>
    <row r="4">
      <c r="B4" s="220" t="n"/>
      <c r="C4" s="220" t="n"/>
      <c r="D4" s="220" t="n"/>
      <c r="E4" s="220" t="n"/>
    </row>
    <row r="5">
      <c r="B5" s="227" t="inlineStr">
        <is>
          <t>Ресурсная модель</t>
        </is>
      </c>
    </row>
    <row r="6">
      <c r="B6" s="176" t="n"/>
      <c r="C6" s="220" t="n"/>
      <c r="D6" s="220" t="n"/>
      <c r="E6" s="220" t="n"/>
    </row>
    <row r="7" ht="25.5" customHeight="1" s="214">
      <c r="B7" s="240" t="inlineStr">
        <is>
          <t>Наименование разрабатываемого показателя УНЦ — ВЛ 750 кВ, одноцепная, все типы опор за исключением многогранных</t>
        </is>
      </c>
    </row>
    <row r="8">
      <c r="B8" s="256" t="inlineStr">
        <is>
          <t>Единица измерения  —1 тн опор</t>
        </is>
      </c>
    </row>
    <row r="9">
      <c r="B9" s="176" t="n"/>
      <c r="C9" s="220" t="n"/>
      <c r="D9" s="220" t="n"/>
      <c r="E9" s="220" t="n"/>
    </row>
    <row r="10" ht="51" customHeight="1" s="214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3">
        <f>'Прил.5 Расчет СМР и ОБ'!J35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3">
        <f>'Прил.5 Расчет СМР и ОБ'!J90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3">
        <f>'Прил.5 Расчет СМР и ОБ'!J106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3">
        <f>'Прил.5 Расчет СМР и ОБ'!J274</f>
        <v/>
      </c>
      <c r="D17" s="27">
        <f>C17/$C$24</f>
        <v/>
      </c>
      <c r="E17" s="27">
        <f>C17/$C$40</f>
        <v/>
      </c>
      <c r="G17" s="175" t="n"/>
    </row>
    <row r="18">
      <c r="B18" s="25" t="inlineStr">
        <is>
          <t>МАТЕРИАЛЫ, ВСЕГО:</t>
        </is>
      </c>
      <c r="C18" s="17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ОБ'!D278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ОБ'!D277</f>
        <v/>
      </c>
      <c r="D23" s="27" t="n"/>
      <c r="E23" s="25" t="n"/>
    </row>
    <row r="24">
      <c r="B24" s="25" t="inlineStr">
        <is>
          <t>ВСЕГО СМР с НР и СП</t>
        </is>
      </c>
      <c r="C24" s="173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73">
        <f>'Прил.5 Расчет СМР и ОБ'!J96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73">
        <f>'Прил.5 Расчет СМР и ОБ'!J97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4" t="n"/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4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73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7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3">
        <f>C40/'Прил.5 Расчет СМР и ОБ'!E281</f>
        <v/>
      </c>
      <c r="D41" s="25" t="n"/>
      <c r="E41" s="25" t="n"/>
    </row>
    <row r="42">
      <c r="B42" s="172" t="n"/>
      <c r="C42" s="220" t="n"/>
      <c r="D42" s="220" t="n"/>
      <c r="E42" s="220" t="n"/>
    </row>
    <row r="43">
      <c r="B43" s="172" t="inlineStr">
        <is>
          <t>Составил ____________________________  Е. М. Добровольская</t>
        </is>
      </c>
      <c r="C43" s="220" t="n"/>
      <c r="D43" s="220" t="n"/>
      <c r="E43" s="220" t="n"/>
    </row>
    <row r="44">
      <c r="B44" s="172" t="inlineStr">
        <is>
          <t xml:space="preserve">(должность, подпись, инициалы, фамилия) </t>
        </is>
      </c>
      <c r="C44" s="220" t="n"/>
      <c r="D44" s="220" t="n"/>
      <c r="E44" s="220" t="n"/>
    </row>
    <row r="45">
      <c r="B45" s="172" t="n"/>
      <c r="C45" s="220" t="n"/>
      <c r="D45" s="220" t="n"/>
      <c r="E45" s="220" t="n"/>
    </row>
    <row r="46">
      <c r="B46" s="172" t="inlineStr">
        <is>
          <t>Проверил ____________________________ А.В. Костянецкая</t>
        </is>
      </c>
      <c r="C46" s="220" t="n"/>
      <c r="D46" s="220" t="n"/>
      <c r="E46" s="220" t="n"/>
    </row>
    <row r="47">
      <c r="B47" s="256" t="inlineStr">
        <is>
          <t>(должность, подпись, инициалы, фамилия)</t>
        </is>
      </c>
      <c r="D47" s="220" t="n"/>
      <c r="E47" s="220" t="n"/>
    </row>
    <row r="49">
      <c r="B49" s="220" t="n"/>
      <c r="C49" s="220" t="n"/>
      <c r="D49" s="220" t="n"/>
      <c r="E49" s="220" t="n"/>
    </row>
    <row r="50">
      <c r="B50" s="220" t="n"/>
      <c r="C50" s="220" t="n"/>
      <c r="D50" s="220" t="n"/>
      <c r="E50" s="2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87"/>
  <sheetViews>
    <sheetView view="pageBreakPreview" topLeftCell="A274" zoomScale="55" workbookViewId="0">
      <selection activeCell="B283" sqref="B283"/>
    </sheetView>
  </sheetViews>
  <sheetFormatPr baseColWidth="8" defaultColWidth="9.109375" defaultRowHeight="14.4" outlineLevelRow="1"/>
  <cols>
    <col width="5.6640625" customWidth="1" style="221" min="1" max="1"/>
    <col width="22.5546875" customWidth="1" style="221" min="2" max="2"/>
    <col width="39.109375" customWidth="1" style="221" min="3" max="3"/>
    <col width="10.6640625" customWidth="1" style="221" min="4" max="4"/>
    <col width="14.5546875" customWidth="1" style="221" min="5" max="6"/>
    <col width="15.88671875" customWidth="1" style="221" min="7" max="7"/>
    <col width="12.6640625" customWidth="1" style="221" min="8" max="8"/>
    <col width="13.88671875" customWidth="1" style="221" min="9" max="9"/>
    <col width="17.5546875" customWidth="1" style="221" min="10" max="10"/>
    <col width="10.88671875" customWidth="1" style="221" min="11" max="11"/>
    <col width="13.88671875" customWidth="1" style="221" min="12" max="12"/>
  </cols>
  <sheetData>
    <row r="1">
      <c r="M1" s="221" t="n"/>
      <c r="N1" s="221" t="n"/>
    </row>
    <row r="2" ht="15.75" customHeight="1" s="214">
      <c r="H2" s="277" t="inlineStr">
        <is>
          <t>Приложение №5</t>
        </is>
      </c>
      <c r="M2" s="221" t="n"/>
      <c r="N2" s="221" t="n"/>
    </row>
    <row r="3">
      <c r="M3" s="221" t="n"/>
      <c r="N3" s="221" t="n"/>
    </row>
    <row r="4" ht="12.75" customFormat="1" customHeight="1" s="220">
      <c r="A4" s="227" t="inlineStr">
        <is>
          <t>Расчет стоимости СМР и оборудования</t>
        </is>
      </c>
    </row>
    <row r="5" ht="12.75" customFormat="1" customHeight="1" s="220">
      <c r="A5" s="227" t="n"/>
      <c r="B5" s="227" t="n"/>
      <c r="C5" s="289" t="n"/>
      <c r="D5" s="227" t="n"/>
      <c r="E5" s="227" t="n"/>
      <c r="F5" s="227" t="n"/>
      <c r="G5" s="227" t="n"/>
      <c r="H5" s="227" t="n"/>
      <c r="I5" s="227" t="n"/>
      <c r="J5" s="227" t="n"/>
    </row>
    <row r="6" ht="27" customFormat="1" customHeight="1" s="220">
      <c r="A6" s="194" t="inlineStr">
        <is>
          <t>Наименование разрабатываемого показателя УНЦ</t>
        </is>
      </c>
      <c r="B6" s="150" t="n"/>
      <c r="C6" s="150" t="n"/>
      <c r="D6" s="230" t="inlineStr">
        <is>
          <t>Строительно-монтажные работы ВЛ 0,4-750 кВ без опор и провода. Одноцепная, все типы опор за исключением многогранных 750 кВ.</t>
        </is>
      </c>
    </row>
    <row r="7" ht="12.75" customFormat="1" customHeight="1" s="220">
      <c r="A7" s="230" t="inlineStr">
        <is>
          <t>Единица измерения  — 1 тн опор</t>
        </is>
      </c>
      <c r="I7" s="240" t="n"/>
      <c r="J7" s="240" t="n"/>
    </row>
    <row r="8" ht="13.5" customFormat="1" customHeight="1" s="220">
      <c r="A8" s="230" t="n"/>
    </row>
    <row r="9" ht="13.2" customFormat="1" customHeight="1" s="220"/>
    <row r="10" ht="27" customHeight="1" s="214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3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3" t="n"/>
      <c r="M10" s="221" t="n"/>
      <c r="N10" s="221" t="n"/>
    </row>
    <row r="11" ht="28.5" customHeight="1" s="214">
      <c r="A11" s="335" t="n"/>
      <c r="B11" s="335" t="n"/>
      <c r="C11" s="335" t="n"/>
      <c r="D11" s="335" t="n"/>
      <c r="E11" s="335" t="n"/>
      <c r="F11" s="263" t="inlineStr">
        <is>
          <t>на ед. изм.</t>
        </is>
      </c>
      <c r="G11" s="263" t="inlineStr">
        <is>
          <t>общая</t>
        </is>
      </c>
      <c r="H11" s="335" t="n"/>
      <c r="I11" s="263" t="inlineStr">
        <is>
          <t>на ед. изм.</t>
        </is>
      </c>
      <c r="J11" s="263" t="inlineStr">
        <is>
          <t>общая</t>
        </is>
      </c>
      <c r="M11" s="221" t="n"/>
      <c r="N11" s="221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58" t="n">
        <v>9</v>
      </c>
      <c r="J12" s="258" t="n">
        <v>10</v>
      </c>
      <c r="M12" s="221" t="n"/>
      <c r="N12" s="221" t="n"/>
    </row>
    <row r="13">
      <c r="A13" s="263" t="n"/>
      <c r="B13" s="251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39" t="n"/>
      <c r="J13" s="139" t="n"/>
    </row>
    <row r="14" ht="25.5" customHeight="1" s="214">
      <c r="A14" s="263" t="n">
        <v>1</v>
      </c>
      <c r="B14" s="149" t="inlineStr">
        <is>
          <t>1-4-1</t>
        </is>
      </c>
      <c r="C14" s="262" t="inlineStr">
        <is>
          <t>Затраты труда рабочих-строителей среднего разряда (4,1)</t>
        </is>
      </c>
      <c r="D14" s="263" t="inlineStr">
        <is>
          <t>чел.-ч.</t>
        </is>
      </c>
      <c r="E14" s="140" t="n">
        <v>882712.7295348099</v>
      </c>
      <c r="F14" s="32" t="n">
        <v>9.76</v>
      </c>
      <c r="G14" s="32">
        <f>'Прил. 3'!H11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21">
      <c r="A15" s="263" t="n"/>
      <c r="B15" s="263" t="n"/>
      <c r="C15" s="251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140" t="n">
        <v>882712.7295348099</v>
      </c>
      <c r="F15" s="32" t="n"/>
      <c r="G15" s="32">
        <f>SUM(G14:G14)</f>
        <v/>
      </c>
      <c r="H15" s="266" t="n">
        <v>1</v>
      </c>
      <c r="I15" s="139" t="n"/>
      <c r="J15" s="32">
        <f>SUM(J14:J14)</f>
        <v/>
      </c>
    </row>
    <row r="16" ht="14.25" customFormat="1" customHeight="1" s="221">
      <c r="A16" s="263" t="n"/>
      <c r="B16" s="262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39" t="n"/>
      <c r="J16" s="139" t="n"/>
    </row>
    <row r="17" ht="14.25" customFormat="1" customHeight="1" s="221">
      <c r="A17" s="263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140" t="n">
        <v>445012.04010136</v>
      </c>
      <c r="F17" s="32">
        <f>G17/E17</f>
        <v/>
      </c>
      <c r="G17" s="32">
        <f>'Прил. 3'!H34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21">
      <c r="A18" s="263" t="n"/>
      <c r="B18" s="251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39" t="n"/>
      <c r="J18" s="139" t="n"/>
    </row>
    <row r="19" ht="14.25" customFormat="1" customHeight="1" s="221">
      <c r="A19" s="263" t="n"/>
      <c r="B19" s="262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39" t="n"/>
      <c r="J19" s="139" t="n"/>
    </row>
    <row r="20" ht="25.5" customFormat="1" customHeight="1" s="221">
      <c r="A20" s="263" t="n">
        <v>3</v>
      </c>
      <c r="B20" s="149" t="inlineStr">
        <is>
          <t>91.15.02-029</t>
        </is>
      </c>
      <c r="C20" s="262" t="inlineStr">
        <is>
          <t>Тракторы на гусеничном ходу с лебедкой 132 кВт (180 л.с.)</t>
        </is>
      </c>
      <c r="D20" s="263" t="inlineStr">
        <is>
          <t>маш.-ч</t>
        </is>
      </c>
      <c r="E20" s="140" t="n">
        <v>47964.918883117</v>
      </c>
      <c r="F20" s="265" t="n">
        <v>147.43</v>
      </c>
      <c r="G20" s="32">
        <f>ROUND(E20*F20,2)</f>
        <v/>
      </c>
      <c r="H20" s="142">
        <f>G20/$G$91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21">
      <c r="A21" s="263" t="n">
        <v>4</v>
      </c>
      <c r="B21" s="149" t="inlineStr">
        <is>
          <t>91.21.22-447</t>
        </is>
      </c>
      <c r="C21" s="262" t="inlineStr">
        <is>
          <t>Установки электрометаллизационные</t>
        </is>
      </c>
      <c r="D21" s="263" t="inlineStr">
        <is>
          <t>маш.-ч</t>
        </is>
      </c>
      <c r="E21" s="140" t="n">
        <v>82538.958045519</v>
      </c>
      <c r="F21" s="265" t="n">
        <v>74.23999999999999</v>
      </c>
      <c r="G21" s="32">
        <f>ROUND(E21*F21,2)</f>
        <v/>
      </c>
      <c r="H21" s="142">
        <f>G21/$G$91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21">
      <c r="A22" s="263" t="n">
        <v>5</v>
      </c>
      <c r="B22" s="149" t="inlineStr">
        <is>
          <t>91.13.03-111</t>
        </is>
      </c>
      <c r="C22" s="262" t="inlineStr">
        <is>
          <t>Спецавтомобили-вездеходы, грузоподъемность до 8 т</t>
        </is>
      </c>
      <c r="D22" s="263" t="inlineStr">
        <is>
          <t>маш.-ч</t>
        </is>
      </c>
      <c r="E22" s="140" t="n">
        <v>20012.294155844</v>
      </c>
      <c r="F22" s="265" t="n">
        <v>189.95</v>
      </c>
      <c r="G22" s="32">
        <f>ROUND(E22*F22,2)</f>
        <v/>
      </c>
      <c r="H22" s="142">
        <f>G22/$G$91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21">
      <c r="A23" s="263" t="n">
        <v>6</v>
      </c>
      <c r="B23" s="149" t="inlineStr">
        <is>
          <t>91.06.06-014</t>
        </is>
      </c>
      <c r="C23" s="262" t="inlineStr">
        <is>
          <t>Автогидроподъемники, высота подъема 28 м</t>
        </is>
      </c>
      <c r="D23" s="263" t="inlineStr">
        <is>
          <t>маш.-ч</t>
        </is>
      </c>
      <c r="E23" s="140" t="n">
        <v>10540.875974026</v>
      </c>
      <c r="F23" s="265" t="n">
        <v>243.49</v>
      </c>
      <c r="G23" s="32">
        <f>ROUND(E23*F23,2)</f>
        <v/>
      </c>
      <c r="H23" s="142">
        <f>G23/$G$91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221">
      <c r="A24" s="263" t="n">
        <v>7</v>
      </c>
      <c r="B24" s="149" t="inlineStr">
        <is>
          <t>91.14.03-002</t>
        </is>
      </c>
      <c r="C24" s="262" t="inlineStr">
        <is>
          <t>Автомобили-самосвалы, грузоподъемность до 10 т</t>
        </is>
      </c>
      <c r="D24" s="263" t="inlineStr">
        <is>
          <t>маш.-ч</t>
        </is>
      </c>
      <c r="E24" s="140" t="n">
        <v>27632.92211039</v>
      </c>
      <c r="F24" s="265" t="n">
        <v>87.48999999999999</v>
      </c>
      <c r="G24" s="32">
        <f>ROUND(E24*F24,2)</f>
        <v/>
      </c>
      <c r="H24" s="142">
        <f>G24/$G$91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221">
      <c r="A25" s="263" t="n">
        <v>8</v>
      </c>
      <c r="B25" s="149" t="inlineStr">
        <is>
          <t>91.05.05-014</t>
        </is>
      </c>
      <c r="C25" s="262" t="inlineStr">
        <is>
          <t>Краны на автомобильном ходу, грузоподъемность 10 т</t>
        </is>
      </c>
      <c r="D25" s="263" t="inlineStr">
        <is>
          <t>маш.-ч</t>
        </is>
      </c>
      <c r="E25" s="140" t="n">
        <v>19594.127103896</v>
      </c>
      <c r="F25" s="265" t="n">
        <v>111.99</v>
      </c>
      <c r="G25" s="32">
        <f>ROUND(E25*F25,2)</f>
        <v/>
      </c>
      <c r="H25" s="142">
        <f>G25/$G$91</f>
        <v/>
      </c>
      <c r="I25" s="32">
        <f>ROUND(F25*'Прил. 10'!$D$12,2)</f>
        <v/>
      </c>
      <c r="J25" s="32">
        <f>ROUND(I25*E25,2)</f>
        <v/>
      </c>
    </row>
    <row r="26" ht="25.5" customFormat="1" customHeight="1" s="221">
      <c r="A26" s="263" t="n">
        <v>9</v>
      </c>
      <c r="B26" s="149" t="inlineStr">
        <is>
          <t>91.11.02-021</t>
        </is>
      </c>
      <c r="C26" s="262" t="inlineStr">
        <is>
          <t>Комплексы для монтажа проводов методом "под тяжением"</t>
        </is>
      </c>
      <c r="D26" s="263" t="inlineStr">
        <is>
          <t>маш.-ч</t>
        </is>
      </c>
      <c r="E26" s="140" t="n">
        <v>3046.5288181818</v>
      </c>
      <c r="F26" s="265" t="n">
        <v>637.76</v>
      </c>
      <c r="G26" s="32">
        <f>ROUND(E26*F26,2)</f>
        <v/>
      </c>
      <c r="H26" s="142">
        <f>G26/$G$91</f>
        <v/>
      </c>
      <c r="I26" s="32">
        <f>ROUND(F26*'Прил. 10'!$D$12,2)</f>
        <v/>
      </c>
      <c r="J26" s="32">
        <f>ROUND(I26*E26,2)</f>
        <v/>
      </c>
    </row>
    <row r="27" ht="51" customFormat="1" customHeight="1" s="221">
      <c r="A27" s="263" t="n">
        <v>10</v>
      </c>
      <c r="B27" s="149" t="inlineStr">
        <is>
          <t>91.05.14-516</t>
        </is>
      </c>
      <c r="C27" s="26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7" s="263" t="inlineStr">
        <is>
          <t>маш.-ч</t>
        </is>
      </c>
      <c r="E27" s="140" t="n">
        <v>24117.578077922</v>
      </c>
      <c r="F27" s="265" t="n">
        <v>77.64</v>
      </c>
      <c r="G27" s="32">
        <f>ROUND(E27*F27,2)</f>
        <v/>
      </c>
      <c r="H27" s="142">
        <f>G27/$G$91</f>
        <v/>
      </c>
      <c r="I27" s="32">
        <f>ROUND(F27*'Прил. 10'!$D$12,2)</f>
        <v/>
      </c>
      <c r="J27" s="32">
        <f>ROUND(I27*E27,2)</f>
        <v/>
      </c>
    </row>
    <row r="28" ht="38.25" customFormat="1" customHeight="1" s="221">
      <c r="A28" s="263" t="n">
        <v>11</v>
      </c>
      <c r="B28" s="149" t="inlineStr">
        <is>
          <t>91.04.01-077</t>
        </is>
      </c>
      <c r="C28" s="262" t="inlineStr">
        <is>
          <t>Установки и агрегаты буровые на базе автомобилей глубина бурения до 200 м, грузоподъемность до 4 т</t>
        </is>
      </c>
      <c r="D28" s="263" t="inlineStr">
        <is>
          <t>маш.-ч</t>
        </is>
      </c>
      <c r="E28" s="140" t="n">
        <v>7770.1324675325</v>
      </c>
      <c r="F28" s="265" t="n">
        <v>219.82</v>
      </c>
      <c r="G28" s="32">
        <f>ROUND(E28*F28,2)</f>
        <v/>
      </c>
      <c r="H28" s="142">
        <f>G28/$G$91</f>
        <v/>
      </c>
      <c r="I28" s="32">
        <f>ROUND(F28*'Прил. 10'!$D$12,2)</f>
        <v/>
      </c>
      <c r="J28" s="32">
        <f>ROUND(I28*E28,2)</f>
        <v/>
      </c>
    </row>
    <row r="29" ht="25.5" customFormat="1" customHeight="1" s="221">
      <c r="A29" s="263" t="n">
        <v>12</v>
      </c>
      <c r="B29" s="149" t="inlineStr">
        <is>
          <t>91.05.05-016</t>
        </is>
      </c>
      <c r="C29" s="262" t="inlineStr">
        <is>
          <t>Краны на автомобильном ходу, грузоподъемность 25 т</t>
        </is>
      </c>
      <c r="D29" s="263" t="inlineStr">
        <is>
          <t>маш.-ч</t>
        </is>
      </c>
      <c r="E29" s="140" t="n">
        <v>3537.851974026</v>
      </c>
      <c r="F29" s="265" t="n">
        <v>476.43</v>
      </c>
      <c r="G29" s="32">
        <f>ROUND(E29*F29,2)</f>
        <v/>
      </c>
      <c r="H29" s="142">
        <f>G29/$G$91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21">
      <c r="A30" s="263" t="n">
        <v>13</v>
      </c>
      <c r="B30" s="149" t="inlineStr">
        <is>
          <t>91.18.01-007</t>
        </is>
      </c>
      <c r="C30" s="2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63" t="inlineStr">
        <is>
          <t>маш.-ч</t>
        </is>
      </c>
      <c r="E30" s="140" t="n">
        <v>14248.773857143</v>
      </c>
      <c r="F30" s="265" t="n">
        <v>90</v>
      </c>
      <c r="G30" s="32">
        <f>ROUND(E30*F30,2)</f>
        <v/>
      </c>
      <c r="H30" s="142">
        <f>G30/$G$91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21">
      <c r="A31" s="263" t="n">
        <v>14</v>
      </c>
      <c r="B31" s="149" t="inlineStr">
        <is>
          <t>91.14.02-001</t>
        </is>
      </c>
      <c r="C31" s="262" t="inlineStr">
        <is>
          <t>Автомобили бортовые, грузоподъемность до 5 т</t>
        </is>
      </c>
      <c r="D31" s="263" t="inlineStr">
        <is>
          <t>маш.-ч</t>
        </is>
      </c>
      <c r="E31" s="140" t="n">
        <v>14321.92852461</v>
      </c>
      <c r="F31" s="265" t="n">
        <v>65.70999999999999</v>
      </c>
      <c r="G31" s="32">
        <f>ROUND(E31*F31,2)</f>
        <v/>
      </c>
      <c r="H31" s="142">
        <f>G31/$G$91</f>
        <v/>
      </c>
      <c r="I31" s="32">
        <f>ROUND(F31*'Прил. 10'!$D$12,2)</f>
        <v/>
      </c>
      <c r="J31" s="32">
        <f>ROUND(I31*E31,2)</f>
        <v/>
      </c>
    </row>
    <row r="32" ht="25.5" customFormat="1" customHeight="1" s="221">
      <c r="A32" s="263" t="n">
        <v>15</v>
      </c>
      <c r="B32" s="149" t="inlineStr">
        <is>
          <t>91.05.05-015</t>
        </is>
      </c>
      <c r="C32" s="262" t="inlineStr">
        <is>
          <t>Краны на автомобильном ходу, грузоподъемность 16 т</t>
        </is>
      </c>
      <c r="D32" s="263" t="inlineStr">
        <is>
          <t>маш.-ч</t>
        </is>
      </c>
      <c r="E32" s="140" t="n">
        <v>7255.6047142857</v>
      </c>
      <c r="F32" s="265" t="n">
        <v>115.4</v>
      </c>
      <c r="G32" s="32">
        <f>ROUND(E32*F32,2)</f>
        <v/>
      </c>
      <c r="H32" s="142">
        <f>G32/$G$91</f>
        <v/>
      </c>
      <c r="I32" s="32">
        <f>ROUND(F32*'Прил. 10'!$D$12,2)</f>
        <v/>
      </c>
      <c r="J32" s="32">
        <f>ROUND(I32*E32,2)</f>
        <v/>
      </c>
    </row>
    <row r="33" ht="51" customFormat="1" customHeight="1" s="221">
      <c r="A33" s="263" t="n">
        <v>16</v>
      </c>
      <c r="B33" s="149" t="inlineStr">
        <is>
          <t>91.04.01-021</t>
        </is>
      </c>
      <c r="C33" s="26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33" s="263" t="inlineStr">
        <is>
          <t>маш.-ч</t>
        </is>
      </c>
      <c r="E33" s="140" t="n">
        <v>7442.3725714286</v>
      </c>
      <c r="F33" s="265" t="n">
        <v>87.59999999999999</v>
      </c>
      <c r="G33" s="32">
        <f>ROUND(E33*F33,2)</f>
        <v/>
      </c>
      <c r="H33" s="142">
        <f>G33/$G$91</f>
        <v/>
      </c>
      <c r="I33" s="32">
        <f>ROUND(F33*'Прил. 10'!$D$12,2)</f>
        <v/>
      </c>
      <c r="J33" s="32">
        <f>ROUND(I33*E33,2)</f>
        <v/>
      </c>
    </row>
    <row r="34" ht="30" customFormat="1" customHeight="1" s="221">
      <c r="A34" s="263" t="n">
        <v>17</v>
      </c>
      <c r="B34" s="149" t="inlineStr">
        <is>
          <t>91.15.02-027</t>
        </is>
      </c>
      <c r="C34" s="262" t="inlineStr">
        <is>
          <t>Тракторы на гусеничном ходу, мощность 132 кВт (180 л.с.)</t>
        </is>
      </c>
      <c r="D34" s="263" t="inlineStr">
        <is>
          <t>маш.-ч</t>
        </is>
      </c>
      <c r="E34" s="140" t="n">
        <v>4012.2507298701</v>
      </c>
      <c r="F34" s="265" t="n">
        <v>153.97</v>
      </c>
      <c r="G34" s="32">
        <f>ROUND(E34*F34,2)</f>
        <v/>
      </c>
      <c r="H34" s="142">
        <f>G34/$G$91</f>
        <v/>
      </c>
      <c r="I34" s="32">
        <f>ROUND(F34*'Прил. 10'!$D$12,2)</f>
        <v/>
      </c>
      <c r="J34" s="32">
        <f>ROUND(I34*E34,2)</f>
        <v/>
      </c>
    </row>
    <row r="35" ht="14.25" customFormat="1" customHeight="1" s="221">
      <c r="A35" s="263" t="n"/>
      <c r="B35" s="263" t="n"/>
      <c r="C35" s="262" t="inlineStr">
        <is>
          <t>Итого основные машины и механизмы</t>
        </is>
      </c>
      <c r="D35" s="263" t="n"/>
      <c r="E35" s="140" t="n"/>
      <c r="F35" s="32" t="n"/>
      <c r="G35" s="32">
        <f>SUM(G20:G34)</f>
        <v/>
      </c>
      <c r="H35" s="266">
        <f>G35/G91</f>
        <v/>
      </c>
      <c r="I35" s="141" t="n"/>
      <c r="J35" s="32">
        <f>SUM(J20:J34)</f>
        <v/>
      </c>
    </row>
    <row r="36" hidden="1" outlineLevel="1" ht="25.5" customFormat="1" customHeight="1" s="221">
      <c r="A36" s="263" t="n">
        <v>18</v>
      </c>
      <c r="B36" s="149" t="inlineStr">
        <is>
          <t>91.05.06-012</t>
        </is>
      </c>
      <c r="C36" s="262" t="inlineStr">
        <is>
          <t>Краны на гусеничном ходу, грузоподъемность до 16 т</t>
        </is>
      </c>
      <c r="D36" s="263" t="inlineStr">
        <is>
          <t>маш.-ч</t>
        </is>
      </c>
      <c r="E36" s="140" t="n">
        <v>9802.031097999999</v>
      </c>
      <c r="F36" s="265" t="n">
        <v>96.89</v>
      </c>
      <c r="G36" s="32">
        <f>ROUND(E36*F36,2)</f>
        <v/>
      </c>
      <c r="H36" s="142">
        <f>G36/$G$91</f>
        <v/>
      </c>
      <c r="I36" s="32">
        <f>ROUND(F36*'Прил. 10'!$D$12,2)</f>
        <v/>
      </c>
      <c r="J36" s="32">
        <f>ROUND(I36*E36,2)</f>
        <v/>
      </c>
    </row>
    <row r="37" hidden="1" outlineLevel="1" ht="25.5" customFormat="1" customHeight="1" s="221">
      <c r="A37" s="263" t="n">
        <v>19</v>
      </c>
      <c r="B37" s="149" t="inlineStr">
        <is>
          <t>91.05.05-013</t>
        </is>
      </c>
      <c r="C37" s="262" t="inlineStr">
        <is>
          <t>Краны на автомобильном ходу, грузоподъемность 6,3 т</t>
        </is>
      </c>
      <c r="D37" s="263" t="inlineStr">
        <is>
          <t>маш.-ч</t>
        </is>
      </c>
      <c r="E37" s="140" t="n">
        <v>10297.0183</v>
      </c>
      <c r="F37" s="265" t="n">
        <v>88.01000000000001</v>
      </c>
      <c r="G37" s="32">
        <f>ROUND(E37*F37,2)</f>
        <v/>
      </c>
      <c r="H37" s="142">
        <f>G37/$G$91</f>
        <v/>
      </c>
      <c r="I37" s="32">
        <f>ROUND(F37*'Прил. 10'!$D$12,2)</f>
        <v/>
      </c>
      <c r="J37" s="32">
        <f>ROUND(I37*E37,2)</f>
        <v/>
      </c>
    </row>
    <row r="38" hidden="1" outlineLevel="1" ht="38.25" customFormat="1" customHeight="1" s="221">
      <c r="A38" s="263" t="n">
        <v>20</v>
      </c>
      <c r="B38" s="149" t="inlineStr">
        <is>
          <t>91.04.01-053</t>
        </is>
      </c>
      <c r="C38" s="262" t="inlineStr">
        <is>
          <t>Станки буровые вращательного бурения самоходные, глубина бурения до 50 м, диаметр скважины 105 мм</t>
        </is>
      </c>
      <c r="D38" s="263" t="inlineStr">
        <is>
          <t>маш.-ч</t>
        </is>
      </c>
      <c r="E38" s="140" t="n">
        <v>3697.63056</v>
      </c>
      <c r="F38" s="265" t="n">
        <v>202.96</v>
      </c>
      <c r="G38" s="32">
        <f>ROUND(E38*F38,2)</f>
        <v/>
      </c>
      <c r="H38" s="142">
        <f>G38/$G$91</f>
        <v/>
      </c>
      <c r="I38" s="32">
        <f>ROUND(F38*'Прил. 10'!$D$12,2)</f>
        <v/>
      </c>
      <c r="J38" s="32">
        <f>ROUND(I38*E38,2)</f>
        <v/>
      </c>
    </row>
    <row r="39" hidden="1" outlineLevel="1" ht="25.5" customFormat="1" customHeight="1" s="221">
      <c r="A39" s="263" t="n">
        <v>21</v>
      </c>
      <c r="B39" s="149" t="inlineStr">
        <is>
          <t>91.01.05-084</t>
        </is>
      </c>
      <c r="C39" s="262" t="inlineStr">
        <is>
          <t>Экскаваторы одноковшовые дизельные на гусеничном ходу, емкость ковша 0,4 м3</t>
        </is>
      </c>
      <c r="D39" s="263" t="inlineStr">
        <is>
          <t>маш.-ч</t>
        </is>
      </c>
      <c r="E39" s="140" t="n">
        <v>12337.36097</v>
      </c>
      <c r="F39" s="265" t="n">
        <v>54.81</v>
      </c>
      <c r="G39" s="32">
        <f>ROUND(E39*F39,2)</f>
        <v/>
      </c>
      <c r="H39" s="142">
        <f>G39/$G$91</f>
        <v/>
      </c>
      <c r="I39" s="32">
        <f>ROUND(F39*'Прил. 10'!$D$12,2)</f>
        <v/>
      </c>
      <c r="J39" s="32">
        <f>ROUND(I39*E39,2)</f>
        <v/>
      </c>
    </row>
    <row r="40" hidden="1" outlineLevel="1" ht="14.25" customFormat="1" customHeight="1" s="221">
      <c r="A40" s="263" t="n">
        <v>22</v>
      </c>
      <c r="B40" s="149" t="inlineStr">
        <is>
          <t>91.07.08-011</t>
        </is>
      </c>
      <c r="C40" s="262" t="inlineStr">
        <is>
          <t>Глиномешалки, 4 м3</t>
        </is>
      </c>
      <c r="D40" s="263" t="inlineStr">
        <is>
          <t>маш.-ч</t>
        </is>
      </c>
      <c r="E40" s="140" t="n">
        <v>19212.264</v>
      </c>
      <c r="F40" s="265" t="n">
        <v>31.8</v>
      </c>
      <c r="G40" s="32">
        <f>ROUND(E40*F40,2)</f>
        <v/>
      </c>
      <c r="H40" s="142">
        <f>G40/$G$91</f>
        <v/>
      </c>
      <c r="I40" s="32">
        <f>ROUND(F40*'Прил. 10'!$D$12,2)</f>
        <v/>
      </c>
      <c r="J40" s="32">
        <f>ROUND(I40*E40,2)</f>
        <v/>
      </c>
    </row>
    <row r="41" hidden="1" outlineLevel="1" ht="14.25" customFormat="1" customHeight="1" s="221">
      <c r="A41" s="263" t="n">
        <v>23</v>
      </c>
      <c r="B41" s="149" t="inlineStr">
        <is>
          <t>91.16.01-003</t>
        </is>
      </c>
      <c r="C41" s="262" t="inlineStr">
        <is>
          <t>Электростанции передвижные 30 кВт</t>
        </is>
      </c>
      <c r="D41" s="263" t="inlineStr">
        <is>
          <t>маш.-ч</t>
        </is>
      </c>
      <c r="E41" s="140" t="n">
        <v>7920</v>
      </c>
      <c r="F41" s="265" t="n">
        <v>60</v>
      </c>
      <c r="G41" s="32">
        <f>ROUND(E41*F41,2)</f>
        <v/>
      </c>
      <c r="H41" s="142">
        <f>G41/$G$91</f>
        <v/>
      </c>
      <c r="I41" s="32">
        <f>ROUND(F41*'Прил. 10'!$D$12,2)</f>
        <v/>
      </c>
      <c r="J41" s="32">
        <f>ROUND(I41*E41,2)</f>
        <v/>
      </c>
    </row>
    <row r="42" hidden="1" outlineLevel="1" ht="38.25" customFormat="1" customHeight="1" s="221">
      <c r="A42" s="263" t="n">
        <v>24</v>
      </c>
      <c r="B42" s="149" t="inlineStr">
        <is>
          <t>91.19.06-011</t>
        </is>
      </c>
      <c r="C42" s="262" t="inlineStr">
        <is>
          <t>Насосы грязевые, подача 23,4-65,3 м3/ч, давление нагнетания 15,7-5,88 МПа (160-60 кгс/см2)</t>
        </is>
      </c>
      <c r="D42" s="263" t="inlineStr">
        <is>
          <t>маш.-ч</t>
        </is>
      </c>
      <c r="E42" s="140" t="n">
        <v>11665.44</v>
      </c>
      <c r="F42" s="265" t="n">
        <v>39.25</v>
      </c>
      <c r="G42" s="32">
        <f>ROUND(E42*F42,2)</f>
        <v/>
      </c>
      <c r="H42" s="142">
        <f>G42/$G$91</f>
        <v/>
      </c>
      <c r="I42" s="32">
        <f>ROUND(F42*'Прил. 10'!$D$12,2)</f>
        <v/>
      </c>
      <c r="J42" s="32">
        <f>ROUND(I42*E42,2)</f>
        <v/>
      </c>
    </row>
    <row r="43" hidden="1" outlineLevel="1" ht="25.5" customFormat="1" customHeight="1" s="221">
      <c r="A43" s="263" t="n">
        <v>25</v>
      </c>
      <c r="B43" s="149" t="inlineStr">
        <is>
          <t>91.05.14-023</t>
        </is>
      </c>
      <c r="C43" s="262" t="inlineStr">
        <is>
          <t>Краны на тракторе, мощность 121 кВт (165 л.с.), грузоподъемность 5 т</t>
        </is>
      </c>
      <c r="D43" s="263" t="inlineStr">
        <is>
          <t>маш.-ч</t>
        </is>
      </c>
      <c r="E43" s="140" t="n">
        <v>1934.24</v>
      </c>
      <c r="F43" s="265" t="n">
        <v>182.8</v>
      </c>
      <c r="G43" s="32">
        <f>ROUND(E43*F43,2)</f>
        <v/>
      </c>
      <c r="H43" s="142">
        <f>G43/$G$91</f>
        <v/>
      </c>
      <c r="I43" s="32">
        <f>ROUND(F43*'Прил. 10'!$D$12,2)</f>
        <v/>
      </c>
      <c r="J43" s="32">
        <f>ROUND(I43*E43,2)</f>
        <v/>
      </c>
    </row>
    <row r="44" hidden="1" outlineLevel="1" ht="38.25" customFormat="1" customHeight="1" s="221">
      <c r="A44" s="263" t="n">
        <v>26</v>
      </c>
      <c r="B44" s="149" t="inlineStr">
        <is>
          <t>91.18.01-004</t>
        </is>
      </c>
      <c r="C44" s="262" t="inlineStr">
        <is>
          <t>Компрессоры передвижные с двигателем внутреннего сгорания, давлением 800 кПа (8 ат), производительность 10 м3/мин</t>
        </is>
      </c>
      <c r="D44" s="263" t="inlineStr">
        <is>
          <t>маш.-ч</t>
        </is>
      </c>
      <c r="E44" s="140" t="n">
        <v>3697.63056</v>
      </c>
      <c r="F44" s="265" t="n">
        <v>91.63</v>
      </c>
      <c r="G44" s="32">
        <f>ROUND(E44*F44,2)</f>
        <v/>
      </c>
      <c r="H44" s="142">
        <f>G44/$G$91</f>
        <v/>
      </c>
      <c r="I44" s="32">
        <f>ROUND(F44*'Прил. 10'!$D$12,2)</f>
        <v/>
      </c>
      <c r="J44" s="32">
        <f>ROUND(I44*E44,2)</f>
        <v/>
      </c>
    </row>
    <row r="45" hidden="1" outlineLevel="1" ht="14.25" customFormat="1" customHeight="1" s="221">
      <c r="A45" s="263" t="n">
        <v>27</v>
      </c>
      <c r="B45" s="149" t="inlineStr">
        <is>
          <t>91.08.04-021</t>
        </is>
      </c>
      <c r="C45" s="262" t="inlineStr">
        <is>
          <t>Котлы битумные передвижные 400 л</t>
        </is>
      </c>
      <c r="D45" s="263" t="inlineStr">
        <is>
          <t>маш.-ч</t>
        </is>
      </c>
      <c r="E45" s="140" t="n">
        <v>10706.07416</v>
      </c>
      <c r="F45" s="265" t="n">
        <v>30</v>
      </c>
      <c r="G45" s="32">
        <f>ROUND(E45*F45,2)</f>
        <v/>
      </c>
      <c r="H45" s="142">
        <f>G45/$G$91</f>
        <v/>
      </c>
      <c r="I45" s="32">
        <f>ROUND(F45*'Прил. 10'!$D$12,2)</f>
        <v/>
      </c>
      <c r="J45" s="32">
        <f>ROUND(I45*E45,2)</f>
        <v/>
      </c>
    </row>
    <row r="46" hidden="1" outlineLevel="1" ht="14.25" customFormat="1" customHeight="1" s="221">
      <c r="A46" s="263" t="n">
        <v>28</v>
      </c>
      <c r="B46" s="149" t="inlineStr">
        <is>
          <t>91.06.05-011</t>
        </is>
      </c>
      <c r="C46" s="262" t="inlineStr">
        <is>
          <t>Погрузчик, грузоподъемность 5 т</t>
        </is>
      </c>
      <c r="D46" s="263" t="inlineStr">
        <is>
          <t>маш.-ч</t>
        </is>
      </c>
      <c r="E46" s="140" t="n">
        <v>3198.563345</v>
      </c>
      <c r="F46" s="265" t="n">
        <v>89.98999999999999</v>
      </c>
      <c r="G46" s="32">
        <f>ROUND(E46*F46,2)</f>
        <v/>
      </c>
      <c r="H46" s="142">
        <f>G46/$G$91</f>
        <v/>
      </c>
      <c r="I46" s="32">
        <f>ROUND(F46*'Прил. 10'!$D$12,2)</f>
        <v/>
      </c>
      <c r="J46" s="32">
        <f>ROUND(I46*E46,2)</f>
        <v/>
      </c>
    </row>
    <row r="47" hidden="1" outlineLevel="1" ht="25.5" customFormat="1" customHeight="1" s="221">
      <c r="A47" s="263" t="n">
        <v>29</v>
      </c>
      <c r="B47" s="149" t="inlineStr">
        <is>
          <t>91.07.09-002</t>
        </is>
      </c>
      <c r="C47" s="262" t="inlineStr">
        <is>
          <t>Установки цементационные автоматизированные 15 м3/ч</t>
        </is>
      </c>
      <c r="D47" s="263" t="inlineStr">
        <is>
          <t>маш.-ч</t>
        </is>
      </c>
      <c r="E47" s="140" t="n">
        <v>3540.10176</v>
      </c>
      <c r="F47" s="265" t="n">
        <v>80.34999999999999</v>
      </c>
      <c r="G47" s="32">
        <f>ROUND(E47*F47,2)</f>
        <v/>
      </c>
      <c r="H47" s="142">
        <f>G47/$G$91</f>
        <v/>
      </c>
      <c r="I47" s="32">
        <f>ROUND(F47*'Прил. 10'!$D$12,2)</f>
        <v/>
      </c>
      <c r="J47" s="32">
        <f>ROUND(I47*E47,2)</f>
        <v/>
      </c>
    </row>
    <row r="48" hidden="1" outlineLevel="1" ht="25.5" customFormat="1" customHeight="1" s="221">
      <c r="A48" s="263" t="n">
        <v>30</v>
      </c>
      <c r="B48" s="149" t="inlineStr">
        <is>
          <t>91.05.08-007</t>
        </is>
      </c>
      <c r="C48" s="262" t="inlineStr">
        <is>
          <t>Краны на пневмоколесном ходу, грузоподъемность 25 т</t>
        </is>
      </c>
      <c r="D48" s="263" t="inlineStr">
        <is>
          <t>маш.-ч</t>
        </is>
      </c>
      <c r="E48" s="140" t="n">
        <v>2708.0654</v>
      </c>
      <c r="F48" s="265" t="n">
        <v>102.51</v>
      </c>
      <c r="G48" s="32">
        <f>ROUND(E48*F48,2)</f>
        <v/>
      </c>
      <c r="H48" s="142">
        <f>G48/$G$91</f>
        <v/>
      </c>
      <c r="I48" s="32">
        <f>ROUND(F48*'Прил. 10'!$D$12,2)</f>
        <v/>
      </c>
      <c r="J48" s="32">
        <f>ROUND(I48*E48,2)</f>
        <v/>
      </c>
    </row>
    <row r="49" hidden="1" outlineLevel="1" ht="14.25" customFormat="1" customHeight="1" s="221">
      <c r="A49" s="263" t="n">
        <v>31</v>
      </c>
      <c r="B49" s="149" t="inlineStr">
        <is>
          <t>91.14.04-002</t>
        </is>
      </c>
      <c r="C49" s="262" t="inlineStr">
        <is>
          <t>Тягачи седельные, грузоподъемность 15 т</t>
        </is>
      </c>
      <c r="D49" s="263" t="inlineStr">
        <is>
          <t>маш.-ч</t>
        </is>
      </c>
      <c r="E49" s="140" t="n">
        <v>2526.7958</v>
      </c>
      <c r="F49" s="265" t="n">
        <v>94.38</v>
      </c>
      <c r="G49" s="32">
        <f>ROUND(E49*F49,2)</f>
        <v/>
      </c>
      <c r="H49" s="142">
        <f>G49/$G$91</f>
        <v/>
      </c>
      <c r="I49" s="32">
        <f>ROUND(F49*'Прил. 10'!$D$12,2)</f>
        <v/>
      </c>
      <c r="J49" s="32">
        <f>ROUND(I49*E49,2)</f>
        <v/>
      </c>
    </row>
    <row r="50" hidden="1" outlineLevel="1" ht="14.25" customFormat="1" customHeight="1" s="221">
      <c r="A50" s="263" t="n">
        <v>32</v>
      </c>
      <c r="B50" s="149" t="inlineStr">
        <is>
          <t>91.01.01-036</t>
        </is>
      </c>
      <c r="C50" s="262" t="inlineStr">
        <is>
          <t>Бульдозеры, мощность 96 кВт (130 л.с.)</t>
        </is>
      </c>
      <c r="D50" s="263" t="inlineStr">
        <is>
          <t>маш.-ч</t>
        </is>
      </c>
      <c r="E50" s="140" t="n">
        <v>2502.112675</v>
      </c>
      <c r="F50" s="265" t="n">
        <v>94.05</v>
      </c>
      <c r="G50" s="32">
        <f>ROUND(E50*F50,2)</f>
        <v/>
      </c>
      <c r="H50" s="142">
        <f>G50/$G$91</f>
        <v/>
      </c>
      <c r="I50" s="32">
        <f>ROUND(F50*'Прил. 10'!$D$12,2)</f>
        <v/>
      </c>
      <c r="J50" s="32">
        <f>ROUND(I50*E50,2)</f>
        <v/>
      </c>
    </row>
    <row r="51" hidden="1" outlineLevel="1" ht="38.25" customFormat="1" customHeight="1" s="221">
      <c r="A51" s="263" t="n">
        <v>33</v>
      </c>
      <c r="B51" s="149" t="inlineStr">
        <is>
          <t>91.04.01-076</t>
        </is>
      </c>
      <c r="C51" s="262" t="inlineStr">
        <is>
          <t>Установки и агрегаты буровые на базе автомобилей глубина бурения до 200 м, грузоподъемность 2,5 т</t>
        </is>
      </c>
      <c r="D51" s="263" t="inlineStr">
        <is>
          <t>маш.-ч</t>
        </is>
      </c>
      <c r="E51" s="140" t="n">
        <v>1278.37008</v>
      </c>
      <c r="F51" s="265" t="n">
        <v>179.46</v>
      </c>
      <c r="G51" s="32">
        <f>ROUND(E51*F51,2)</f>
        <v/>
      </c>
      <c r="H51" s="142">
        <f>G51/$G$91</f>
        <v/>
      </c>
      <c r="I51" s="32">
        <f>ROUND(F51*'Прил. 10'!$D$12,2)</f>
        <v/>
      </c>
      <c r="J51" s="32">
        <f>ROUND(I51*E51,2)</f>
        <v/>
      </c>
    </row>
    <row r="52" hidden="1" outlineLevel="1" ht="25.5" customFormat="1" customHeight="1" s="221">
      <c r="A52" s="263" t="n">
        <v>34</v>
      </c>
      <c r="B52" s="149" t="inlineStr">
        <is>
          <t>91.10.05-001</t>
        </is>
      </c>
      <c r="C52" s="262" t="inlineStr">
        <is>
          <t>Трубоукладчики для труб диаметром 800-1000 мм, грузоподъемность 35 т</t>
        </is>
      </c>
      <c r="D52" s="263" t="inlineStr">
        <is>
          <t>маш.-ч</t>
        </is>
      </c>
      <c r="E52" s="140" t="n">
        <v>1075.392</v>
      </c>
      <c r="F52" s="265" t="n">
        <v>210.42</v>
      </c>
      <c r="G52" s="32">
        <f>ROUND(E52*F52,2)</f>
        <v/>
      </c>
      <c r="H52" s="142">
        <f>G52/$G$91</f>
        <v/>
      </c>
      <c r="I52" s="32">
        <f>ROUND(F52*'Прил. 10'!$D$12,2)</f>
        <v/>
      </c>
      <c r="J52" s="32">
        <f>ROUND(I52*E52,2)</f>
        <v/>
      </c>
    </row>
    <row r="53" hidden="1" outlineLevel="1" ht="38.25" customFormat="1" customHeight="1" s="221">
      <c r="A53" s="263" t="n">
        <v>35</v>
      </c>
      <c r="B53" s="149" t="inlineStr">
        <is>
          <t>91.04.01-052</t>
        </is>
      </c>
      <c r="C53" s="262" t="inlineStr">
        <is>
          <t>Станки буровые вращательного бурения несамоходные, глубиной бурения до 500 м, диаметр скважин 151-42 мм</t>
        </is>
      </c>
      <c r="D53" s="263" t="inlineStr">
        <is>
          <t>маш.-ч</t>
        </is>
      </c>
      <c r="E53" s="140" t="n">
        <v>3497.472</v>
      </c>
      <c r="F53" s="265" t="n">
        <v>62.01</v>
      </c>
      <c r="G53" s="32">
        <f>ROUND(E53*F53,2)</f>
        <v/>
      </c>
      <c r="H53" s="142">
        <f>G53/$G$91</f>
        <v/>
      </c>
      <c r="I53" s="32">
        <f>ROUND(F53*'Прил. 10'!$D$12,2)</f>
        <v/>
      </c>
      <c r="J53" s="32">
        <f>ROUND(I53*E53,2)</f>
        <v/>
      </c>
    </row>
    <row r="54" hidden="1" outlineLevel="1" ht="25.5" customFormat="1" customHeight="1" s="221">
      <c r="A54" s="263" t="n">
        <v>36</v>
      </c>
      <c r="B54" s="149" t="inlineStr">
        <is>
          <t>91.14.02-002</t>
        </is>
      </c>
      <c r="C54" s="262" t="inlineStr">
        <is>
          <t>Автомобили бортовые, грузоподъемность до 8 т</t>
        </is>
      </c>
      <c r="D54" s="263" t="inlineStr">
        <is>
          <t>маш.-ч</t>
        </is>
      </c>
      <c r="E54" s="140" t="n">
        <v>2441.515924</v>
      </c>
      <c r="F54" s="265" t="n">
        <v>85.84</v>
      </c>
      <c r="G54" s="32">
        <f>ROUND(E54*F54,2)</f>
        <v/>
      </c>
      <c r="H54" s="142">
        <f>G54/$G$91</f>
        <v/>
      </c>
      <c r="I54" s="32">
        <f>ROUND(F54*'Прил. 10'!$D$12,2)</f>
        <v/>
      </c>
      <c r="J54" s="32">
        <f>ROUND(I54*E54,2)</f>
        <v/>
      </c>
    </row>
    <row r="55" hidden="1" outlineLevel="1" ht="25.5" customFormat="1" customHeight="1" s="221">
      <c r="A55" s="263" t="n">
        <v>37</v>
      </c>
      <c r="B55" s="149" t="inlineStr">
        <is>
          <t>91.10.05-001</t>
        </is>
      </c>
      <c r="C55" s="262" t="inlineStr">
        <is>
          <t>Трубоукладчики для труб диаметром 800-1000 мм, грузоподъемность 35 т</t>
        </is>
      </c>
      <c r="D55" s="263" t="inlineStr">
        <is>
          <t>маш.-ч</t>
        </is>
      </c>
      <c r="E55" s="140" t="n">
        <v>950.4</v>
      </c>
      <c r="F55" s="265" t="n">
        <v>175.35</v>
      </c>
      <c r="G55" s="32">
        <f>ROUND(E55*F55,2)</f>
        <v/>
      </c>
      <c r="H55" s="142">
        <f>G55/$G$91</f>
        <v/>
      </c>
      <c r="I55" s="32">
        <f>ROUND(F55*'Прил. 10'!$D$12,2)</f>
        <v/>
      </c>
      <c r="J55" s="32">
        <f>ROUND(I55*E55,2)</f>
        <v/>
      </c>
    </row>
    <row r="56" hidden="1" outlineLevel="1" ht="38.25" customFormat="1" customHeight="1" s="221">
      <c r="A56" s="263" t="n">
        <v>38</v>
      </c>
      <c r="B56" s="149" t="inlineStr">
        <is>
          <t>91.19.04-004</t>
        </is>
      </c>
      <c r="C56" s="262" t="inlineStr">
        <is>
          <t>Насосы для нагнетания воды, содержащей твердые частицы, подача 45 м3/ч, напор до 55 м</t>
        </is>
      </c>
      <c r="D56" s="263" t="inlineStr">
        <is>
          <t>маш.-ч</t>
        </is>
      </c>
      <c r="E56" s="140" t="n">
        <v>11966.004</v>
      </c>
      <c r="F56" s="265" t="n">
        <v>11.68</v>
      </c>
      <c r="G56" s="32">
        <f>ROUND(E56*F56,2)</f>
        <v/>
      </c>
      <c r="H56" s="142">
        <f>G56/$G$91</f>
        <v/>
      </c>
      <c r="I56" s="32">
        <f>ROUND(F56*'Прил. 10'!$D$12,2)</f>
        <v/>
      </c>
      <c r="J56" s="32">
        <f>ROUND(I56*E56,2)</f>
        <v/>
      </c>
    </row>
    <row r="57" hidden="1" outlineLevel="1" ht="38.25" customFormat="1" customHeight="1" s="221">
      <c r="A57" s="263" t="n">
        <v>39</v>
      </c>
      <c r="B57" s="149" t="inlineStr">
        <is>
          <t>91.17.04-036</t>
        </is>
      </c>
      <c r="C57" s="262" t="inlineStr">
        <is>
          <t>Агрегаты сварочные передвижные номинальным сварочным током 250-400 А с дизельным двигателем</t>
        </is>
      </c>
      <c r="D57" s="263" t="inlineStr">
        <is>
          <t>маш.-ч</t>
        </is>
      </c>
      <c r="E57" s="140" t="n">
        <v>8419.453548</v>
      </c>
      <c r="F57" s="265" t="n">
        <v>14</v>
      </c>
      <c r="G57" s="32">
        <f>ROUND(E57*F57,2)</f>
        <v/>
      </c>
      <c r="H57" s="142">
        <f>G57/$G$91</f>
        <v/>
      </c>
      <c r="I57" s="32">
        <f>ROUND(F57*'Прил. 10'!$D$12,2)</f>
        <v/>
      </c>
      <c r="J57" s="32">
        <f>ROUND(I57*E57,2)</f>
        <v/>
      </c>
    </row>
    <row r="58" hidden="1" outlineLevel="1" ht="25.5" customFormat="1" customHeight="1" s="221">
      <c r="A58" s="263" t="n">
        <v>40</v>
      </c>
      <c r="B58" s="149" t="inlineStr">
        <is>
          <t>91.14.02-004</t>
        </is>
      </c>
      <c r="C58" s="262" t="inlineStr">
        <is>
          <t>Автомобили бортовые, грузоподъемность до 15т</t>
        </is>
      </c>
      <c r="D58" s="263" t="inlineStr">
        <is>
          <t>маш.-ч</t>
        </is>
      </c>
      <c r="E58" s="140" t="n">
        <v>1229.67418</v>
      </c>
      <c r="F58" s="265" t="n">
        <v>92.94</v>
      </c>
      <c r="G58" s="32">
        <f>ROUND(E58*F58,2)</f>
        <v/>
      </c>
      <c r="H58" s="142">
        <f>G58/$G$91</f>
        <v/>
      </c>
      <c r="I58" s="32">
        <f>ROUND(F58*'Прил. 10'!$D$12,2)</f>
        <v/>
      </c>
      <c r="J58" s="32">
        <f>ROUND(I58*E58,2)</f>
        <v/>
      </c>
    </row>
    <row r="59" hidden="1" outlineLevel="1" ht="25.5" customFormat="1" customHeight="1" s="221">
      <c r="A59" s="263" t="n">
        <v>41</v>
      </c>
      <c r="B59" s="149" t="inlineStr">
        <is>
          <t>91.14.03-001</t>
        </is>
      </c>
      <c r="C59" s="262" t="inlineStr">
        <is>
          <t>Автомобиль-самосвал, грузоподъемность до 7 т</t>
        </is>
      </c>
      <c r="D59" s="263" t="inlineStr">
        <is>
          <t>маш.-ч</t>
        </is>
      </c>
      <c r="E59" s="140" t="n">
        <v>885.668949</v>
      </c>
      <c r="F59" s="265" t="n">
        <v>89.54000000000001</v>
      </c>
      <c r="G59" s="32">
        <f>ROUND(E59*F59,2)</f>
        <v/>
      </c>
      <c r="H59" s="142">
        <f>G59/$G$91</f>
        <v/>
      </c>
      <c r="I59" s="32">
        <f>ROUND(F59*'Прил. 10'!$D$12,2)</f>
        <v/>
      </c>
      <c r="J59" s="32">
        <f>ROUND(I59*E59,2)</f>
        <v/>
      </c>
    </row>
    <row r="60" hidden="1" outlineLevel="1" ht="14.25" customFormat="1" customHeight="1" s="221">
      <c r="A60" s="263" t="n">
        <v>42</v>
      </c>
      <c r="B60" s="149" t="inlineStr">
        <is>
          <t>91.15.01-002</t>
        </is>
      </c>
      <c r="C60" s="262" t="inlineStr">
        <is>
          <t>Прицепы тракторные 6,5 т</t>
        </is>
      </c>
      <c r="D60" s="263" t="inlineStr">
        <is>
          <t>маш.-ч</t>
        </is>
      </c>
      <c r="E60" s="140" t="n">
        <v>6178.866124</v>
      </c>
      <c r="F60" s="265" t="n">
        <v>10.8</v>
      </c>
      <c r="G60" s="32">
        <f>ROUND(E60*F60,2)</f>
        <v/>
      </c>
      <c r="H60" s="142">
        <f>G60/$G$91</f>
        <v/>
      </c>
      <c r="I60" s="32">
        <f>ROUND(F60*'Прил. 10'!$D$12,2)</f>
        <v/>
      </c>
      <c r="J60" s="32">
        <f>ROUND(I60*E60,2)</f>
        <v/>
      </c>
    </row>
    <row r="61" hidden="1" outlineLevel="1" ht="25.5" customFormat="1" customHeight="1" s="221">
      <c r="A61" s="263" t="n">
        <v>43</v>
      </c>
      <c r="B61" s="149" t="inlineStr">
        <is>
          <t>91.06.09-101</t>
        </is>
      </c>
      <c r="C61" s="262" t="inlineStr">
        <is>
          <t>Стрелы монтажные А-образные высотой до 22 м для подъема опор ВЛ</t>
        </is>
      </c>
      <c r="D61" s="263" t="inlineStr">
        <is>
          <t>маш.-ч</t>
        </is>
      </c>
      <c r="E61" s="140" t="n">
        <v>8499.900838</v>
      </c>
      <c r="F61" s="265" t="n">
        <v>6.24</v>
      </c>
      <c r="G61" s="32">
        <f>ROUND(E61*F61,2)</f>
        <v/>
      </c>
      <c r="H61" s="142">
        <f>G61/$G$91</f>
        <v/>
      </c>
      <c r="I61" s="32">
        <f>ROUND(F61*'Прил. 10'!$D$12,2)</f>
        <v/>
      </c>
      <c r="J61" s="32">
        <f>ROUND(I61*E61,2)</f>
        <v/>
      </c>
    </row>
    <row r="62" hidden="1" outlineLevel="1" ht="25.5" customFormat="1" customHeight="1" s="221">
      <c r="A62" s="263" t="n">
        <v>44</v>
      </c>
      <c r="B62" s="149" t="inlineStr">
        <is>
          <t>91.14.05-012</t>
        </is>
      </c>
      <c r="C62" s="262" t="inlineStr">
        <is>
          <t>Полуприцепы общего назначения, грузоподъемность 15 т</t>
        </is>
      </c>
      <c r="D62" s="263" t="inlineStr">
        <is>
          <t>маш.-ч</t>
        </is>
      </c>
      <c r="E62" s="140" t="n">
        <v>2526.7958</v>
      </c>
      <c r="F62" s="265" t="n">
        <v>19.76</v>
      </c>
      <c r="G62" s="32">
        <f>ROUND(E62*F62,2)</f>
        <v/>
      </c>
      <c r="H62" s="142">
        <f>G62/$G$91</f>
        <v/>
      </c>
      <c r="I62" s="32">
        <f>ROUND(F62*'Прил. 10'!$D$12,2)</f>
        <v/>
      </c>
      <c r="J62" s="32">
        <f>ROUND(I62*E62,2)</f>
        <v/>
      </c>
    </row>
    <row r="63" hidden="1" outlineLevel="1" ht="25.5" customFormat="1" customHeight="1" s="221">
      <c r="A63" s="263" t="n">
        <v>45</v>
      </c>
      <c r="B63" s="149" t="inlineStr">
        <is>
          <t>91.01.02-004</t>
        </is>
      </c>
      <c r="C63" s="262" t="inlineStr">
        <is>
          <t>Автогрейдеры среднего типа, мощность 99 кВт (135 л.с.)</t>
        </is>
      </c>
      <c r="D63" s="263" t="inlineStr">
        <is>
          <t>маш.-ч</t>
        </is>
      </c>
      <c r="E63" s="140" t="n">
        <v>320.496946</v>
      </c>
      <c r="F63" s="265" t="n">
        <v>123</v>
      </c>
      <c r="G63" s="32">
        <f>ROUND(E63*F63,2)</f>
        <v/>
      </c>
      <c r="H63" s="142">
        <f>G63/$G$91</f>
        <v/>
      </c>
      <c r="I63" s="32">
        <f>ROUND(F63*'Прил. 10'!$D$12,2)</f>
        <v/>
      </c>
      <c r="J63" s="32">
        <f>ROUND(I63*E63,2)</f>
        <v/>
      </c>
    </row>
    <row r="64" hidden="1" outlineLevel="1" ht="14.25" customFormat="1" customHeight="1" s="221">
      <c r="A64" s="263" t="n">
        <v>46</v>
      </c>
      <c r="B64" s="149" t="inlineStr">
        <is>
          <t>91.14.04-001</t>
        </is>
      </c>
      <c r="C64" s="262" t="inlineStr">
        <is>
          <t>Тягачи седельные, грузоподъемность 12 т</t>
        </is>
      </c>
      <c r="D64" s="263" t="inlineStr">
        <is>
          <t>маш.-ч</t>
        </is>
      </c>
      <c r="E64" s="140" t="n">
        <v>298.72</v>
      </c>
      <c r="F64" s="265" t="n">
        <v>123.41</v>
      </c>
      <c r="G64" s="32">
        <f>ROUND(E64*F64,2)</f>
        <v/>
      </c>
      <c r="H64" s="142">
        <f>G64/$G$91</f>
        <v/>
      </c>
      <c r="I64" s="32">
        <f>ROUND(F64*'Прил. 10'!$D$12,2)</f>
        <v/>
      </c>
      <c r="J64" s="32">
        <f>ROUND(I64*E64,2)</f>
        <v/>
      </c>
    </row>
    <row r="65" hidden="1" outlineLevel="1" ht="14.25" customFormat="1" customHeight="1" s="221">
      <c r="A65" s="263" t="n">
        <v>47</v>
      </c>
      <c r="B65" s="149" t="inlineStr">
        <is>
          <t>91.19.08-004</t>
        </is>
      </c>
      <c r="C65" s="262" t="inlineStr">
        <is>
          <t>Насосы мощностью 4 кВт</t>
        </is>
      </c>
      <c r="D65" s="263" t="inlineStr">
        <is>
          <t>маш.-ч</t>
        </is>
      </c>
      <c r="E65" s="140" t="n">
        <v>9676.799999999999</v>
      </c>
      <c r="F65" s="265" t="n">
        <v>2.96</v>
      </c>
      <c r="G65" s="32">
        <f>ROUND(E65*F65,2)</f>
        <v/>
      </c>
      <c r="H65" s="142">
        <f>G65/$G$91</f>
        <v/>
      </c>
      <c r="I65" s="32">
        <f>ROUND(F65*'Прил. 10'!$D$12,2)</f>
        <v/>
      </c>
      <c r="J65" s="32">
        <f>ROUND(I65*E65,2)</f>
        <v/>
      </c>
    </row>
    <row r="66" hidden="1" outlineLevel="1" ht="14.25" customFormat="1" customHeight="1" s="221">
      <c r="A66" s="263" t="n">
        <v>48</v>
      </c>
      <c r="B66" s="149" t="inlineStr">
        <is>
          <t>91.14.04-001</t>
        </is>
      </c>
      <c r="C66" s="262" t="inlineStr">
        <is>
          <t>Тягачи седельные, грузоподъемность 12 т</t>
        </is>
      </c>
      <c r="D66" s="263" t="inlineStr">
        <is>
          <t>маш.-ч</t>
        </is>
      </c>
      <c r="E66" s="140" t="n">
        <v>264</v>
      </c>
      <c r="F66" s="265" t="n">
        <v>102.84</v>
      </c>
      <c r="G66" s="32">
        <f>ROUND(E66*F66,2)</f>
        <v/>
      </c>
      <c r="H66" s="142">
        <f>G66/$G$91</f>
        <v/>
      </c>
      <c r="I66" s="32">
        <f>ROUND(F66*'Прил. 10'!$D$12,2)</f>
        <v/>
      </c>
      <c r="J66" s="32">
        <f>ROUND(I66*E66,2)</f>
        <v/>
      </c>
    </row>
    <row r="67" hidden="1" outlineLevel="1" ht="25.5" customFormat="1" customHeight="1" s="221">
      <c r="A67" s="263" t="n">
        <v>49</v>
      </c>
      <c r="B67" s="149" t="inlineStr">
        <is>
          <t>91.04.01-032</t>
        </is>
      </c>
      <c r="C67" s="262" t="inlineStr">
        <is>
          <t>Машины бурильно-крановые глубина бурения 1,5-3 м, мощность 66 кВт (90 л.с.)</t>
        </is>
      </c>
      <c r="D67" s="263" t="inlineStr">
        <is>
          <t>маш.-ч</t>
        </is>
      </c>
      <c r="E67" s="140" t="n">
        <v>181.26</v>
      </c>
      <c r="F67" s="265" t="n">
        <v>140.95</v>
      </c>
      <c r="G67" s="32">
        <f>ROUND(E67*F67,2)</f>
        <v/>
      </c>
      <c r="H67" s="142">
        <f>G67/$G$91</f>
        <v/>
      </c>
      <c r="I67" s="32">
        <f>ROUND(F67*'Прил. 10'!$D$12,2)</f>
        <v/>
      </c>
      <c r="J67" s="32">
        <f>ROUND(I67*E67,2)</f>
        <v/>
      </c>
    </row>
    <row r="68" hidden="1" outlineLevel="1" ht="14.25" customFormat="1" customHeight="1" s="221">
      <c r="A68" s="263" t="n">
        <v>50</v>
      </c>
      <c r="B68" s="149" t="inlineStr">
        <is>
          <t>91.14.07-011</t>
        </is>
      </c>
      <c r="C68" s="262" t="inlineStr">
        <is>
          <t>Автоцементовозы 13 т</t>
        </is>
      </c>
      <c r="D68" s="263" t="inlineStr">
        <is>
          <t>маш.-ч</t>
        </is>
      </c>
      <c r="E68" s="140" t="n">
        <v>182.16</v>
      </c>
      <c r="F68" s="265" t="n">
        <v>122.18</v>
      </c>
      <c r="G68" s="32">
        <f>ROUND(E68*F68,2)</f>
        <v/>
      </c>
      <c r="H68" s="142">
        <f>G68/$G$91</f>
        <v/>
      </c>
      <c r="I68" s="32">
        <f>ROUND(F68*'Прил. 10'!$D$12,2)</f>
        <v/>
      </c>
      <c r="J68" s="32">
        <f>ROUND(I68*E68,2)</f>
        <v/>
      </c>
    </row>
    <row r="69" hidden="1" outlineLevel="1" ht="25.5" customFormat="1" customHeight="1" s="221">
      <c r="A69" s="263" t="n">
        <v>51</v>
      </c>
      <c r="B69" s="149" t="inlineStr">
        <is>
          <t>91.08.09-023</t>
        </is>
      </c>
      <c r="C69" s="262" t="inlineStr">
        <is>
          <t>Трамбовки пневматические при работе от передвижных компрессорных станций</t>
        </is>
      </c>
      <c r="D69" s="263" t="inlineStr">
        <is>
          <t>маш.-ч</t>
        </is>
      </c>
      <c r="E69" s="140" t="n">
        <v>35521.994038</v>
      </c>
      <c r="F69" s="265" t="n">
        <v>0.55</v>
      </c>
      <c r="G69" s="32">
        <f>ROUND(E69*F69,2)</f>
        <v/>
      </c>
      <c r="H69" s="142">
        <f>G69/$G$91</f>
        <v/>
      </c>
      <c r="I69" s="32">
        <f>ROUND(F69*'Прил. 10'!$D$12,2)</f>
        <v/>
      </c>
      <c r="J69" s="32">
        <f>ROUND(I69*E69,2)</f>
        <v/>
      </c>
    </row>
    <row r="70" hidden="1" outlineLevel="1" ht="25.5" customFormat="1" customHeight="1" s="221">
      <c r="A70" s="263" t="n">
        <v>52</v>
      </c>
      <c r="B70" s="149" t="inlineStr">
        <is>
          <t>91.06.01-002</t>
        </is>
      </c>
      <c r="C70" s="262" t="inlineStr">
        <is>
          <t>Домкраты гидравлические, грузоподъемность 6,3-25 т</t>
        </is>
      </c>
      <c r="D70" s="263" t="inlineStr">
        <is>
          <t>маш.-ч</t>
        </is>
      </c>
      <c r="E70" s="140" t="n">
        <v>37046.176318</v>
      </c>
      <c r="F70" s="265" t="n">
        <v>0.48</v>
      </c>
      <c r="G70" s="32">
        <f>ROUND(E70*F70,2)</f>
        <v/>
      </c>
      <c r="H70" s="142">
        <f>G70/$G$91</f>
        <v/>
      </c>
      <c r="I70" s="32">
        <f>ROUND(F70*'Прил. 10'!$D$12,2)</f>
        <v/>
      </c>
      <c r="J70" s="32">
        <f>ROUND(I70*E70,2)</f>
        <v/>
      </c>
    </row>
    <row r="71" hidden="1" outlineLevel="1" ht="14.25" customFormat="1" customHeight="1" s="221">
      <c r="A71" s="263" t="n">
        <v>53</v>
      </c>
      <c r="B71" s="149" t="inlineStr">
        <is>
          <t>91.01.01-034</t>
        </is>
      </c>
      <c r="C71" s="262" t="inlineStr">
        <is>
          <t>Бульдозеры, мощность 59 кВт (80 л.с.)</t>
        </is>
      </c>
      <c r="D71" s="263" t="inlineStr">
        <is>
          <t>маш.-ч</t>
        </is>
      </c>
      <c r="E71" s="140" t="n">
        <v>256.06444</v>
      </c>
      <c r="F71" s="265" t="n">
        <v>59.47</v>
      </c>
      <c r="G71" s="32">
        <f>ROUND(E71*F71,2)</f>
        <v/>
      </c>
      <c r="H71" s="142">
        <f>G71/$G$91</f>
        <v/>
      </c>
      <c r="I71" s="32">
        <f>ROUND(F71*'Прил. 10'!$D$12,2)</f>
        <v/>
      </c>
      <c r="J71" s="32">
        <f>ROUND(I71*E71,2)</f>
        <v/>
      </c>
    </row>
    <row r="72" hidden="1" outlineLevel="1" ht="14.25" customFormat="1" customHeight="1" s="221">
      <c r="A72" s="263" t="n">
        <v>54</v>
      </c>
      <c r="B72" s="149" t="inlineStr">
        <is>
          <t>91.01.01-035</t>
        </is>
      </c>
      <c r="C72" s="262" t="inlineStr">
        <is>
          <t>Бульдозеры, мощность 79 кВт (108 л.с.)</t>
        </is>
      </c>
      <c r="D72" s="263" t="inlineStr">
        <is>
          <t>маш.-ч</t>
        </is>
      </c>
      <c r="E72" s="140" t="n">
        <v>178.858639</v>
      </c>
      <c r="F72" s="265" t="n">
        <v>79.06999999999999</v>
      </c>
      <c r="G72" s="32">
        <f>ROUND(E72*F72,2)</f>
        <v/>
      </c>
      <c r="H72" s="142">
        <f>G72/$G$91</f>
        <v/>
      </c>
      <c r="I72" s="32">
        <f>ROUND(F72*'Прил. 10'!$D$12,2)</f>
        <v/>
      </c>
      <c r="J72" s="32">
        <f>ROUND(I72*E72,2)</f>
        <v/>
      </c>
    </row>
    <row r="73" hidden="1" outlineLevel="1" ht="14.25" customFormat="1" customHeight="1" s="221">
      <c r="A73" s="263" t="n">
        <v>55</v>
      </c>
      <c r="B73" s="149" t="inlineStr">
        <is>
          <t>91.06.05-011</t>
        </is>
      </c>
      <c r="C73" s="262" t="inlineStr">
        <is>
          <t>Погрузчики, грузоподъемность 5 т</t>
        </is>
      </c>
      <c r="D73" s="263" t="inlineStr">
        <is>
          <t>маш.час</t>
        </is>
      </c>
      <c r="E73" s="140" t="n">
        <v>157.124368</v>
      </c>
      <c r="F73" s="265" t="n">
        <v>89.98999999999999</v>
      </c>
      <c r="G73" s="32">
        <f>ROUND(E73*F73,2)</f>
        <v/>
      </c>
      <c r="H73" s="142">
        <f>G73/$G$91</f>
        <v/>
      </c>
      <c r="I73" s="32">
        <f>ROUND(F73*'Прил. 10'!$D$12,2)</f>
        <v/>
      </c>
      <c r="J73" s="32">
        <f>ROUND(I73*E73,2)</f>
        <v/>
      </c>
    </row>
    <row r="74" hidden="1" outlineLevel="1" ht="38.25" customFormat="1" customHeight="1" s="221">
      <c r="A74" s="263" t="n">
        <v>56</v>
      </c>
      <c r="B74" s="149" t="inlineStr">
        <is>
          <t>91.06.05-057</t>
        </is>
      </c>
      <c r="C74" s="262" t="inlineStr">
        <is>
          <t>Погрузчики одноковшовые универсальные фронтальные пневмоколесные, грузоподъемность 3 т</t>
        </is>
      </c>
      <c r="D74" s="263" t="inlineStr">
        <is>
          <t>маш.-ч</t>
        </is>
      </c>
      <c r="E74" s="140" t="n">
        <v>84.06399999999999</v>
      </c>
      <c r="F74" s="265" t="n">
        <v>90.40000000000001</v>
      </c>
      <c r="G74" s="32">
        <f>ROUND(E74*F74,2)</f>
        <v/>
      </c>
      <c r="H74" s="142">
        <f>G74/$G$91</f>
        <v/>
      </c>
      <c r="I74" s="32">
        <f>ROUND(F74*'Прил. 10'!$D$12,2)</f>
        <v/>
      </c>
      <c r="J74" s="32">
        <f>ROUND(I74*E74,2)</f>
        <v/>
      </c>
    </row>
    <row r="75" hidden="1" outlineLevel="1" ht="38.25" customFormat="1" customHeight="1" s="221">
      <c r="A75" s="263" t="n">
        <v>57</v>
      </c>
      <c r="B75" s="149" t="inlineStr">
        <is>
          <t>91.21.01-012</t>
        </is>
      </c>
      <c r="C75" s="262" t="inlineStr">
        <is>
          <t>Агрегаты окрасочные высокого давления для окраски поверхностей конструкций, мощность 1 кВт</t>
        </is>
      </c>
      <c r="D75" s="263" t="inlineStr">
        <is>
          <t>маш.-ч</t>
        </is>
      </c>
      <c r="E75" s="140" t="n">
        <v>1038.775951</v>
      </c>
      <c r="F75" s="265" t="n">
        <v>6.82</v>
      </c>
      <c r="G75" s="32">
        <f>ROUND(E75*F75,2)</f>
        <v/>
      </c>
      <c r="H75" s="142">
        <f>G75/$G$91</f>
        <v/>
      </c>
      <c r="I75" s="32">
        <f>ROUND(F75*'Прил. 10'!$D$12,2)</f>
        <v/>
      </c>
      <c r="J75" s="32">
        <f>ROUND(I75*E75,2)</f>
        <v/>
      </c>
    </row>
    <row r="76" hidden="1" outlineLevel="1" ht="25.5" customFormat="1" customHeight="1" s="221">
      <c r="A76" s="263" t="n">
        <v>58</v>
      </c>
      <c r="B76" s="149" t="inlineStr">
        <is>
          <t>91.06.03-062</t>
        </is>
      </c>
      <c r="C76" s="262" t="inlineStr">
        <is>
          <t>Лебедки электрические тяговым усилием до 31,39 кН (3,2 т)</t>
        </is>
      </c>
      <c r="D76" s="263" t="inlineStr">
        <is>
          <t>маш.-ч</t>
        </is>
      </c>
      <c r="E76" s="140" t="n">
        <v>816.2856</v>
      </c>
      <c r="F76" s="265" t="n">
        <v>6.9</v>
      </c>
      <c r="G76" s="32">
        <f>ROUND(E76*F76,2)</f>
        <v/>
      </c>
      <c r="H76" s="142">
        <f>G76/$G$91</f>
        <v/>
      </c>
      <c r="I76" s="32">
        <f>ROUND(F76*'Прил. 10'!$D$12,2)</f>
        <v/>
      </c>
      <c r="J76" s="32">
        <f>ROUND(I76*E76,2)</f>
        <v/>
      </c>
    </row>
    <row r="77" hidden="1" outlineLevel="1" ht="14.25" customFormat="1" customHeight="1" s="221">
      <c r="A77" s="263" t="n">
        <v>59</v>
      </c>
      <c r="B77" s="149" t="inlineStr">
        <is>
          <t>91.21.16-012</t>
        </is>
      </c>
      <c r="C77" s="262" t="inlineStr">
        <is>
          <t>Пресс гидравлический с электроприводом</t>
        </is>
      </c>
      <c r="D77" s="263" t="inlineStr">
        <is>
          <t>маш.-ч</t>
        </is>
      </c>
      <c r="E77" s="140" t="n">
        <v>4695.530141</v>
      </c>
      <c r="F77" s="265" t="n">
        <v>1.11</v>
      </c>
      <c r="G77" s="32">
        <f>ROUND(E77*F77,2)</f>
        <v/>
      </c>
      <c r="H77" s="142">
        <f>G77/$G$91</f>
        <v/>
      </c>
      <c r="I77" s="32">
        <f>ROUND(F77*'Прил. 10'!$D$12,2)</f>
        <v/>
      </c>
      <c r="J77" s="32">
        <f>ROUND(I77*E77,2)</f>
        <v/>
      </c>
    </row>
    <row r="78" hidden="1" outlineLevel="1" ht="25.5" customFormat="1" customHeight="1" s="221">
      <c r="A78" s="263" t="n">
        <v>60</v>
      </c>
      <c r="B78" s="149" t="inlineStr">
        <is>
          <t>91.14.05-011</t>
        </is>
      </c>
      <c r="C78" s="262" t="inlineStr">
        <is>
          <t>Полуприцепы общего назначения, грузоподъемность 12 т</t>
        </is>
      </c>
      <c r="D78" s="263" t="inlineStr">
        <is>
          <t>маш.-ч</t>
        </is>
      </c>
      <c r="E78" s="140" t="n">
        <v>298.72</v>
      </c>
      <c r="F78" s="265" t="n">
        <v>14.4</v>
      </c>
      <c r="G78" s="32">
        <f>ROUND(E78*F78,2)</f>
        <v/>
      </c>
      <c r="H78" s="142">
        <f>G78/$G$91</f>
        <v/>
      </c>
      <c r="I78" s="32">
        <f>ROUND(F78*'Прил. 10'!$D$12,2)</f>
        <v/>
      </c>
      <c r="J78" s="32">
        <f>ROUND(I78*E78,2)</f>
        <v/>
      </c>
    </row>
    <row r="79" hidden="1" outlineLevel="1" ht="38.25" customFormat="1" customHeight="1" s="221">
      <c r="A79" s="263" t="n">
        <v>61</v>
      </c>
      <c r="B79" s="149" t="inlineStr">
        <is>
          <t>91.01.04-003</t>
        </is>
      </c>
      <c r="C79" s="262" t="inlineStr">
        <is>
          <t>Установки однобаровые на тракторе, мощность 79 кВт (108 л.с.), ширина щели 14 см</t>
        </is>
      </c>
      <c r="D79" s="263" t="inlineStr">
        <is>
          <t>маш.-ч</t>
        </is>
      </c>
      <c r="E79" s="140" t="n">
        <v>30.6776</v>
      </c>
      <c r="F79" s="265" t="n">
        <v>127.95</v>
      </c>
      <c r="G79" s="32">
        <f>ROUND(E79*F79,2)</f>
        <v/>
      </c>
      <c r="H79" s="142">
        <f>G79/$G$91</f>
        <v/>
      </c>
      <c r="I79" s="32">
        <f>ROUND(F79*'Прил. 10'!$D$12,2)</f>
        <v/>
      </c>
      <c r="J79" s="32">
        <f>ROUND(I79*E79,2)</f>
        <v/>
      </c>
    </row>
    <row r="80" hidden="1" outlineLevel="1" ht="14.25" customFormat="1" customHeight="1" s="221">
      <c r="A80" s="263" t="n">
        <v>62</v>
      </c>
      <c r="B80" s="149" t="inlineStr">
        <is>
          <t>91.13.03-041</t>
        </is>
      </c>
      <c r="C80" s="262" t="inlineStr">
        <is>
          <t>Автоцистерна</t>
        </is>
      </c>
      <c r="D80" s="263" t="inlineStr">
        <is>
          <t>маш.-ч</t>
        </is>
      </c>
      <c r="E80" s="140" t="n">
        <v>36.432</v>
      </c>
      <c r="F80" s="265" t="n">
        <v>100.72</v>
      </c>
      <c r="G80" s="32">
        <f>ROUND(E80*F80,2)</f>
        <v/>
      </c>
      <c r="H80" s="142">
        <f>G80/$G$91</f>
        <v/>
      </c>
      <c r="I80" s="32">
        <f>ROUND(F80*'Прил. 10'!$D$12,2)</f>
        <v/>
      </c>
      <c r="J80" s="32">
        <f>ROUND(I80*E80,2)</f>
        <v/>
      </c>
    </row>
    <row r="81" hidden="1" outlineLevel="1" ht="25.5" customFormat="1" customHeight="1" s="221">
      <c r="A81" s="263" t="n">
        <v>63</v>
      </c>
      <c r="B81" s="149" t="inlineStr">
        <is>
          <t>91.07.08-022</t>
        </is>
      </c>
      <c r="C81" s="262" t="inlineStr">
        <is>
          <t>Растворосмесители для приготовления водоцементных и других растворов 750 л</t>
        </is>
      </c>
      <c r="D81" s="263" t="inlineStr">
        <is>
          <t>маш.-ч</t>
        </is>
      </c>
      <c r="E81" s="140" t="n">
        <v>582.912</v>
      </c>
      <c r="F81" s="265" t="n">
        <v>5.8</v>
      </c>
      <c r="G81" s="32">
        <f>ROUND(E81*F81,2)</f>
        <v/>
      </c>
      <c r="H81" s="142">
        <f>G81/$G$91</f>
        <v/>
      </c>
      <c r="I81" s="32">
        <f>ROUND(F81*'Прил. 10'!$D$12,2)</f>
        <v/>
      </c>
      <c r="J81" s="32">
        <f>ROUND(I81*E81,2)</f>
        <v/>
      </c>
    </row>
    <row r="82" hidden="1" outlineLevel="1" ht="14.25" customFormat="1" customHeight="1" s="221">
      <c r="A82" s="263" t="n">
        <v>64</v>
      </c>
      <c r="B82" s="149" t="inlineStr">
        <is>
          <t>91.01.01-039</t>
        </is>
      </c>
      <c r="C82" s="262" t="inlineStr">
        <is>
          <t>Бульдозеры, мощность 132 кВт (180 л.с.)</t>
        </is>
      </c>
      <c r="D82" s="263" t="inlineStr">
        <is>
          <t>маш.-ч</t>
        </is>
      </c>
      <c r="E82" s="140" t="n">
        <v>25.002575</v>
      </c>
      <c r="F82" s="265" t="n">
        <v>132.79</v>
      </c>
      <c r="G82" s="32">
        <f>ROUND(E82*F82,2)</f>
        <v/>
      </c>
      <c r="H82" s="142">
        <f>G82/$G$91</f>
        <v/>
      </c>
      <c r="I82" s="32">
        <f>ROUND(F82*'Прил. 10'!$D$12,2)</f>
        <v/>
      </c>
      <c r="J82" s="32">
        <f>ROUND(I82*E82,2)</f>
        <v/>
      </c>
    </row>
    <row r="83" hidden="1" outlineLevel="1" ht="25.5" customFormat="1" customHeight="1" s="221">
      <c r="A83" s="263" t="n">
        <v>65</v>
      </c>
      <c r="B83" s="149" t="inlineStr">
        <is>
          <t>91.14.05-011</t>
        </is>
      </c>
      <c r="C83" s="262" t="inlineStr">
        <is>
          <t>Полуприцепы общего назначения, грузоподъемность 12 т</t>
        </is>
      </c>
      <c r="D83" s="263" t="inlineStr">
        <is>
          <t>маш.-ч</t>
        </is>
      </c>
      <c r="E83" s="140" t="n">
        <v>264</v>
      </c>
      <c r="F83" s="265" t="n">
        <v>12</v>
      </c>
      <c r="G83" s="32">
        <f>ROUND(E83*F83,2)</f>
        <v/>
      </c>
      <c r="H83" s="142">
        <f>G83/$G$91</f>
        <v/>
      </c>
      <c r="I83" s="32">
        <f>ROUND(F83*'Прил. 10'!$D$12,2)</f>
        <v/>
      </c>
      <c r="J83" s="32">
        <f>ROUND(I83*E83,2)</f>
        <v/>
      </c>
    </row>
    <row r="84" hidden="1" outlineLevel="1" ht="14.25" customFormat="1" customHeight="1" s="221">
      <c r="A84" s="263" t="n">
        <v>66</v>
      </c>
      <c r="B84" s="149" t="inlineStr">
        <is>
          <t>91.13.01-038</t>
        </is>
      </c>
      <c r="C84" s="262" t="inlineStr">
        <is>
          <t>Машины поливомоечные 6000 л</t>
        </is>
      </c>
      <c r="D84" s="263" t="inlineStr">
        <is>
          <t>маш.-ч</t>
        </is>
      </c>
      <c r="E84" s="140" t="n">
        <v>13.92636</v>
      </c>
      <c r="F84" s="265" t="n">
        <v>110</v>
      </c>
      <c r="G84" s="32">
        <f>ROUND(E84*F84,2)</f>
        <v/>
      </c>
      <c r="H84" s="142">
        <f>G84/$G$91</f>
        <v/>
      </c>
      <c r="I84" s="32">
        <f>ROUND(F84*'Прил. 10'!$D$12,2)</f>
        <v/>
      </c>
      <c r="J84" s="32">
        <f>ROUND(I84*E84,2)</f>
        <v/>
      </c>
    </row>
    <row r="85" hidden="1" outlineLevel="1" ht="51" customFormat="1" customHeight="1" s="221">
      <c r="A85" s="263" t="n">
        <v>67</v>
      </c>
      <c r="B85" s="149" t="inlineStr">
        <is>
          <t>91.07.07-002</t>
        </is>
      </c>
      <c r="C85" s="262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85" s="263" t="inlineStr">
        <is>
          <t>маш.-ч</t>
        </is>
      </c>
      <c r="E85" s="140" t="n">
        <v>69.4924</v>
      </c>
      <c r="F85" s="265" t="n">
        <v>11.13</v>
      </c>
      <c r="G85" s="32">
        <f>ROUND(E85*F85,2)</f>
        <v/>
      </c>
      <c r="H85" s="142">
        <f>G85/$G$91</f>
        <v/>
      </c>
      <c r="I85" s="32">
        <f>ROUND(F85*'Прил. 10'!$D$12,2)</f>
        <v/>
      </c>
      <c r="J85" s="32">
        <f>ROUND(I85*E85,2)</f>
        <v/>
      </c>
    </row>
    <row r="86" hidden="1" outlineLevel="1" ht="25.5" customFormat="1" customHeight="1" s="221">
      <c r="A86" s="263" t="n">
        <v>68</v>
      </c>
      <c r="B86" s="149" t="inlineStr">
        <is>
          <t>91.01.05-086</t>
        </is>
      </c>
      <c r="C86" s="262" t="inlineStr">
        <is>
          <t>Экскаваторы одноковшовые дизельные на гусеничном ходу, емкость ковша 0,65 м3</t>
        </is>
      </c>
      <c r="D86" s="263" t="inlineStr">
        <is>
          <t>маш.-ч</t>
        </is>
      </c>
      <c r="E86" s="140" t="n">
        <v>4.23881</v>
      </c>
      <c r="F86" s="265" t="n">
        <v>115.27</v>
      </c>
      <c r="G86" s="32">
        <f>ROUND(E86*F86,2)</f>
        <v/>
      </c>
      <c r="H86" s="142">
        <f>G86/$G$91</f>
        <v/>
      </c>
      <c r="I86" s="32">
        <f>ROUND(F86*'Прил. 10'!$D$12,2)</f>
        <v/>
      </c>
      <c r="J86" s="32">
        <f>ROUND(I86*E86,2)</f>
        <v/>
      </c>
    </row>
    <row r="87" hidden="1" outlineLevel="1" ht="25.5" customFormat="1" customHeight="1" s="221">
      <c r="A87" s="263" t="n">
        <v>69</v>
      </c>
      <c r="B87" s="149" t="inlineStr">
        <is>
          <t>91.08.09-024</t>
        </is>
      </c>
      <c r="C87" s="262" t="inlineStr">
        <is>
          <t>Трамбовки пневматические при работе от стационарного компрессора</t>
        </is>
      </c>
      <c r="D87" s="263" t="inlineStr">
        <is>
          <t>маш.-ч</t>
        </is>
      </c>
      <c r="E87" s="140" t="n">
        <v>72.94759999999999</v>
      </c>
      <c r="F87" s="265" t="n">
        <v>4.91</v>
      </c>
      <c r="G87" s="32">
        <f>ROUND(E87*F87,2)</f>
        <v/>
      </c>
      <c r="H87" s="142">
        <f>G87/$G$91</f>
        <v/>
      </c>
      <c r="I87" s="32">
        <f>ROUND(F87*'Прил. 10'!$D$12,2)</f>
        <v/>
      </c>
      <c r="J87" s="32">
        <f>ROUND(I87*E87,2)</f>
        <v/>
      </c>
    </row>
    <row r="88" hidden="1" outlineLevel="1" ht="25.5" customFormat="1" customHeight="1" s="221">
      <c r="A88" s="263" t="n">
        <v>70</v>
      </c>
      <c r="B88" s="149" t="inlineStr">
        <is>
          <t>91.17.04-233</t>
        </is>
      </c>
      <c r="C88" s="262" t="inlineStr">
        <is>
          <t>Установки для сварки ручной дуговой (постоянного тока)</t>
        </is>
      </c>
      <c r="D88" s="263" t="inlineStr">
        <is>
          <t>маш.-ч</t>
        </is>
      </c>
      <c r="E88" s="140" t="n">
        <v>2.576</v>
      </c>
      <c r="F88" s="265" t="n">
        <v>8.1</v>
      </c>
      <c r="G88" s="32">
        <f>ROUND(E88*F88,2)</f>
        <v/>
      </c>
      <c r="H88" s="142">
        <f>G88/$G$91</f>
        <v/>
      </c>
      <c r="I88" s="32">
        <f>ROUND(F88*'Прил. 10'!$D$12,2)</f>
        <v/>
      </c>
      <c r="J88" s="32">
        <f>ROUND(I88*E88,2)</f>
        <v/>
      </c>
    </row>
    <row r="89" hidden="1" outlineLevel="1" ht="25.5" customFormat="1" customHeight="1" s="221">
      <c r="A89" s="263" t="n">
        <v>71</v>
      </c>
      <c r="B89" s="149" t="inlineStr">
        <is>
          <t>91.06.03-060</t>
        </is>
      </c>
      <c r="C89" s="262" t="inlineStr">
        <is>
          <t>Лебедки электрические тяговым усилием до 5,79 кН (0,59 т)</t>
        </is>
      </c>
      <c r="D89" s="263" t="inlineStr">
        <is>
          <t>маш.-ч</t>
        </is>
      </c>
      <c r="E89" s="140" t="n">
        <v>11.993383</v>
      </c>
      <c r="F89" s="265" t="n">
        <v>1.7</v>
      </c>
      <c r="G89" s="32">
        <f>ROUND(E89*F89,2)</f>
        <v/>
      </c>
      <c r="H89" s="142">
        <f>G89/$G$91</f>
        <v/>
      </c>
      <c r="I89" s="32">
        <f>ROUND(F89*'Прил. 10'!$D$12,2)</f>
        <v/>
      </c>
      <c r="J89" s="32">
        <f>ROUND(I89*E89,2)</f>
        <v/>
      </c>
    </row>
    <row r="90" collapsed="1" ht="14.25" customFormat="1" customHeight="1" s="221">
      <c r="A90" s="263" t="n"/>
      <c r="B90" s="263" t="n"/>
      <c r="C90" s="262" t="inlineStr">
        <is>
          <t>Итого прочие машины и механизмы</t>
        </is>
      </c>
      <c r="D90" s="263" t="n"/>
      <c r="E90" s="264" t="n"/>
      <c r="F90" s="32" t="n"/>
      <c r="G90" s="141">
        <f>SUM(G36:G89)</f>
        <v/>
      </c>
      <c r="H90" s="142">
        <f>G90/G91</f>
        <v/>
      </c>
      <c r="I90" s="32" t="n"/>
      <c r="J90" s="141">
        <f>SUM(J36:J89)</f>
        <v/>
      </c>
    </row>
    <row r="91" ht="25.5" customFormat="1" customHeight="1" s="221">
      <c r="A91" s="263" t="n"/>
      <c r="B91" s="263" t="n"/>
      <c r="C91" s="251" t="inlineStr">
        <is>
          <t>Итого по разделу «Машины и механизмы»</t>
        </is>
      </c>
      <c r="D91" s="263" t="n"/>
      <c r="E91" s="264" t="n"/>
      <c r="F91" s="32" t="n"/>
      <c r="G91" s="32">
        <f>G90+G35</f>
        <v/>
      </c>
      <c r="H91" s="143" t="n">
        <v>1</v>
      </c>
      <c r="I91" s="144" t="n"/>
      <c r="J91" s="145">
        <f>J90+J35</f>
        <v/>
      </c>
    </row>
    <row r="92" ht="14.25" customFormat="1" customHeight="1" s="221">
      <c r="A92" s="263" t="n"/>
      <c r="B92" s="251" t="inlineStr">
        <is>
          <t>Оборудование</t>
        </is>
      </c>
      <c r="C92" s="332" t="n"/>
      <c r="D92" s="332" t="n"/>
      <c r="E92" s="332" t="n"/>
      <c r="F92" s="332" t="n"/>
      <c r="G92" s="332" t="n"/>
      <c r="H92" s="333" t="n"/>
      <c r="I92" s="139" t="n"/>
      <c r="J92" s="139" t="n"/>
    </row>
    <row r="93">
      <c r="A93" s="263" t="n"/>
      <c r="B93" s="257" t="inlineStr">
        <is>
          <t>Основное оборудование</t>
        </is>
      </c>
      <c r="C93" s="340" t="n"/>
      <c r="D93" s="340" t="n"/>
      <c r="E93" s="340" t="n"/>
      <c r="F93" s="340" t="n"/>
      <c r="G93" s="340" t="n"/>
      <c r="H93" s="341" t="n"/>
      <c r="I93" s="139" t="n"/>
      <c r="J93" s="139" t="n"/>
    </row>
    <row r="94">
      <c r="A94" s="263" t="n"/>
      <c r="B94" s="263" t="n"/>
      <c r="C94" s="262" t="inlineStr">
        <is>
          <t>Итого основное оборудование</t>
        </is>
      </c>
      <c r="D94" s="263" t="n"/>
      <c r="E94" s="140" t="n"/>
      <c r="F94" s="265" t="n"/>
      <c r="G94" s="32" t="n">
        <v>0</v>
      </c>
      <c r="H94" s="266" t="n">
        <v>0</v>
      </c>
      <c r="I94" s="141" t="n"/>
      <c r="J94" s="32" t="n">
        <v>0</v>
      </c>
    </row>
    <row r="95">
      <c r="A95" s="263" t="n"/>
      <c r="B95" s="263" t="n"/>
      <c r="C95" s="262" t="inlineStr">
        <is>
          <t>Итого прочее оборудование</t>
        </is>
      </c>
      <c r="D95" s="263" t="n"/>
      <c r="E95" s="140" t="n"/>
      <c r="F95" s="265" t="n"/>
      <c r="G95" s="32" t="n">
        <v>0</v>
      </c>
      <c r="H95" s="266" t="n">
        <v>0</v>
      </c>
      <c r="I95" s="141" t="n"/>
      <c r="J95" s="32" t="n">
        <v>0</v>
      </c>
    </row>
    <row r="96">
      <c r="A96" s="263" t="n"/>
      <c r="B96" s="263" t="n"/>
      <c r="C96" s="251" t="inlineStr">
        <is>
          <t>Итого по разделу «Оборудование»</t>
        </is>
      </c>
      <c r="D96" s="263" t="n"/>
      <c r="E96" s="264" t="n"/>
      <c r="F96" s="265" t="n"/>
      <c r="G96" s="32">
        <f>G95+G94</f>
        <v/>
      </c>
      <c r="H96" s="266">
        <f>H95+H94</f>
        <v/>
      </c>
      <c r="I96" s="141" t="n"/>
      <c r="J96" s="32">
        <f>J95+J94</f>
        <v/>
      </c>
    </row>
    <row r="97" ht="25.5" customHeight="1" s="214">
      <c r="A97" s="263" t="n"/>
      <c r="B97" s="263" t="n"/>
      <c r="C97" s="262" t="inlineStr">
        <is>
          <t>в том числе технологическое оборудование</t>
        </is>
      </c>
      <c r="D97" s="263" t="n"/>
      <c r="E97" s="146" t="n"/>
      <c r="F97" s="265" t="n"/>
      <c r="G97" s="32">
        <f>G96</f>
        <v/>
      </c>
      <c r="H97" s="266" t="n"/>
      <c r="I97" s="141" t="n"/>
      <c r="J97" s="32">
        <f>J96</f>
        <v/>
      </c>
    </row>
    <row r="98" ht="14.25" customFormat="1" customHeight="1" s="221">
      <c r="A98" s="263" t="n"/>
      <c r="B98" s="251" t="inlineStr">
        <is>
          <t>Материалы</t>
        </is>
      </c>
      <c r="C98" s="332" t="n"/>
      <c r="D98" s="332" t="n"/>
      <c r="E98" s="332" t="n"/>
      <c r="F98" s="332" t="n"/>
      <c r="G98" s="332" t="n"/>
      <c r="H98" s="333" t="n"/>
      <c r="I98" s="139" t="n"/>
      <c r="J98" s="139" t="n"/>
    </row>
    <row r="99" ht="14.25" customFormat="1" customHeight="1" s="221">
      <c r="A99" s="258" t="n"/>
      <c r="B99" s="257" t="inlineStr">
        <is>
          <t>Основные материалы</t>
        </is>
      </c>
      <c r="C99" s="340" t="n"/>
      <c r="D99" s="340" t="n"/>
      <c r="E99" s="340" t="n"/>
      <c r="F99" s="340" t="n"/>
      <c r="G99" s="340" t="n"/>
      <c r="H99" s="341" t="n"/>
      <c r="I99" s="151" t="n"/>
      <c r="J99" s="151" t="n"/>
    </row>
    <row r="100" ht="25.5" customFormat="1" customHeight="1" s="221">
      <c r="A100" s="263" t="n">
        <v>72</v>
      </c>
      <c r="B100" s="149" t="inlineStr">
        <is>
          <t>БЦ.113.37</t>
        </is>
      </c>
      <c r="C100" s="262" t="inlineStr">
        <is>
          <t>Фундаменты под опоры ВЛ Ф6-А</t>
        </is>
      </c>
      <c r="D100" s="263" t="inlineStr">
        <is>
          <t>м3</t>
        </is>
      </c>
      <c r="E100" s="140" t="n">
        <v>50713.611688312</v>
      </c>
      <c r="F100" s="265" t="n">
        <v>3304.62</v>
      </c>
      <c r="G100" s="32">
        <f>ROUND(E100*F100,2)</f>
        <v/>
      </c>
      <c r="H100" s="142">
        <f>G100/$G$275</f>
        <v/>
      </c>
      <c r="I100" s="32" t="n">
        <v>56226.42</v>
      </c>
      <c r="J100" s="32">
        <f>ROUND(I100*E100,2)</f>
        <v/>
      </c>
    </row>
    <row r="101" ht="25.5" customFormat="1" customHeight="1" s="221">
      <c r="A101" s="263" t="n">
        <v>73</v>
      </c>
      <c r="B101" s="201" t="inlineStr">
        <is>
          <t>22.2.01.03-0002</t>
        </is>
      </c>
      <c r="C101" s="202" t="inlineStr">
        <is>
          <t>Изолятор подвесной стеклянный ПСВ-160А</t>
        </is>
      </c>
      <c r="D101" s="203" t="inlineStr">
        <is>
          <t>шт</t>
        </is>
      </c>
      <c r="E101" s="204" t="n">
        <v>105421.42857143</v>
      </c>
      <c r="F101" s="265" t="n">
        <v>284.68</v>
      </c>
      <c r="G101" s="32">
        <f>ROUND(E101*F101,2)</f>
        <v/>
      </c>
      <c r="H101" s="142">
        <f>G101/$G$275</f>
        <v/>
      </c>
      <c r="I101" s="32">
        <f>ROUND(F101*'Прил. 10'!$D$13,2)</f>
        <v/>
      </c>
      <c r="J101" s="32">
        <f>ROUND(I101*E101,2)</f>
        <v/>
      </c>
    </row>
    <row r="102" ht="14.25" customFormat="1" customHeight="1" s="221">
      <c r="A102" s="263" t="n">
        <v>74</v>
      </c>
      <c r="B102" s="201" t="inlineStr">
        <is>
          <t>БЦ.102.17</t>
        </is>
      </c>
      <c r="C102" s="202" t="inlineStr">
        <is>
          <t>Жесткая анкерная линия для опор средняя</t>
        </is>
      </c>
      <c r="D102" s="203" t="inlineStr">
        <is>
          <t>шт</t>
        </is>
      </c>
      <c r="E102" s="204" t="n">
        <v>297.4025974026</v>
      </c>
      <c r="F102" s="265">
        <f>ROUND(I102/'Прил. 10'!D13,2)</f>
        <v/>
      </c>
      <c r="G102" s="32">
        <f>ROUND(E102*F102,2)</f>
        <v/>
      </c>
      <c r="H102" s="142">
        <f>G102/$G$275</f>
        <v/>
      </c>
      <c r="I102" s="32" t="n">
        <v>4063</v>
      </c>
      <c r="J102" s="32">
        <f>ROUND(I102*E102,2)</f>
        <v/>
      </c>
    </row>
    <row r="103" ht="25.5" customFormat="1" customHeight="1" s="221">
      <c r="A103" s="263" t="n">
        <v>75</v>
      </c>
      <c r="B103" s="201" t="inlineStr">
        <is>
          <t>01.7.15.03-0035</t>
        </is>
      </c>
      <c r="C103" s="202" t="inlineStr">
        <is>
          <t>Болты с гайками и шайбами оцинкованные, диаметр 20 мм</t>
        </is>
      </c>
      <c r="D103" s="203" t="inlineStr">
        <is>
          <t>кг</t>
        </is>
      </c>
      <c r="E103" s="204" t="n">
        <v>328369.56493506</v>
      </c>
      <c r="F103" s="265" t="n">
        <v>24.97</v>
      </c>
      <c r="G103" s="32">
        <f>ROUND(E103*F103,2)</f>
        <v/>
      </c>
      <c r="H103" s="142">
        <f>G103/$G$275</f>
        <v/>
      </c>
      <c r="I103" s="32">
        <f>ROUND(F103*'Прил. 10'!$D$13,2)</f>
        <v/>
      </c>
      <c r="J103" s="32">
        <f>ROUND(I103*E103,2)</f>
        <v/>
      </c>
    </row>
    <row r="104" ht="25.5" customFormat="1" customHeight="1" s="221">
      <c r="A104" s="263" t="n">
        <v>76</v>
      </c>
      <c r="B104" s="201" t="inlineStr">
        <is>
          <t>БЦ.113.35</t>
        </is>
      </c>
      <c r="C104" s="202" t="inlineStr">
        <is>
          <t xml:space="preserve">Фундаменты под опоры ВЛ Ф6-4 </t>
        </is>
      </c>
      <c r="D104" s="203" t="inlineStr">
        <is>
          <t>м3</t>
        </is>
      </c>
      <c r="E104" s="204" t="n">
        <v>822.0374025974</v>
      </c>
      <c r="F104" s="265" t="n">
        <v>3096.13</v>
      </c>
      <c r="G104" s="32">
        <f>ROUND(E104*F104,2)</f>
        <v/>
      </c>
      <c r="H104" s="142">
        <f>G104/$G$275</f>
        <v/>
      </c>
      <c r="I104" s="32" t="n">
        <v>56226.42</v>
      </c>
      <c r="J104" s="32">
        <f>ROUND(I104*E104,2)</f>
        <v/>
      </c>
    </row>
    <row r="105" ht="25.5" customFormat="1" customHeight="1" s="221">
      <c r="A105" s="263" t="n">
        <v>77</v>
      </c>
      <c r="B105" s="201" t="inlineStr">
        <is>
          <t>05.1.01.13-0011</t>
        </is>
      </c>
      <c r="C105" s="202" t="inlineStr">
        <is>
          <t>Плиты анкерные сборные железобетонные ВЛ и ОРУ</t>
        </is>
      </c>
      <c r="D105" s="203" t="inlineStr">
        <is>
          <t>м3</t>
        </is>
      </c>
      <c r="E105" s="204" t="n">
        <v>2111.4935064935</v>
      </c>
      <c r="F105" s="265" t="n">
        <v>1148</v>
      </c>
      <c r="G105" s="32">
        <f>ROUND(E105*F105,2)</f>
        <v/>
      </c>
      <c r="H105" s="142">
        <f>G105/$G$275</f>
        <v/>
      </c>
      <c r="I105" s="32">
        <f>ROUND(F105*'Прил. 10'!$D$13,2)</f>
        <v/>
      </c>
      <c r="J105" s="32">
        <f>ROUND(I105*E105,2)</f>
        <v/>
      </c>
    </row>
    <row r="106" ht="14.25" customFormat="1" customHeight="1" s="221">
      <c r="A106" s="280" t="n"/>
      <c r="B106" s="206" t="n"/>
      <c r="C106" s="207" t="inlineStr">
        <is>
          <t>Итого основные материалы</t>
        </is>
      </c>
      <c r="D106" s="208" t="n"/>
      <c r="E106" s="204" t="n">
        <v>0</v>
      </c>
      <c r="F106" s="145" t="n"/>
      <c r="G106" s="145">
        <f>SUM(G100:G105)</f>
        <v/>
      </c>
      <c r="H106" s="142">
        <f>G106/$G$275</f>
        <v/>
      </c>
      <c r="I106" s="32" t="n"/>
      <c r="J106" s="145">
        <f>SUM(J100:J105)</f>
        <v/>
      </c>
    </row>
    <row r="107" hidden="1" outlineLevel="1" ht="14.25" customFormat="1" customHeight="1" s="221">
      <c r="A107" s="263" t="n">
        <v>78</v>
      </c>
      <c r="B107" s="201" t="inlineStr">
        <is>
          <t>05.1.03.13-0184</t>
        </is>
      </c>
      <c r="C107" s="202" t="inlineStr">
        <is>
          <t>Ригели сборные железобетонные Р1-А</t>
        </is>
      </c>
      <c r="D107" s="203" t="inlineStr">
        <is>
          <t>м3</t>
        </is>
      </c>
      <c r="E107" s="204" t="n">
        <v>367.69480519481</v>
      </c>
      <c r="F107" s="265" t="n">
        <v>4950.75</v>
      </c>
      <c r="G107" s="32">
        <f>ROUND(E107*F107,2)</f>
        <v/>
      </c>
      <c r="H107" s="142">
        <f>G107/$G$275</f>
        <v/>
      </c>
      <c r="I107" s="32">
        <f>ROUND(F107*'Прил. 10'!$D$13,2)</f>
        <v/>
      </c>
      <c r="J107" s="32">
        <f>ROUND(I107*E107,2)</f>
        <v/>
      </c>
    </row>
    <row r="108" hidden="1" outlineLevel="1" ht="25.5" customFormat="1" customHeight="1" s="221">
      <c r="A108" s="263" t="n">
        <v>79</v>
      </c>
      <c r="B108" s="201" t="inlineStr">
        <is>
          <t>02.3.01.02-0015</t>
        </is>
      </c>
      <c r="C108" s="202" t="inlineStr">
        <is>
          <t>Песок природный для строительных работ средний</t>
        </is>
      </c>
      <c r="D108" s="203" t="inlineStr">
        <is>
          <t>м3</t>
        </is>
      </c>
      <c r="E108" s="204" t="n">
        <v>27709.019480519</v>
      </c>
      <c r="F108" s="265" t="n">
        <v>55.26</v>
      </c>
      <c r="G108" s="32">
        <f>ROUND(E108*F108,2)</f>
        <v/>
      </c>
      <c r="H108" s="142">
        <f>G108/$G$275</f>
        <v/>
      </c>
      <c r="I108" s="32">
        <f>ROUND(F108*'Прил. 10'!$D$13,2)</f>
        <v/>
      </c>
      <c r="J108" s="32">
        <f>ROUND(I108*E108,2)</f>
        <v/>
      </c>
    </row>
    <row r="109" hidden="1" outlineLevel="1" ht="14.25" customFormat="1" customHeight="1" s="221">
      <c r="A109" s="263" t="n">
        <v>80</v>
      </c>
      <c r="B109" s="149" t="inlineStr">
        <is>
          <t>22.2.02.04-0027</t>
        </is>
      </c>
      <c r="C109" s="262" t="inlineStr">
        <is>
          <t>Звено промежуточное ПТР-16-1</t>
        </is>
      </c>
      <c r="D109" s="263" t="inlineStr">
        <is>
          <t>шт.</t>
        </is>
      </c>
      <c r="E109" s="140" t="n">
        <v>2628.5714285714</v>
      </c>
      <c r="F109" s="265" t="n">
        <v>545.72</v>
      </c>
      <c r="G109" s="32">
        <f>ROUND(E109*F109,2)</f>
        <v/>
      </c>
      <c r="H109" s="142">
        <f>G109/$G$275</f>
        <v/>
      </c>
      <c r="I109" s="32">
        <f>ROUND(F109*'Прил. 10'!$D$13,2)</f>
        <v/>
      </c>
      <c r="J109" s="32">
        <f>ROUND(I109*E109,2)</f>
        <v/>
      </c>
    </row>
    <row r="110" hidden="1" outlineLevel="1" ht="25.5" customFormat="1" customHeight="1" s="221">
      <c r="A110" s="263" t="n">
        <v>81</v>
      </c>
      <c r="B110" s="149" t="inlineStr">
        <is>
          <t>20.1.01.12-0005</t>
        </is>
      </c>
      <c r="C110" s="262" t="inlineStr">
        <is>
          <t>Зажим поддерживающий глухой 3ПГН-5-13</t>
        </is>
      </c>
      <c r="D110" s="263" t="inlineStr">
        <is>
          <t>шт.</t>
        </is>
      </c>
      <c r="E110" s="140" t="n">
        <v>923.37662337662</v>
      </c>
      <c r="F110" s="265" t="n">
        <v>1419.99</v>
      </c>
      <c r="G110" s="32">
        <f>ROUND(E110*F110,2)</f>
        <v/>
      </c>
      <c r="H110" s="142">
        <f>G110/$G$275</f>
        <v/>
      </c>
      <c r="I110" s="32">
        <f>ROUND(F110*'Прил. 10'!$D$13,2)</f>
        <v/>
      </c>
      <c r="J110" s="32">
        <f>ROUND(I110*E110,2)</f>
        <v/>
      </c>
    </row>
    <row r="111" hidden="1" outlineLevel="1" ht="25.5" customFormat="1" customHeight="1" s="221">
      <c r="A111" s="263" t="n">
        <v>82</v>
      </c>
      <c r="B111" s="149" t="inlineStr">
        <is>
          <t>22.2.01.03-0001</t>
        </is>
      </c>
      <c r="C111" s="262" t="inlineStr">
        <is>
          <t>Изолятор подвесной стеклянный ПСВ-120Б</t>
        </is>
      </c>
      <c r="D111" s="263" t="inlineStr">
        <is>
          <t>шт</t>
        </is>
      </c>
      <c r="E111" s="140" t="n">
        <v>6395.4545454545</v>
      </c>
      <c r="F111" s="265" t="n">
        <v>202.55</v>
      </c>
      <c r="G111" s="32">
        <f>ROUND(E111*F111,2)</f>
        <v/>
      </c>
      <c r="H111" s="142">
        <f>G111/$G$275</f>
        <v/>
      </c>
      <c r="I111" s="32">
        <f>ROUND(F111*'Прил. 10'!$D$13,2)</f>
        <v/>
      </c>
      <c r="J111" s="32">
        <f>ROUND(I111*E111,2)</f>
        <v/>
      </c>
    </row>
    <row r="112" hidden="1" outlineLevel="1" ht="25.5" customFormat="1" customHeight="1" s="221">
      <c r="A112" s="263" t="n">
        <v>83</v>
      </c>
      <c r="B112" s="149" t="inlineStr">
        <is>
          <t>20.1.01.15-0001</t>
        </is>
      </c>
      <c r="C112" s="262" t="inlineStr">
        <is>
          <t>Зажим 2-х клиновой стальной диаметром 15,5-18,5 мм</t>
        </is>
      </c>
      <c r="D112" s="263" t="inlineStr">
        <is>
          <t>шт</t>
        </is>
      </c>
      <c r="E112" s="140" t="n">
        <v>862.33766233766</v>
      </c>
      <c r="F112" s="265" t="n">
        <v>1457.39</v>
      </c>
      <c r="G112" s="32">
        <f>ROUND(E112*F112,2)</f>
        <v/>
      </c>
      <c r="H112" s="142">
        <f>G112/$G$275</f>
        <v/>
      </c>
      <c r="I112" s="32">
        <f>ROUND(F112*'Прил. 10'!$D$13,2)</f>
        <v/>
      </c>
      <c r="J112" s="32">
        <f>ROUND(I112*E112,2)</f>
        <v/>
      </c>
    </row>
    <row r="113" hidden="1" outlineLevel="1" ht="25.5" customFormat="1" customHeight="1" s="221">
      <c r="A113" s="263" t="n">
        <v>84</v>
      </c>
      <c r="B113" s="149" t="inlineStr">
        <is>
          <t>08.1.02.16-0013</t>
        </is>
      </c>
      <c r="C113" s="262" t="inlineStr">
        <is>
          <t>Сваи стальные винтовые, диаметр ствола 108 мм, с крепежом</t>
        </is>
      </c>
      <c r="D113" s="263" t="inlineStr">
        <is>
          <t>компл.</t>
        </is>
      </c>
      <c r="E113" s="140" t="n">
        <v>3594.8051948052</v>
      </c>
      <c r="F113" s="265" t="n">
        <v>345.87</v>
      </c>
      <c r="G113" s="32">
        <f>ROUND(E113*F113,2)</f>
        <v/>
      </c>
      <c r="H113" s="142">
        <f>G113/$G$275</f>
        <v/>
      </c>
      <c r="I113" s="32">
        <f>ROUND(F113*'Прил. 10'!$D$13,2)</f>
        <v/>
      </c>
      <c r="J113" s="32">
        <f>ROUND(I113*E113,2)</f>
        <v/>
      </c>
    </row>
    <row r="114" hidden="1" outlineLevel="1" ht="14.25" customFormat="1" customHeight="1" s="221">
      <c r="A114" s="263" t="n">
        <v>85</v>
      </c>
      <c r="B114" s="149" t="inlineStr">
        <is>
          <t>20.2.02.06-0005</t>
        </is>
      </c>
      <c r="C114" s="262" t="inlineStr">
        <is>
          <t>Экран защитный ЭЗ-750-1А</t>
        </is>
      </c>
      <c r="D114" s="263" t="inlineStr">
        <is>
          <t>шт.</t>
        </is>
      </c>
      <c r="E114" s="140" t="n">
        <v>788.96103896104</v>
      </c>
      <c r="F114" s="265" t="n">
        <v>1569.14</v>
      </c>
      <c r="G114" s="32">
        <f>ROUND(E114*F114,2)</f>
        <v/>
      </c>
      <c r="H114" s="142">
        <f>G114/$G$275</f>
        <v/>
      </c>
      <c r="I114" s="32">
        <f>ROUND(F114*'Прил. 10'!$D$13,2)</f>
        <v/>
      </c>
      <c r="J114" s="32">
        <f>ROUND(I114*E114,2)</f>
        <v/>
      </c>
    </row>
    <row r="115" hidden="1" outlineLevel="1" ht="25.5" customFormat="1" customHeight="1" s="221">
      <c r="A115" s="263" t="n">
        <v>86</v>
      </c>
      <c r="B115" s="149" t="inlineStr">
        <is>
          <t>08.2.02.04-0002</t>
        </is>
      </c>
      <c r="C115" s="262" t="inlineStr">
        <is>
          <t>Канат стальной двойной свивки ЛК-О, конструкции 6х19(1+9+9)+1 о.с.</t>
        </is>
      </c>
      <c r="D115" s="263" t="inlineStr">
        <is>
          <t>10 м</t>
        </is>
      </c>
      <c r="E115" s="140" t="n">
        <v>6596.8831168831</v>
      </c>
      <c r="F115" s="265" t="n">
        <v>136.05</v>
      </c>
      <c r="G115" s="32">
        <f>ROUND(E115*F115,2)</f>
        <v/>
      </c>
      <c r="H115" s="142">
        <f>G115/$G$275</f>
        <v/>
      </c>
      <c r="I115" s="32">
        <f>ROUND(F115*'Прил. 10'!$D$13,2)</f>
        <v/>
      </c>
      <c r="J115" s="32">
        <f>ROUND(I115*E115,2)</f>
        <v/>
      </c>
    </row>
    <row r="116" hidden="1" outlineLevel="1" ht="14.25" customFormat="1" customHeight="1" s="221">
      <c r="A116" s="263" t="n">
        <v>87</v>
      </c>
      <c r="B116" s="149" t="inlineStr">
        <is>
          <t>20.1.02.22-0010</t>
        </is>
      </c>
      <c r="C116" s="262" t="inlineStr">
        <is>
          <t>Ушко специальное укороченное УСК-21-20</t>
        </is>
      </c>
      <c r="D116" s="263" t="inlineStr">
        <is>
          <t>шт.</t>
        </is>
      </c>
      <c r="E116" s="140" t="n">
        <v>1585.0649350649</v>
      </c>
      <c r="F116" s="265" t="n">
        <v>498.26</v>
      </c>
      <c r="G116" s="32">
        <f>ROUND(E116*F116,2)</f>
        <v/>
      </c>
      <c r="H116" s="142">
        <f>G116/$G$275</f>
        <v/>
      </c>
      <c r="I116" s="32">
        <f>ROUND(F116*'Прил. 10'!$D$13,2)</f>
        <v/>
      </c>
      <c r="J116" s="32">
        <f>ROUND(I116*E116,2)</f>
        <v/>
      </c>
    </row>
    <row r="117" hidden="1" outlineLevel="1" ht="25.5" customFormat="1" customHeight="1" s="221">
      <c r="A117" s="263" t="n">
        <v>88</v>
      </c>
      <c r="B117" s="149" t="inlineStr">
        <is>
          <t>22.2.02.04-0036</t>
        </is>
      </c>
      <c r="C117" s="262" t="inlineStr">
        <is>
          <t>Звено промежуточное регулируемое ПРР-12-1</t>
        </is>
      </c>
      <c r="D117" s="263" t="inlineStr">
        <is>
          <t>шт.</t>
        </is>
      </c>
      <c r="E117" s="140" t="n">
        <v>3892.8571428571</v>
      </c>
      <c r="F117" s="265" t="n">
        <v>193.24</v>
      </c>
      <c r="G117" s="32">
        <f>ROUND(E117*F117,2)</f>
        <v/>
      </c>
      <c r="H117" s="142">
        <f>G117/$G$275</f>
        <v/>
      </c>
      <c r="I117" s="32">
        <f>ROUND(F117*'Прил. 10'!$D$13,2)</f>
        <v/>
      </c>
      <c r="J117" s="32">
        <f>ROUND(I117*E117,2)</f>
        <v/>
      </c>
    </row>
    <row r="118" hidden="1" outlineLevel="1" ht="38.25" customFormat="1" customHeight="1" s="221">
      <c r="A118" s="263" t="n">
        <v>89</v>
      </c>
      <c r="B118" s="149" t="inlineStr">
        <is>
          <t>07.2.07.04-0014</t>
        </is>
      </c>
      <c r="C118" s="262" t="inlineStr">
        <is>
          <t>Прочие индивидуальные сварные конструкции, масса сборочной единицы от 0,1 до 0,5 т (ПМБ-2, Д-12,Д-13)</t>
        </is>
      </c>
      <c r="D118" s="263" t="inlineStr">
        <is>
          <t>т</t>
        </is>
      </c>
      <c r="E118" s="140" t="n">
        <v>74.597402597403</v>
      </c>
      <c r="F118" s="265" t="n">
        <v>10046</v>
      </c>
      <c r="G118" s="32">
        <f>ROUND(E118*F118,2)</f>
        <v/>
      </c>
      <c r="H118" s="142">
        <f>G118/$G$275</f>
        <v/>
      </c>
      <c r="I118" s="32">
        <f>ROUND(F118*'Прил. 10'!$D$13,2)</f>
        <v/>
      </c>
      <c r="J118" s="32">
        <f>ROUND(I118*E118,2)</f>
        <v/>
      </c>
    </row>
    <row r="119" hidden="1" outlineLevel="1" ht="14.25" customFormat="1" customHeight="1" s="221">
      <c r="A119" s="263" t="n">
        <v>90</v>
      </c>
      <c r="B119" s="149" t="inlineStr">
        <is>
          <t>20.1.02.05-0007</t>
        </is>
      </c>
      <c r="C119" s="262" t="inlineStr">
        <is>
          <t>Коромысло: 3К2-21-3</t>
        </is>
      </c>
      <c r="D119" s="263" t="inlineStr">
        <is>
          <t>шт.</t>
        </is>
      </c>
      <c r="E119" s="140" t="n">
        <v>262.98701298701</v>
      </c>
      <c r="F119" s="265" t="n">
        <v>2845.09</v>
      </c>
      <c r="G119" s="32">
        <f>ROUND(E119*F119,2)</f>
        <v/>
      </c>
      <c r="H119" s="142">
        <f>G119/$G$275</f>
        <v/>
      </c>
      <c r="I119" s="32">
        <f>ROUND(F119*'Прил. 10'!$D$13,2)</f>
        <v/>
      </c>
      <c r="J119" s="32">
        <f>ROUND(I119*E119,2)</f>
        <v/>
      </c>
    </row>
    <row r="120" hidden="1" outlineLevel="1" ht="25.5" customFormat="1" customHeight="1" s="221">
      <c r="A120" s="263" t="n">
        <v>91</v>
      </c>
      <c r="B120" s="149" t="inlineStr">
        <is>
          <t>05.1.03.13-0183</t>
        </is>
      </c>
      <c r="C120" s="262" t="inlineStr">
        <is>
          <t>Ригели сборные железобетонные ВЛ и ОРУ</t>
        </is>
      </c>
      <c r="D120" s="263" t="inlineStr">
        <is>
          <t>м3</t>
        </is>
      </c>
      <c r="E120" s="140" t="n">
        <v>400.32727272727</v>
      </c>
      <c r="F120" s="265" t="n">
        <v>1733.42</v>
      </c>
      <c r="G120" s="32">
        <f>ROUND(E120*F120,2)</f>
        <v/>
      </c>
      <c r="H120" s="142">
        <f>G120/$G$275</f>
        <v/>
      </c>
      <c r="I120" s="32">
        <f>ROUND(F120*'Прил. 10'!$D$13,2)</f>
        <v/>
      </c>
      <c r="J120" s="32">
        <f>ROUND(I120*E120,2)</f>
        <v/>
      </c>
    </row>
    <row r="121" hidden="1" outlineLevel="1" ht="25.5" customFormat="1" customHeight="1" s="221">
      <c r="A121" s="263" t="n">
        <v>92</v>
      </c>
      <c r="B121" s="149" t="inlineStr">
        <is>
          <t>04.3.02.13-0004</t>
        </is>
      </c>
      <c r="C121" s="262" t="inlineStr">
        <is>
          <t>Смесь пескоцементная с содержанием цемента до 67 %</t>
        </is>
      </c>
      <c r="D121" s="263" t="inlineStr">
        <is>
          <t>м3</t>
        </is>
      </c>
      <c r="E121" s="140" t="n">
        <v>2275.0038961039</v>
      </c>
      <c r="F121" s="265" t="n">
        <v>295.8</v>
      </c>
      <c r="G121" s="32">
        <f>ROUND(E121*F121,2)</f>
        <v/>
      </c>
      <c r="H121" s="142">
        <f>G121/$G$275</f>
        <v/>
      </c>
      <c r="I121" s="32">
        <f>ROUND(F121*'Прил. 10'!$D$13,2)</f>
        <v/>
      </c>
      <c r="J121" s="32">
        <f>ROUND(I121*E121,2)</f>
        <v/>
      </c>
    </row>
    <row r="122" hidden="1" outlineLevel="1" ht="25.5" customFormat="1" customHeight="1" s="221">
      <c r="A122" s="263" t="n">
        <v>93</v>
      </c>
      <c r="B122" s="149" t="inlineStr">
        <is>
          <t>22.2.02.04-0015</t>
        </is>
      </c>
      <c r="C122" s="262" t="inlineStr">
        <is>
          <t>Звено промежуточное монтажное ПТМ-21-3</t>
        </is>
      </c>
      <c r="D122" s="263" t="inlineStr">
        <is>
          <t>шт.</t>
        </is>
      </c>
      <c r="E122" s="140" t="n">
        <v>1585.0649350649</v>
      </c>
      <c r="F122" s="265" t="n">
        <v>423.41</v>
      </c>
      <c r="G122" s="32">
        <f>ROUND(E122*F122,2)</f>
        <v/>
      </c>
      <c r="H122" s="142">
        <f>G122/$G$275</f>
        <v/>
      </c>
      <c r="I122" s="32">
        <f>ROUND(F122*'Прил. 10'!$D$13,2)</f>
        <v/>
      </c>
      <c r="J122" s="32">
        <f>ROUND(I122*E122,2)</f>
        <v/>
      </c>
    </row>
    <row r="123" hidden="1" outlineLevel="1" ht="14.25" customFormat="1" customHeight="1" s="221">
      <c r="A123" s="263" t="n">
        <v>94</v>
      </c>
      <c r="B123" s="149" t="inlineStr">
        <is>
          <t>20.1.02.19-0013</t>
        </is>
      </c>
      <c r="C123" s="262" t="inlineStr">
        <is>
          <t>Трос грозозащитный</t>
        </is>
      </c>
      <c r="D123" s="263" t="inlineStr">
        <is>
          <t>т</t>
        </is>
      </c>
      <c r="E123" s="140" t="n">
        <v>59.6</v>
      </c>
      <c r="F123" s="265" t="n">
        <v>10821.28</v>
      </c>
      <c r="G123" s="32">
        <f>ROUND(E123*F123,2)</f>
        <v/>
      </c>
      <c r="H123" s="142">
        <f>G123/$G$275</f>
        <v/>
      </c>
      <c r="I123" s="32">
        <f>ROUND(F123*'Прил. 10'!$D$13,2)</f>
        <v/>
      </c>
      <c r="J123" s="32">
        <f>ROUND(I123*E123,2)</f>
        <v/>
      </c>
    </row>
    <row r="124" hidden="1" outlineLevel="1" ht="38.25" customFormat="1" customHeight="1" s="221">
      <c r="A124" s="263" t="n">
        <v>95</v>
      </c>
      <c r="B124" s="201" t="inlineStr">
        <is>
          <t>05.1.01.13-0031</t>
        </is>
      </c>
      <c r="C124" s="202" t="inlineStr">
        <is>
          <t>Плиты железобетонные навесные ПН2-А /бетон В22,5 (М300), расход арматуры 158 кг/ (серия 3.407-115 вып. 2)</t>
        </is>
      </c>
      <c r="D124" s="203" t="inlineStr">
        <is>
          <t>м3</t>
        </is>
      </c>
      <c r="E124" s="204" t="n">
        <v>181.44155844156</v>
      </c>
      <c r="F124" s="205" t="n">
        <v>3492.41</v>
      </c>
      <c r="G124" s="32">
        <f>ROUND(E124*F124,2)</f>
        <v/>
      </c>
      <c r="H124" s="142">
        <f>G124/$G$275</f>
        <v/>
      </c>
      <c r="I124" s="32">
        <f>ROUND(F124*'Прил. 10'!$D$13,2)</f>
        <v/>
      </c>
      <c r="J124" s="32">
        <f>ROUND(I124*E124,2)</f>
        <v/>
      </c>
    </row>
    <row r="125" hidden="1" outlineLevel="1" ht="25.5" customFormat="1" customHeight="1" s="221">
      <c r="A125" s="263" t="n">
        <v>96</v>
      </c>
      <c r="B125" s="197" t="inlineStr">
        <is>
          <t>БЦ.108_2.36</t>
        </is>
      </c>
      <c r="C125" s="202" t="inlineStr">
        <is>
          <t>Антиприсадочное защитное устройство конусного типа АПЗУ-1-1</t>
        </is>
      </c>
      <c r="D125" s="203" t="inlineStr">
        <is>
          <t>шт</t>
        </is>
      </c>
      <c r="E125" s="204" t="n">
        <v>820.7792207792201</v>
      </c>
      <c r="F125" s="205" t="n">
        <v>488.21270798068</v>
      </c>
      <c r="G125" s="32">
        <f>ROUND(E125*F125,2)</f>
        <v/>
      </c>
      <c r="H125" s="142">
        <f>G125/$G$275</f>
        <v/>
      </c>
      <c r="I125" s="32" t="n">
        <v>4730</v>
      </c>
      <c r="J125" s="32">
        <f>ROUND(I125*E125,2)</f>
        <v/>
      </c>
    </row>
    <row r="126" hidden="1" outlineLevel="1" ht="14.25" customFormat="1" customHeight="1" s="221">
      <c r="A126" s="263" t="n">
        <v>97</v>
      </c>
      <c r="B126" s="201" t="inlineStr">
        <is>
          <t>20.1.02.22-0026</t>
        </is>
      </c>
      <c r="C126" s="202" t="inlineStr">
        <is>
          <t>Ушко У-16-20</t>
        </is>
      </c>
      <c r="D126" s="203" t="inlineStr">
        <is>
          <t>шт.</t>
        </is>
      </c>
      <c r="E126" s="204" t="n">
        <v>2628.5714285714</v>
      </c>
      <c r="F126" s="205" t="n">
        <v>220.79</v>
      </c>
      <c r="G126" s="32">
        <f>ROUND(E126*F126,2)</f>
        <v/>
      </c>
      <c r="H126" s="142">
        <f>G126/$G$275</f>
        <v/>
      </c>
      <c r="I126" s="32">
        <f>ROUND(F126*'Прил. 10'!$D$13,2)</f>
        <v/>
      </c>
      <c r="J126" s="32">
        <f>ROUND(I126*E126,2)</f>
        <v/>
      </c>
    </row>
    <row r="127" hidden="1" outlineLevel="1" ht="25.5" customFormat="1" customHeight="1" s="221">
      <c r="A127" s="263" t="n">
        <v>98</v>
      </c>
      <c r="B127" s="201" t="inlineStr">
        <is>
          <t>01.7.15.03-0039</t>
        </is>
      </c>
      <c r="C127" s="202" t="inlineStr">
        <is>
          <t>Болты с гайками и шайбами оцинкованные, диаметр 42 мм</t>
        </is>
      </c>
      <c r="D127" s="203" t="inlineStr">
        <is>
          <t>кг</t>
        </is>
      </c>
      <c r="E127" s="204" t="n">
        <v>19887.168831169</v>
      </c>
      <c r="F127" s="205" t="n">
        <v>24.43</v>
      </c>
      <c r="G127" s="32">
        <f>ROUND(E127*F127,2)</f>
        <v/>
      </c>
      <c r="H127" s="142">
        <f>G127/$G$275</f>
        <v/>
      </c>
      <c r="I127" s="32">
        <f>ROUND(F127*'Прил. 10'!$D$13,2)</f>
        <v/>
      </c>
      <c r="J127" s="32">
        <f>ROUND(I127*E127,2)</f>
        <v/>
      </c>
    </row>
    <row r="128" hidden="1" outlineLevel="1" ht="25.5" customFormat="1" customHeight="1" s="221">
      <c r="A128" s="263" t="n">
        <v>99</v>
      </c>
      <c r="B128" s="201" t="inlineStr">
        <is>
          <t>10.1.02.03-0001</t>
        </is>
      </c>
      <c r="C128" s="202" t="inlineStr">
        <is>
          <t>Проволока алюминиевая, марка АМЦ, диаметр 1,4-1,8 мм</t>
        </is>
      </c>
      <c r="D128" s="203" t="inlineStr">
        <is>
          <t>т</t>
        </is>
      </c>
      <c r="E128" s="204" t="n">
        <v>15.40635038961</v>
      </c>
      <c r="F128" s="205" t="n">
        <v>30090</v>
      </c>
      <c r="G128" s="32">
        <f>ROUND(E128*F128,2)</f>
        <v/>
      </c>
      <c r="H128" s="142">
        <f>G128/$G$275</f>
        <v/>
      </c>
      <c r="I128" s="32">
        <f>ROUND(F128*'Прил. 10'!$D$13,2)</f>
        <v/>
      </c>
      <c r="J128" s="32">
        <f>ROUND(I128*E128,2)</f>
        <v/>
      </c>
    </row>
    <row r="129" hidden="1" outlineLevel="1" ht="14.25" customFormat="1" customHeight="1" s="221">
      <c r="A129" s="263" t="n">
        <v>100</v>
      </c>
      <c r="B129" s="201" t="inlineStr">
        <is>
          <t>20.2.09.10-0026</t>
        </is>
      </c>
      <c r="C129" s="202" t="inlineStr">
        <is>
          <t>Муфта защитная МПР-240-1</t>
        </is>
      </c>
      <c r="D129" s="203" t="inlineStr">
        <is>
          <t>шт.</t>
        </is>
      </c>
      <c r="E129" s="204" t="n">
        <v>782.46753246753</v>
      </c>
      <c r="F129" s="205" t="n">
        <v>582.1900000000001</v>
      </c>
      <c r="G129" s="32">
        <f>ROUND(E129*F129,2)</f>
        <v/>
      </c>
      <c r="H129" s="142">
        <f>G129/$G$275</f>
        <v/>
      </c>
      <c r="I129" s="32">
        <f>ROUND(F129*'Прил. 10'!$D$13,2)</f>
        <v/>
      </c>
      <c r="J129" s="32">
        <f>ROUND(I129*E129,2)</f>
        <v/>
      </c>
    </row>
    <row r="130" hidden="1" outlineLevel="1" ht="14.25" customFormat="1" customHeight="1" s="221">
      <c r="A130" s="263" t="n">
        <v>101</v>
      </c>
      <c r="B130" s="201" t="inlineStr">
        <is>
          <t>20.2.11.03-0001</t>
        </is>
      </c>
      <c r="C130" s="202" t="inlineStr">
        <is>
          <t>Распорка специальная 3РС-2-400</t>
        </is>
      </c>
      <c r="D130" s="203" t="inlineStr">
        <is>
          <t>шт</t>
        </is>
      </c>
      <c r="E130" s="204" t="n">
        <v>262.98701298701</v>
      </c>
      <c r="F130" s="205" t="n">
        <v>1415.56</v>
      </c>
      <c r="G130" s="32">
        <f>ROUND(E130*F130,2)</f>
        <v/>
      </c>
      <c r="H130" s="142">
        <f>G130/$G$275</f>
        <v/>
      </c>
      <c r="I130" s="32">
        <f>ROUND(F130*'Прил. 10'!$D$13,2)</f>
        <v/>
      </c>
      <c r="J130" s="32">
        <f>ROUND(I130*E130,2)</f>
        <v/>
      </c>
    </row>
    <row r="131" hidden="1" outlineLevel="1" ht="14.25" customFormat="1" customHeight="1" s="221">
      <c r="A131" s="263" t="n">
        <v>102</v>
      </c>
      <c r="B131" s="201" t="inlineStr">
        <is>
          <t>01.7.15.10-0034</t>
        </is>
      </c>
      <c r="C131" s="202" t="inlineStr">
        <is>
          <t>Скоба СК-16-1А</t>
        </is>
      </c>
      <c r="D131" s="203" t="inlineStr">
        <is>
          <t>шт.</t>
        </is>
      </c>
      <c r="E131" s="204" t="n">
        <v>5257.1428571429</v>
      </c>
      <c r="F131" s="205" t="n">
        <v>70.76000000000001</v>
      </c>
      <c r="G131" s="32">
        <f>ROUND(E131*F131,2)</f>
        <v/>
      </c>
      <c r="H131" s="142">
        <f>G131/$G$275</f>
        <v/>
      </c>
      <c r="I131" s="32">
        <f>ROUND(F131*'Прил. 10'!$D$13,2)</f>
        <v/>
      </c>
      <c r="J131" s="32">
        <f>ROUND(I131*E131,2)</f>
        <v/>
      </c>
    </row>
    <row r="132" hidden="1" outlineLevel="1" ht="14.25" customFormat="1" customHeight="1" s="221">
      <c r="A132" s="263" t="n">
        <v>103</v>
      </c>
      <c r="B132" s="201" t="inlineStr">
        <is>
          <t>08.1.02.25-0012</t>
        </is>
      </c>
      <c r="C132" s="202" t="inlineStr">
        <is>
          <t>Детали крепления массой до 0,001т</t>
        </is>
      </c>
      <c r="D132" s="203" t="inlineStr">
        <is>
          <t>т</t>
        </is>
      </c>
      <c r="E132" s="204" t="n">
        <v>35.577324675325</v>
      </c>
      <c r="F132" s="205" t="n">
        <v>10100</v>
      </c>
      <c r="G132" s="32">
        <f>ROUND(E132*F132,2)</f>
        <v/>
      </c>
      <c r="H132" s="142">
        <f>G132/$G$275</f>
        <v/>
      </c>
      <c r="I132" s="32">
        <f>ROUND(F132*'Прил. 10'!$D$13,2)</f>
        <v/>
      </c>
      <c r="J132" s="32">
        <f>ROUND(I132*E132,2)</f>
        <v/>
      </c>
    </row>
    <row r="133" hidden="1" outlineLevel="1" ht="51" customFormat="1" customHeight="1" s="221">
      <c r="A133" s="263" t="n">
        <v>104</v>
      </c>
      <c r="B133" s="149" t="inlineStr">
        <is>
          <t>02.3.01.02-0015</t>
        </is>
      </c>
      <c r="C133" s="262" t="inlineStr">
        <is>
          <t>Песок природный для строительных работ средний (Т.ч. ТЕР 01 п.1.1.19 - К=1,01 - потери при перевозке на расстояние более 1км)</t>
        </is>
      </c>
      <c r="D133" s="263" t="inlineStr">
        <is>
          <t>м3</t>
        </is>
      </c>
      <c r="E133" s="140" t="n">
        <v>6491.6766233766</v>
      </c>
      <c r="F133" s="265" t="n">
        <v>55.26</v>
      </c>
      <c r="G133" s="32">
        <f>ROUND(E133*F133,2)</f>
        <v/>
      </c>
      <c r="H133" s="142">
        <f>G133/$G$275</f>
        <v/>
      </c>
      <c r="I133" s="32">
        <f>ROUND(F133*'Прил. 10'!$D$13,2)</f>
        <v/>
      </c>
      <c r="J133" s="32">
        <f>ROUND(I133*E133,2)</f>
        <v/>
      </c>
    </row>
    <row r="134" hidden="1" outlineLevel="1" ht="14.25" customFormat="1" customHeight="1" s="221">
      <c r="A134" s="263" t="n">
        <v>105</v>
      </c>
      <c r="B134" s="149" t="inlineStr">
        <is>
          <t>01.7.15.02-0052</t>
        </is>
      </c>
      <c r="C134" s="262" t="inlineStr">
        <is>
          <t>Болты анкерные U-образные (Анкер А3-3)</t>
        </is>
      </c>
      <c r="D134" s="263" t="inlineStr">
        <is>
          <t>т</t>
        </is>
      </c>
      <c r="E134" s="140" t="n">
        <v>34.681818181818</v>
      </c>
      <c r="F134" s="265" t="n">
        <v>10068</v>
      </c>
      <c r="G134" s="32">
        <f>ROUND(E134*F134,2)</f>
        <v/>
      </c>
      <c r="H134" s="142">
        <f>G134/$G$275</f>
        <v/>
      </c>
      <c r="I134" s="32">
        <f>ROUND(F134*'Прил. 10'!$D$13,2)</f>
        <v/>
      </c>
      <c r="J134" s="32">
        <f>ROUND(I134*E134,2)</f>
        <v/>
      </c>
    </row>
    <row r="135" hidden="1" outlineLevel="1" ht="14.25" customFormat="1" customHeight="1" s="221">
      <c r="A135" s="263" t="n">
        <v>106</v>
      </c>
      <c r="B135" s="149" t="inlineStr">
        <is>
          <t>20.2.08.06-0001</t>
        </is>
      </c>
      <c r="C135" s="262" t="inlineStr">
        <is>
          <t>Ролик монтажный М1Р-5</t>
        </is>
      </c>
      <c r="D135" s="263" t="inlineStr">
        <is>
          <t>шт</t>
        </is>
      </c>
      <c r="E135" s="140" t="n">
        <v>862.33766233766</v>
      </c>
      <c r="F135" s="265" t="n">
        <v>374.34</v>
      </c>
      <c r="G135" s="32">
        <f>ROUND(E135*F135,2)</f>
        <v/>
      </c>
      <c r="H135" s="142">
        <f>G135/$G$275</f>
        <v/>
      </c>
      <c r="I135" s="32">
        <f>ROUND(F135*'Прил. 10'!$D$13,2)</f>
        <v/>
      </c>
      <c r="J135" s="32">
        <f>ROUND(I135*E135,2)</f>
        <v/>
      </c>
    </row>
    <row r="136" hidden="1" outlineLevel="1" ht="25.5" customFormat="1" customHeight="1" s="221">
      <c r="A136" s="263" t="n">
        <v>107</v>
      </c>
      <c r="B136" s="149" t="inlineStr">
        <is>
          <t>03.2.01.01-0003</t>
        </is>
      </c>
      <c r="C136" s="262" t="inlineStr">
        <is>
          <t>Портландцемент общестроительного назначения бездобавочный, марки 500</t>
        </is>
      </c>
      <c r="D136" s="263" t="inlineStr">
        <is>
          <t>т</t>
        </is>
      </c>
      <c r="E136" s="140" t="n">
        <v>650.70233766234</v>
      </c>
      <c r="F136" s="265" t="n">
        <v>480</v>
      </c>
      <c r="G136" s="32">
        <f>ROUND(E136*F136,2)</f>
        <v/>
      </c>
      <c r="H136" s="142">
        <f>G136/$G$275</f>
        <v/>
      </c>
      <c r="I136" s="32">
        <f>ROUND(F136*'Прил. 10'!$D$13,2)</f>
        <v/>
      </c>
      <c r="J136" s="32">
        <f>ROUND(I136*E136,2)</f>
        <v/>
      </c>
    </row>
    <row r="137" hidden="1" outlineLevel="1" ht="25.5" customFormat="1" customHeight="1" s="221">
      <c r="A137" s="263" t="n">
        <v>108</v>
      </c>
      <c r="B137" s="149" t="inlineStr">
        <is>
          <t>22.2.02.04-0038</t>
        </is>
      </c>
      <c r="C137" s="262" t="inlineStr">
        <is>
          <t>Звено промежуточное регулируемое ПРР-16-1</t>
        </is>
      </c>
      <c r="D137" s="263" t="inlineStr">
        <is>
          <t>шт.</t>
        </is>
      </c>
      <c r="E137" s="140" t="n">
        <v>1314.9350649351</v>
      </c>
      <c r="F137" s="265" t="n">
        <v>228.79</v>
      </c>
      <c r="G137" s="32">
        <f>ROUND(E137*F137,2)</f>
        <v/>
      </c>
      <c r="H137" s="142">
        <f>G137/$G$275</f>
        <v/>
      </c>
      <c r="I137" s="32">
        <f>ROUND(F137*'Прил. 10'!$D$13,2)</f>
        <v/>
      </c>
      <c r="J137" s="32">
        <f>ROUND(I137*E137,2)</f>
        <v/>
      </c>
    </row>
    <row r="138" hidden="1" outlineLevel="1" ht="63.75" customFormat="1" customHeight="1" s="221">
      <c r="A138" s="263" t="n">
        <v>109</v>
      </c>
      <c r="B138" s="149" t="inlineStr">
        <is>
          <t>23.3.03.02-0120</t>
        </is>
      </c>
      <c r="C138" s="262" t="inlineStr">
        <is>
          <t>Трубы стальные бесшовные, горячедеформированные со снятой фаской из стали марок 15, 20, 25, наружным диаметром 146 мм, толщина стенки 4,5 мм</t>
        </is>
      </c>
      <c r="D138" s="263" t="inlineStr">
        <is>
          <t>м</t>
        </is>
      </c>
      <c r="E138" s="140" t="n">
        <v>2365.7142857143</v>
      </c>
      <c r="F138" s="265" t="n">
        <v>125.13</v>
      </c>
      <c r="G138" s="32">
        <f>ROUND(E138*F138,2)</f>
        <v/>
      </c>
      <c r="H138" s="142">
        <f>G138/$G$275</f>
        <v/>
      </c>
      <c r="I138" s="32">
        <f>ROUND(F138*'Прил. 10'!$D$13,2)</f>
        <v/>
      </c>
      <c r="J138" s="32">
        <f>ROUND(I138*E138,2)</f>
        <v/>
      </c>
    </row>
    <row r="139" hidden="1" outlineLevel="1" ht="14.25" customFormat="1" customHeight="1" s="221">
      <c r="A139" s="263" t="n">
        <v>110</v>
      </c>
      <c r="B139" s="149" t="inlineStr">
        <is>
          <t>20.1.02.21-0033</t>
        </is>
      </c>
      <c r="C139" s="262" t="inlineStr">
        <is>
          <t>Узел крепления КГ-16-1</t>
        </is>
      </c>
      <c r="D139" s="263" t="inlineStr">
        <is>
          <t>шт.</t>
        </is>
      </c>
      <c r="E139" s="140" t="n">
        <v>1314.9350649351</v>
      </c>
      <c r="F139" s="265" t="n">
        <v>219.48</v>
      </c>
      <c r="G139" s="32">
        <f>ROUND(E139*F139,2)</f>
        <v/>
      </c>
      <c r="H139" s="142">
        <f>G139/$G$275</f>
        <v/>
      </c>
      <c r="I139" s="32">
        <f>ROUND(F139*'Прил. 10'!$D$13,2)</f>
        <v/>
      </c>
      <c r="J139" s="32">
        <f>ROUND(I139*E139,2)</f>
        <v/>
      </c>
    </row>
    <row r="140" hidden="1" outlineLevel="1" ht="38.25" customFormat="1" customHeight="1" s="221">
      <c r="A140" s="263" t="n">
        <v>111</v>
      </c>
      <c r="B140" s="149" t="inlineStr">
        <is>
          <t>07.2.07.04-0014</t>
        </is>
      </c>
      <c r="C140" s="262" t="inlineStr">
        <is>
          <t>Прочие индивидуальные сварные конструкции, масса сборочной единицы от 0,1 до 0,5 т (ПМБ-1, переодные башмаки)</t>
        </is>
      </c>
      <c r="D140" s="263" t="inlineStr">
        <is>
          <t>т</t>
        </is>
      </c>
      <c r="E140" s="140" t="n">
        <v>27.019679220779</v>
      </c>
      <c r="F140" s="265" t="n">
        <v>10046</v>
      </c>
      <c r="G140" s="32">
        <f>ROUND(E140*F140,2)</f>
        <v/>
      </c>
      <c r="H140" s="142">
        <f>G140/$G$275</f>
        <v/>
      </c>
      <c r="I140" s="32">
        <f>ROUND(F140*'Прил. 10'!$D$13,2)</f>
        <v/>
      </c>
      <c r="J140" s="32">
        <f>ROUND(I140*E140,2)</f>
        <v/>
      </c>
    </row>
    <row r="141" hidden="1" outlineLevel="1" ht="38.25" customFormat="1" customHeight="1" s="221">
      <c r="A141" s="263" t="n">
        <v>112</v>
      </c>
      <c r="B141" s="149" t="inlineStr">
        <is>
          <t>01.7.12.07-0262</t>
        </is>
      </c>
      <c r="C141" s="262" t="inlineStr">
        <is>
          <t>Решетка геотехническая пластиковая Прудон-494 высотой 150 мм, размером ячейки 200х200 мм</t>
        </is>
      </c>
      <c r="D141" s="263" t="inlineStr">
        <is>
          <t>м2</t>
        </is>
      </c>
      <c r="E141" s="140" t="n">
        <v>2185.4136363636</v>
      </c>
      <c r="F141" s="265" t="n">
        <v>120.69</v>
      </c>
      <c r="G141" s="32">
        <f>ROUND(E141*F141,2)</f>
        <v/>
      </c>
      <c r="H141" s="142">
        <f>G141/$G$275</f>
        <v/>
      </c>
      <c r="I141" s="32">
        <f>ROUND(F141*'Прил. 10'!$D$13,2)</f>
        <v/>
      </c>
      <c r="J141" s="32">
        <f>ROUND(I141*E141,2)</f>
        <v/>
      </c>
    </row>
    <row r="142" hidden="1" outlineLevel="1" ht="14.25" customFormat="1" customHeight="1" s="221">
      <c r="A142" s="263" t="n">
        <v>113</v>
      </c>
      <c r="B142" s="149" t="inlineStr">
        <is>
          <t>14.5.09.11-0101</t>
        </is>
      </c>
      <c r="C142" s="262" t="inlineStr">
        <is>
          <t>Уайт-спирит</t>
        </is>
      </c>
      <c r="D142" s="263" t="inlineStr">
        <is>
          <t>т</t>
        </is>
      </c>
      <c r="E142" s="140" t="n">
        <v>37.440542207792</v>
      </c>
      <c r="F142" s="265" t="n">
        <v>6667</v>
      </c>
      <c r="G142" s="32">
        <f>ROUND(E142*F142,2)</f>
        <v/>
      </c>
      <c r="H142" s="142">
        <f>G142/$G$275</f>
        <v/>
      </c>
      <c r="I142" s="32">
        <f>ROUND(F142*'Прил. 10'!$D$13,2)</f>
        <v/>
      </c>
      <c r="J142" s="32">
        <f>ROUND(I142*E142,2)</f>
        <v/>
      </c>
    </row>
    <row r="143" hidden="1" outlineLevel="1" ht="25.5" customFormat="1" customHeight="1" s="221">
      <c r="A143" s="263" t="n">
        <v>114</v>
      </c>
      <c r="B143" s="149" t="inlineStr">
        <is>
          <t>20.1.01.12-0033</t>
        </is>
      </c>
      <c r="C143" s="262" t="inlineStr">
        <is>
          <t>Зажим поддерживающий спиральный ПС-15, 4П11</t>
        </is>
      </c>
      <c r="D143" s="263" t="inlineStr">
        <is>
          <t>шт.</t>
        </is>
      </c>
      <c r="E143" s="140" t="n">
        <v>636.36363636364</v>
      </c>
      <c r="F143" s="265" t="n">
        <v>374.91</v>
      </c>
      <c r="G143" s="32">
        <f>ROUND(E143*F143,2)</f>
        <v/>
      </c>
      <c r="H143" s="142">
        <f>G143/$G$275</f>
        <v/>
      </c>
      <c r="I143" s="32">
        <f>ROUND(F143*'Прил. 10'!$D$13,2)</f>
        <v/>
      </c>
      <c r="J143" s="32">
        <f>ROUND(I143*E143,2)</f>
        <v/>
      </c>
    </row>
    <row r="144" hidden="1" outlineLevel="1" ht="14.25" customFormat="1" customHeight="1" s="221">
      <c r="A144" s="263" t="n">
        <v>115</v>
      </c>
      <c r="B144" s="149" t="inlineStr">
        <is>
          <t>22.2.02.04-0024</t>
        </is>
      </c>
      <c r="C144" s="262" t="inlineStr">
        <is>
          <t>Звено промежуточное прямое ПР-21-6</t>
        </is>
      </c>
      <c r="D144" s="263" t="inlineStr">
        <is>
          <t>шт.</t>
        </is>
      </c>
      <c r="E144" s="140" t="n">
        <v>1585.0649350649</v>
      </c>
      <c r="F144" s="265" t="n">
        <v>142.98</v>
      </c>
      <c r="G144" s="32">
        <f>ROUND(E144*F144,2)</f>
        <v/>
      </c>
      <c r="H144" s="142">
        <f>G144/$G$275</f>
        <v/>
      </c>
      <c r="I144" s="32">
        <f>ROUND(F144*'Прил. 10'!$D$13,2)</f>
        <v/>
      </c>
      <c r="J144" s="32">
        <f>ROUND(I144*E144,2)</f>
        <v/>
      </c>
    </row>
    <row r="145" hidden="1" outlineLevel="1" ht="25.5" customFormat="1" customHeight="1" s="221">
      <c r="A145" s="263" t="n">
        <v>116</v>
      </c>
      <c r="B145" s="149" t="inlineStr">
        <is>
          <t>22.2.02.04-0032</t>
        </is>
      </c>
      <c r="C145" s="262" t="inlineStr">
        <is>
          <t>Звено промежуточное регулируемое двойное 2ПРР-16-2</t>
        </is>
      </c>
      <c r="D145" s="263" t="inlineStr">
        <is>
          <t>шт.</t>
        </is>
      </c>
      <c r="E145" s="140" t="n">
        <v>1314.9350649351</v>
      </c>
      <c r="F145" s="265" t="n">
        <v>164.71</v>
      </c>
      <c r="G145" s="32">
        <f>ROUND(E145*F145,2)</f>
        <v/>
      </c>
      <c r="H145" s="142">
        <f>G145/$G$275</f>
        <v/>
      </c>
      <c r="I145" s="32">
        <f>ROUND(F145*'Прил. 10'!$D$13,2)</f>
        <v/>
      </c>
      <c r="J145" s="32">
        <f>ROUND(I145*E145,2)</f>
        <v/>
      </c>
    </row>
    <row r="146" hidden="1" outlineLevel="1" ht="14.25" customFormat="1" customHeight="1" s="221">
      <c r="A146" s="263" t="n">
        <v>117</v>
      </c>
      <c r="B146" s="201" t="inlineStr">
        <is>
          <t>20.5.04.04-0034</t>
        </is>
      </c>
      <c r="C146" s="202" t="inlineStr">
        <is>
          <t>Зажим натяжной: прессуемый НАСУС-70-1</t>
        </is>
      </c>
      <c r="D146" s="203" t="inlineStr">
        <is>
          <t>шт.</t>
        </is>
      </c>
      <c r="E146" s="204" t="n">
        <v>1314.9350649351</v>
      </c>
      <c r="F146" s="265" t="n">
        <v>162.44</v>
      </c>
      <c r="G146" s="32">
        <f>ROUND(E146*F146,2)</f>
        <v/>
      </c>
      <c r="H146" s="142">
        <f>G146/$G$275</f>
        <v/>
      </c>
      <c r="I146" s="32">
        <f>ROUND(F146*'Прил. 10'!$D$13,2)</f>
        <v/>
      </c>
      <c r="J146" s="32">
        <f>ROUND(I146*E146,2)</f>
        <v/>
      </c>
    </row>
    <row r="147" hidden="1" outlineLevel="1" ht="25.5" customFormat="1" customHeight="1" s="221">
      <c r="A147" s="263" t="n">
        <v>118</v>
      </c>
      <c r="B147" s="197" t="inlineStr">
        <is>
          <t>БЦ.108_2.11</t>
        </is>
      </c>
      <c r="C147" s="202" t="inlineStr">
        <is>
          <t>Антиприсадочное устройство барьерного типа ПЗУ-БТ3</t>
        </is>
      </c>
      <c r="D147" s="203" t="inlineStr">
        <is>
          <t>шт</t>
        </is>
      </c>
      <c r="E147" s="204" t="n">
        <v>1066.2337662338</v>
      </c>
      <c r="F147" s="265" t="n">
        <v>178.04797489782</v>
      </c>
      <c r="G147" s="32">
        <f>ROUND(E147*F147,2)</f>
        <v/>
      </c>
      <c r="H147" s="142">
        <f>G147/$G$275</f>
        <v/>
      </c>
      <c r="I147" s="32" t="n">
        <v>1725</v>
      </c>
      <c r="J147" s="32">
        <f>ROUND(I147*E147,2)</f>
        <v/>
      </c>
    </row>
    <row r="148" hidden="1" outlineLevel="1" ht="14.25" customFormat="1" customHeight="1" s="221">
      <c r="A148" s="263" t="n">
        <v>119</v>
      </c>
      <c r="B148" s="201" t="inlineStr">
        <is>
          <t>14.4.03.10-0003</t>
        </is>
      </c>
      <c r="C148" s="202" t="inlineStr">
        <is>
          <t>Лак ХП-734, марки А, сорт I</t>
        </is>
      </c>
      <c r="D148" s="203" t="inlineStr">
        <is>
          <t>т</t>
        </is>
      </c>
      <c r="E148" s="204" t="n">
        <v>9.003541558441601</v>
      </c>
      <c r="F148" s="265" t="n">
        <v>22600</v>
      </c>
      <c r="G148" s="32">
        <f>ROUND(E148*F148,2)</f>
        <v/>
      </c>
      <c r="H148" s="142">
        <f>G148/$G$275</f>
        <v/>
      </c>
      <c r="I148" s="32">
        <f>ROUND(F148*'Прил. 10'!$D$13,2)</f>
        <v/>
      </c>
      <c r="J148" s="32">
        <f>ROUND(I148*E148,2)</f>
        <v/>
      </c>
    </row>
    <row r="149" hidden="1" outlineLevel="1" ht="25.5" customFormat="1" customHeight="1" s="221">
      <c r="A149" s="263" t="n">
        <v>120</v>
      </c>
      <c r="B149" s="201" t="inlineStr">
        <is>
          <t>22.2.02.04-0012</t>
        </is>
      </c>
      <c r="C149" s="202" t="inlineStr">
        <is>
          <t>Звено промежуточное монтажное ПТМ-16-3</t>
        </is>
      </c>
      <c r="D149" s="203" t="inlineStr">
        <is>
          <t>шт.</t>
        </is>
      </c>
      <c r="E149" s="204" t="n">
        <v>1314.9350649351</v>
      </c>
      <c r="F149" s="265" t="n">
        <v>148.2</v>
      </c>
      <c r="G149" s="32">
        <f>ROUND(E149*F149,2)</f>
        <v/>
      </c>
      <c r="H149" s="142">
        <f>G149/$G$275</f>
        <v/>
      </c>
      <c r="I149" s="32">
        <f>ROUND(F149*'Прил. 10'!$D$13,2)</f>
        <v/>
      </c>
      <c r="J149" s="32">
        <f>ROUND(I149*E149,2)</f>
        <v/>
      </c>
    </row>
    <row r="150" hidden="1" outlineLevel="1" ht="38.25" customFormat="1" customHeight="1" s="221">
      <c r="A150" s="263" t="n">
        <v>121</v>
      </c>
      <c r="B150" s="201" t="inlineStr">
        <is>
          <t>05.1.01.13-0032</t>
        </is>
      </c>
      <c r="C150" s="202" t="inlineStr">
        <is>
          <t>Плиты железобетонные навесные ПН-1А /бетон В22,5 (М300), расход арматуры 149 кг/ (серия 3.407-115 вып. 2)</t>
        </is>
      </c>
      <c r="D150" s="203" t="inlineStr">
        <is>
          <t>м3</t>
        </is>
      </c>
      <c r="E150" s="204" t="n">
        <v>47.376623376623</v>
      </c>
      <c r="F150" s="265" t="n">
        <v>3912.02</v>
      </c>
      <c r="G150" s="32">
        <f>ROUND(E150*F150,2)</f>
        <v/>
      </c>
      <c r="H150" s="142">
        <f>G150/$G$275</f>
        <v/>
      </c>
      <c r="I150" s="32">
        <f>ROUND(F150*'Прил. 10'!$D$13,2)</f>
        <v/>
      </c>
      <c r="J150" s="32">
        <f>ROUND(I150*E150,2)</f>
        <v/>
      </c>
    </row>
    <row r="151" hidden="1" outlineLevel="1" ht="38.25" customFormat="1" customHeight="1" s="221">
      <c r="A151" s="263" t="n">
        <v>122</v>
      </c>
      <c r="B151" s="149" t="inlineStr">
        <is>
          <t>07.2.07.04-0014</t>
        </is>
      </c>
      <c r="C151" s="262" t="inlineStr">
        <is>
          <t>Прочие индивидуальные сварные конструкции, масса сборочной единицы от 0,1 до 0,5 т (ПМБ-2)</t>
        </is>
      </c>
      <c r="D151" s="263" t="inlineStr">
        <is>
          <t>т</t>
        </is>
      </c>
      <c r="E151" s="140" t="n">
        <v>18.097402597403</v>
      </c>
      <c r="F151" s="265" t="n">
        <v>10046</v>
      </c>
      <c r="G151" s="32">
        <f>ROUND(E151*F151,2)</f>
        <v/>
      </c>
      <c r="H151" s="142">
        <f>G151/$G$275</f>
        <v/>
      </c>
      <c r="I151" s="32">
        <f>ROUND(F151*'Прил. 10'!$D$13,2)</f>
        <v/>
      </c>
      <c r="J151" s="32">
        <f>ROUND(I151*E151,2)</f>
        <v/>
      </c>
    </row>
    <row r="152" hidden="1" outlineLevel="1" ht="14.25" customFormat="1" customHeight="1" s="221">
      <c r="A152" s="263" t="n">
        <v>123</v>
      </c>
      <c r="B152" s="149" t="inlineStr">
        <is>
          <t>01.4.01.03-0148</t>
        </is>
      </c>
      <c r="C152" s="262" t="inlineStr">
        <is>
          <t>Долота трехшарошечные типа Ш1460К-ЦВ</t>
        </is>
      </c>
      <c r="D152" s="263" t="inlineStr">
        <is>
          <t>шт.</t>
        </is>
      </c>
      <c r="E152" s="140" t="n">
        <v>103.07532467532</v>
      </c>
      <c r="F152" s="265" t="n">
        <v>1750</v>
      </c>
      <c r="G152" s="32">
        <f>ROUND(E152*F152,2)</f>
        <v/>
      </c>
      <c r="H152" s="142">
        <f>G152/$G$275</f>
        <v/>
      </c>
      <c r="I152" s="32">
        <f>ROUND(F152*'Прил. 10'!$D$13,2)</f>
        <v/>
      </c>
      <c r="J152" s="32">
        <f>ROUND(I152*E152,2)</f>
        <v/>
      </c>
    </row>
    <row r="153" hidden="1" outlineLevel="1" ht="14.25" customFormat="1" customHeight="1" s="221">
      <c r="A153" s="263" t="n">
        <v>124</v>
      </c>
      <c r="B153" s="149" t="inlineStr">
        <is>
          <t>20.1.02.21-0081</t>
        </is>
      </c>
      <c r="C153" s="262" t="inlineStr">
        <is>
          <t>Узел крепления экрана УКЭ-1А</t>
        </is>
      </c>
      <c r="D153" s="263" t="inlineStr">
        <is>
          <t>шт</t>
        </is>
      </c>
      <c r="E153" s="140" t="n">
        <v>122.72727272727</v>
      </c>
      <c r="F153" s="265" t="n">
        <v>1454.67</v>
      </c>
      <c r="G153" s="32">
        <f>ROUND(E153*F153,2)</f>
        <v/>
      </c>
      <c r="H153" s="142">
        <f>G153/$G$275</f>
        <v/>
      </c>
      <c r="I153" s="32">
        <f>ROUND(F153*'Прил. 10'!$D$13,2)</f>
        <v/>
      </c>
      <c r="J153" s="32">
        <f>ROUND(I153*E153,2)</f>
        <v/>
      </c>
    </row>
    <row r="154" hidden="1" outlineLevel="1" ht="14.25" customFormat="1" customHeight="1" s="221">
      <c r="A154" s="263" t="n">
        <v>125</v>
      </c>
      <c r="B154" s="149" t="inlineStr">
        <is>
          <t>20.1.02.21-0034</t>
        </is>
      </c>
      <c r="C154" s="262" t="inlineStr">
        <is>
          <t>Узел крепления КГ-21-3</t>
        </is>
      </c>
      <c r="D154" s="263" t="inlineStr">
        <is>
          <t>шт</t>
        </is>
      </c>
      <c r="E154" s="140" t="n">
        <v>1585.0649350649</v>
      </c>
      <c r="F154" s="265" t="n">
        <v>107.4</v>
      </c>
      <c r="G154" s="32">
        <f>ROUND(E154*F154,2)</f>
        <v/>
      </c>
      <c r="H154" s="142">
        <f>G154/$G$275</f>
        <v/>
      </c>
      <c r="I154" s="32">
        <f>ROUND(F154*'Прил. 10'!$D$13,2)</f>
        <v/>
      </c>
      <c r="J154" s="32">
        <f>ROUND(I154*E154,2)</f>
        <v/>
      </c>
    </row>
    <row r="155" hidden="1" outlineLevel="1" ht="25.5" customFormat="1" customHeight="1" s="221">
      <c r="A155" s="263" t="n">
        <v>126</v>
      </c>
      <c r="B155" s="149" t="inlineStr">
        <is>
          <t>22.2.02.04-0009</t>
        </is>
      </c>
      <c r="C155" s="262" t="inlineStr">
        <is>
          <t>Звено промежуточное монтажное ПТМ-12-3</t>
        </is>
      </c>
      <c r="D155" s="263" t="inlineStr">
        <is>
          <t>шт.</t>
        </is>
      </c>
      <c r="E155" s="140" t="n">
        <v>1531.8181818182</v>
      </c>
      <c r="F155" s="265" t="n">
        <v>103.63</v>
      </c>
      <c r="G155" s="32">
        <f>ROUND(E155*F155,2)</f>
        <v/>
      </c>
      <c r="H155" s="142">
        <f>G155/$G$275</f>
        <v/>
      </c>
      <c r="I155" s="32">
        <f>ROUND(F155*'Прил. 10'!$D$13,2)</f>
        <v/>
      </c>
      <c r="J155" s="32">
        <f>ROUND(I155*E155,2)</f>
        <v/>
      </c>
    </row>
    <row r="156" hidden="1" outlineLevel="1" ht="14.25" customFormat="1" customHeight="1" s="221">
      <c r="A156" s="263" t="n">
        <v>127</v>
      </c>
      <c r="B156" s="149" t="inlineStr">
        <is>
          <t>22.2.02.04-0023</t>
        </is>
      </c>
      <c r="C156" s="262" t="inlineStr">
        <is>
          <t>Звено промежуточное прямое ПР-16-6</t>
        </is>
      </c>
      <c r="D156" s="263" t="inlineStr">
        <is>
          <t>шт.</t>
        </is>
      </c>
      <c r="E156" s="140" t="n">
        <v>2628.5714285714</v>
      </c>
      <c r="F156" s="265" t="n">
        <v>60.08</v>
      </c>
      <c r="G156" s="32">
        <f>ROUND(E156*F156,2)</f>
        <v/>
      </c>
      <c r="H156" s="142">
        <f>G156/$G$275</f>
        <v/>
      </c>
      <c r="I156" s="32">
        <f>ROUND(F156*'Прил. 10'!$D$13,2)</f>
        <v/>
      </c>
      <c r="J156" s="32">
        <f>ROUND(I156*E156,2)</f>
        <v/>
      </c>
    </row>
    <row r="157" hidden="1" outlineLevel="1" ht="14.25" customFormat="1" customHeight="1" s="221">
      <c r="A157" s="263" t="n">
        <v>128</v>
      </c>
      <c r="B157" s="149" t="inlineStr">
        <is>
          <t>01.7.11.07-0032</t>
        </is>
      </c>
      <c r="C157" s="262" t="inlineStr">
        <is>
          <t>Электроды диаметром 4 мм Э42</t>
        </is>
      </c>
      <c r="D157" s="263" t="inlineStr">
        <is>
          <t>т</t>
        </is>
      </c>
      <c r="E157" s="140" t="n">
        <v>15.203265584416</v>
      </c>
      <c r="F157" s="265" t="n">
        <v>10315.01</v>
      </c>
      <c r="G157" s="32">
        <f>ROUND(E157*F157,2)</f>
        <v/>
      </c>
      <c r="H157" s="142">
        <f>G157/$G$275</f>
        <v/>
      </c>
      <c r="I157" s="32">
        <f>ROUND(F157*'Прил. 10'!$D$13,2)</f>
        <v/>
      </c>
      <c r="J157" s="32">
        <f>ROUND(I157*E157,2)</f>
        <v/>
      </c>
    </row>
    <row r="158" hidden="1" outlineLevel="1" ht="14.25" customFormat="1" customHeight="1" s="221">
      <c r="A158" s="263" t="n">
        <v>129</v>
      </c>
      <c r="B158" s="149" t="inlineStr">
        <is>
          <t>22.2.02.01-0010</t>
        </is>
      </c>
      <c r="C158" s="262" t="inlineStr">
        <is>
          <t>Гаситель вибрации ГВ-6645-02</t>
        </is>
      </c>
      <c r="D158" s="263" t="inlineStr">
        <is>
          <t>шт.</t>
        </is>
      </c>
      <c r="E158" s="140" t="n">
        <v>608.44155844156</v>
      </c>
      <c r="F158" s="265" t="n">
        <v>253.83</v>
      </c>
      <c r="G158" s="32">
        <f>ROUND(E158*F158,2)</f>
        <v/>
      </c>
      <c r="H158" s="142">
        <f>G158/$G$275</f>
        <v/>
      </c>
      <c r="I158" s="32">
        <f>ROUND(F158*'Прил. 10'!$D$13,2)</f>
        <v/>
      </c>
      <c r="J158" s="32">
        <f>ROUND(I158*E158,2)</f>
        <v/>
      </c>
    </row>
    <row r="159" hidden="1" outlineLevel="1" ht="38.25" customFormat="1" customHeight="1" s="221">
      <c r="A159" s="263" t="n">
        <v>130</v>
      </c>
      <c r="B159" s="149" t="inlineStr">
        <is>
          <t>05.1.01.13-0032</t>
        </is>
      </c>
      <c r="C159" s="262" t="inlineStr">
        <is>
          <t>Плиты железобетонные навесные ПН-1А /бетон В22,5 (М300), расход арматуры 149 кг/ (серия 3.407-115 вып. 2) 76шт</t>
        </is>
      </c>
      <c r="D159" s="263" t="inlineStr">
        <is>
          <t>м3</t>
        </is>
      </c>
      <c r="E159" s="140" t="n">
        <v>37.506493506494</v>
      </c>
      <c r="F159" s="265" t="n">
        <v>3912.02</v>
      </c>
      <c r="G159" s="32">
        <f>ROUND(E159*F159,2)</f>
        <v/>
      </c>
      <c r="H159" s="142">
        <f>G159/$G$275</f>
        <v/>
      </c>
      <c r="I159" s="32">
        <f>ROUND(F159*'Прил. 10'!$D$13,2)</f>
        <v/>
      </c>
      <c r="J159" s="32">
        <f>ROUND(I159*E159,2)</f>
        <v/>
      </c>
    </row>
    <row r="160" hidden="1" outlineLevel="1" ht="38.25" customFormat="1" customHeight="1" s="221">
      <c r="A160" s="263" t="n">
        <v>131</v>
      </c>
      <c r="B160" s="149" t="inlineStr">
        <is>
          <t>05.1.01.13-0032</t>
        </is>
      </c>
      <c r="C160" s="262" t="inlineStr">
        <is>
          <t>Плиты железобетонные навесные ПН-1А /бетон В22,5 (М300), расход арматуры 149 кг/ (серия 3.407-115 вып. 2) 24шт</t>
        </is>
      </c>
      <c r="D160" s="263" t="inlineStr">
        <is>
          <t>м3</t>
        </is>
      </c>
      <c r="E160" s="140" t="n">
        <v>35.506493506494</v>
      </c>
      <c r="F160" s="265" t="n">
        <v>3912.02</v>
      </c>
      <c r="G160" s="32">
        <f>ROUND(E160*F160,2)</f>
        <v/>
      </c>
      <c r="H160" s="142">
        <f>G160/$G$275</f>
        <v/>
      </c>
      <c r="I160" s="32">
        <f>ROUND(F160*'Прил. 10'!$D$13,2)</f>
        <v/>
      </c>
      <c r="J160" s="32">
        <f>ROUND(I160*E160,2)</f>
        <v/>
      </c>
    </row>
    <row r="161" hidden="1" outlineLevel="1" ht="14.25" customFormat="1" customHeight="1" s="221">
      <c r="A161" s="263" t="n">
        <v>132</v>
      </c>
      <c r="B161" s="149" t="inlineStr">
        <is>
          <t>14.4.04.09-0016</t>
        </is>
      </c>
      <c r="C161" s="262" t="inlineStr">
        <is>
          <t>Эмаль ХВ-124 голубая</t>
        </is>
      </c>
      <c r="D161" s="263" t="inlineStr">
        <is>
          <t>т</t>
        </is>
      </c>
      <c r="E161" s="140" t="n">
        <v>5.9275616883117</v>
      </c>
      <c r="F161" s="265" t="n">
        <v>22050</v>
      </c>
      <c r="G161" s="32">
        <f>ROUND(E161*F161,2)</f>
        <v/>
      </c>
      <c r="H161" s="142">
        <f>G161/$G$275</f>
        <v/>
      </c>
      <c r="I161" s="32">
        <f>ROUND(F161*'Прил. 10'!$D$13,2)</f>
        <v/>
      </c>
      <c r="J161" s="32">
        <f>ROUND(I161*E161,2)</f>
        <v/>
      </c>
    </row>
    <row r="162" hidden="1" outlineLevel="1" ht="51" customFormat="1" customHeight="1" s="221">
      <c r="A162" s="263" t="n">
        <v>133</v>
      </c>
      <c r="B162" s="149" t="inlineStr">
        <is>
          <t>23.3.01.04-0058</t>
        </is>
      </c>
      <c r="C162" s="262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D162" s="263" t="inlineStr">
        <is>
          <t>м</t>
        </is>
      </c>
      <c r="E162" s="140" t="n">
        <v>152.44155844156</v>
      </c>
      <c r="F162" s="265" t="n">
        <v>851.29</v>
      </c>
      <c r="G162" s="32">
        <f>ROUND(E162*F162,2)</f>
        <v/>
      </c>
      <c r="H162" s="142">
        <f>G162/$G$275</f>
        <v/>
      </c>
      <c r="I162" s="32">
        <f>ROUND(F162*'Прил. 10'!$D$13,2)</f>
        <v/>
      </c>
      <c r="J162" s="32">
        <f>ROUND(I162*E162,2)</f>
        <v/>
      </c>
    </row>
    <row r="163" hidden="1" outlineLevel="1" ht="25.5" customFormat="1" customHeight="1" s="221">
      <c r="A163" s="263" t="n">
        <v>134</v>
      </c>
      <c r="B163" s="149" t="inlineStr">
        <is>
          <t>20.5.04.07-0014</t>
        </is>
      </c>
      <c r="C163" s="262" t="inlineStr">
        <is>
          <t>Зажим соединительный прессуемый САС-330-1</t>
        </is>
      </c>
      <c r="D163" s="263" t="inlineStr">
        <is>
          <t>шт.</t>
        </is>
      </c>
      <c r="E163" s="140" t="n">
        <v>912.33766233766</v>
      </c>
      <c r="F163" s="265" t="n">
        <v>141.19</v>
      </c>
      <c r="G163" s="32">
        <f>ROUND(E163*F163,2)</f>
        <v/>
      </c>
      <c r="H163" s="142">
        <f>G163/$G$275</f>
        <v/>
      </c>
      <c r="I163" s="32">
        <f>ROUND(F163*'Прил. 10'!$D$13,2)</f>
        <v/>
      </c>
      <c r="J163" s="32">
        <f>ROUND(I163*E163,2)</f>
        <v/>
      </c>
    </row>
    <row r="164" hidden="1" outlineLevel="1" ht="38.25" customFormat="1" customHeight="1" s="221">
      <c r="A164" s="263" t="n">
        <v>135</v>
      </c>
      <c r="B164" s="149" t="inlineStr">
        <is>
          <t>11.1.03.01-0083</t>
        </is>
      </c>
      <c r="C164" s="262" t="inlineStr">
        <is>
          <t>Бруски обрезные хвойных пород длиной 4-6,5 м, шириной 75-150 мм, толщиной 100, 125 мм, III сорта</t>
        </is>
      </c>
      <c r="D164" s="263" t="inlineStr">
        <is>
          <t>м3</t>
        </is>
      </c>
      <c r="E164" s="140" t="n">
        <v>80.742034415584</v>
      </c>
      <c r="F164" s="265" t="n">
        <v>1553</v>
      </c>
      <c r="G164" s="32">
        <f>ROUND(E164*F164,2)</f>
        <v/>
      </c>
      <c r="H164" s="142">
        <f>G164/$G$275</f>
        <v/>
      </c>
      <c r="I164" s="32">
        <f>ROUND(F164*'Прил. 10'!$D$13,2)</f>
        <v/>
      </c>
      <c r="J164" s="32">
        <f>ROUND(I164*E164,2)</f>
        <v/>
      </c>
    </row>
    <row r="165" hidden="1" outlineLevel="1" ht="14.25" customFormat="1" customHeight="1" s="221">
      <c r="A165" s="263" t="n">
        <v>136</v>
      </c>
      <c r="B165" s="149" t="inlineStr">
        <is>
          <t>01.4.01.06-0057</t>
        </is>
      </c>
      <c r="C165" s="262" t="inlineStr">
        <is>
          <t>Коронки типа К-130К</t>
        </is>
      </c>
      <c r="D165" s="263" t="inlineStr">
        <is>
          <t>шт.</t>
        </is>
      </c>
      <c r="E165" s="140" t="n">
        <v>108.49090909091</v>
      </c>
      <c r="F165" s="265" t="n">
        <v>1045.82</v>
      </c>
      <c r="G165" s="32">
        <f>ROUND(E165*F165,2)</f>
        <v/>
      </c>
      <c r="H165" s="142">
        <f>G165/$G$275</f>
        <v/>
      </c>
      <c r="I165" s="32">
        <f>ROUND(F165*'Прил. 10'!$D$13,2)</f>
        <v/>
      </c>
      <c r="J165" s="32">
        <f>ROUND(I165*E165,2)</f>
        <v/>
      </c>
    </row>
    <row r="166" hidden="1" outlineLevel="1" ht="14.25" customFormat="1" customHeight="1" s="221">
      <c r="A166" s="263" t="n">
        <v>137</v>
      </c>
      <c r="B166" s="149" t="inlineStr">
        <is>
          <t>20.1.02.14-0006</t>
        </is>
      </c>
      <c r="C166" s="262" t="inlineStr">
        <is>
          <t>Серьга СР-21-20</t>
        </is>
      </c>
      <c r="D166" s="263" t="inlineStr">
        <is>
          <t>шт.</t>
        </is>
      </c>
      <c r="E166" s="140" t="n">
        <v>1585.0649350649</v>
      </c>
      <c r="F166" s="265" t="n">
        <v>68.73</v>
      </c>
      <c r="G166" s="32">
        <f>ROUND(E166*F166,2)</f>
        <v/>
      </c>
      <c r="H166" s="142">
        <f>G166/$G$275</f>
        <v/>
      </c>
      <c r="I166" s="32">
        <f>ROUND(F166*'Прил. 10'!$D$13,2)</f>
        <v/>
      </c>
      <c r="J166" s="32">
        <f>ROUND(I166*E166,2)</f>
        <v/>
      </c>
    </row>
    <row r="167" hidden="1" outlineLevel="1" ht="14.25" customFormat="1" customHeight="1" s="221">
      <c r="A167" s="263" t="n">
        <v>138</v>
      </c>
      <c r="B167" s="149" t="inlineStr">
        <is>
          <t>20.1.01.12-0023</t>
        </is>
      </c>
      <c r="C167" s="262" t="inlineStr">
        <is>
          <t>Зажим поддерживающий глухой ПГН-6-9</t>
        </is>
      </c>
      <c r="D167" s="263" t="inlineStr">
        <is>
          <t>шт.</t>
        </is>
      </c>
      <c r="E167" s="140" t="n">
        <v>263.63636363636</v>
      </c>
      <c r="F167" s="265" t="n">
        <v>408.36</v>
      </c>
      <c r="G167" s="32">
        <f>ROUND(E167*F167,2)</f>
        <v/>
      </c>
      <c r="H167" s="142">
        <f>G167/$G$275</f>
        <v/>
      </c>
      <c r="I167" s="32">
        <f>ROUND(F167*'Прил. 10'!$D$13,2)</f>
        <v/>
      </c>
      <c r="J167" s="32">
        <f>ROUND(I167*E167,2)</f>
        <v/>
      </c>
    </row>
    <row r="168" hidden="1" outlineLevel="1" ht="38.25" customFormat="1" customHeight="1" s="221">
      <c r="A168" s="263" t="n">
        <v>139</v>
      </c>
      <c r="B168" s="149" t="inlineStr">
        <is>
          <t>01.7.15.01-0040</t>
        </is>
      </c>
      <c r="C168" s="262" t="inlineStr">
        <is>
          <t>Анкер из арматурной стали А-I, диаметром 12 мм, длиной 90 см для крепления геотехнических решеток</t>
        </is>
      </c>
      <c r="D168" s="263" t="inlineStr">
        <is>
          <t>т</t>
        </is>
      </c>
      <c r="E168" s="140" t="n">
        <v>6.7392558441558</v>
      </c>
      <c r="F168" s="265" t="n">
        <v>15714.29</v>
      </c>
      <c r="G168" s="32">
        <f>ROUND(E168*F168,2)</f>
        <v/>
      </c>
      <c r="H168" s="142">
        <f>G168/$G$275</f>
        <v/>
      </c>
      <c r="I168" s="32">
        <f>ROUND(F168*'Прил. 10'!$D$13,2)</f>
        <v/>
      </c>
      <c r="J168" s="32">
        <f>ROUND(I168*E168,2)</f>
        <v/>
      </c>
    </row>
    <row r="169" hidden="1" outlineLevel="1" ht="14.25" customFormat="1" customHeight="1" s="221">
      <c r="A169" s="263" t="n">
        <v>140</v>
      </c>
      <c r="B169" s="149" t="inlineStr">
        <is>
          <t>14.4.02.09-0301</t>
        </is>
      </c>
      <c r="C169" s="262" t="inlineStr">
        <is>
          <t>Краска "Цинол"</t>
        </is>
      </c>
      <c r="D169" s="263" t="inlineStr">
        <is>
          <t>кг</t>
        </is>
      </c>
      <c r="E169" s="140" t="n">
        <v>437.42311688312</v>
      </c>
      <c r="F169" s="265" t="n">
        <v>238.48</v>
      </c>
      <c r="G169" s="32">
        <f>ROUND(E169*F169,2)</f>
        <v/>
      </c>
      <c r="H169" s="142">
        <f>G169/$G$275</f>
        <v/>
      </c>
      <c r="I169" s="32">
        <f>ROUND(F169*'Прил. 10'!$D$13,2)</f>
        <v/>
      </c>
      <c r="J169" s="32">
        <f>ROUND(I169*E169,2)</f>
        <v/>
      </c>
    </row>
    <row r="170" hidden="1" outlineLevel="1" ht="25.5" customFormat="1" customHeight="1" s="221">
      <c r="A170" s="263" t="n">
        <v>141</v>
      </c>
      <c r="B170" s="149" t="inlineStr">
        <is>
          <t>01.7.15.03-0038</t>
        </is>
      </c>
      <c r="C170" s="262" t="inlineStr">
        <is>
          <t>Болты с гайками и шайбами оцинкованные, диаметр 36 мм</t>
        </is>
      </c>
      <c r="D170" s="263" t="inlineStr">
        <is>
          <t>кг</t>
        </is>
      </c>
      <c r="E170" s="140" t="n">
        <v>4155.8441558442</v>
      </c>
      <c r="F170" s="265" t="n">
        <v>24.57</v>
      </c>
      <c r="G170" s="32">
        <f>ROUND(E170*F170,2)</f>
        <v/>
      </c>
      <c r="H170" s="142">
        <f>G170/$G$275</f>
        <v/>
      </c>
      <c r="I170" s="32">
        <f>ROUND(F170*'Прил. 10'!$D$13,2)</f>
        <v/>
      </c>
      <c r="J170" s="32">
        <f>ROUND(I170*E170,2)</f>
        <v/>
      </c>
    </row>
    <row r="171" hidden="1" outlineLevel="1" ht="14.25" customFormat="1" customHeight="1" s="221">
      <c r="A171" s="263" t="n">
        <v>142</v>
      </c>
      <c r="B171" s="149" t="inlineStr">
        <is>
          <t>20.2.11.03-0003</t>
        </is>
      </c>
      <c r="C171" s="262" t="inlineStr">
        <is>
          <t>Распорка специальная 3РС-4-400</t>
        </is>
      </c>
      <c r="D171" s="263" t="inlineStr">
        <is>
          <t>шт.</t>
        </is>
      </c>
      <c r="E171" s="140" t="n">
        <v>50</v>
      </c>
      <c r="F171" s="265" t="n">
        <v>1941.36</v>
      </c>
      <c r="G171" s="32">
        <f>ROUND(E171*F171,2)</f>
        <v/>
      </c>
      <c r="H171" s="142">
        <f>G171/$G$275</f>
        <v/>
      </c>
      <c r="I171" s="32">
        <f>ROUND(F171*'Прил. 10'!$D$13,2)</f>
        <v/>
      </c>
      <c r="J171" s="32">
        <f>ROUND(I171*E171,2)</f>
        <v/>
      </c>
    </row>
    <row r="172" hidden="1" outlineLevel="1" ht="14.25" customFormat="1" customHeight="1" s="221">
      <c r="A172" s="263" t="n">
        <v>143</v>
      </c>
      <c r="B172" s="149" t="inlineStr">
        <is>
          <t>20.1.01.14-0001</t>
        </is>
      </c>
      <c r="C172" s="262" t="inlineStr">
        <is>
          <t>Зажим для троса, диаметр 6,7 мм</t>
        </is>
      </c>
      <c r="D172" s="263" t="inlineStr">
        <is>
          <t>шт</t>
        </is>
      </c>
      <c r="E172" s="140" t="n">
        <v>3449.3506493506</v>
      </c>
      <c r="F172" s="265" t="n">
        <v>27.59</v>
      </c>
      <c r="G172" s="32">
        <f>ROUND(E172*F172,2)</f>
        <v/>
      </c>
      <c r="H172" s="142">
        <f>G172/$G$275</f>
        <v/>
      </c>
      <c r="I172" s="32">
        <f>ROUND(F172*'Прил. 10'!$D$13,2)</f>
        <v/>
      </c>
      <c r="J172" s="32">
        <f>ROUND(I172*E172,2)</f>
        <v/>
      </c>
    </row>
    <row r="173" hidden="1" outlineLevel="1" ht="25.5" customFormat="1" customHeight="1" s="221">
      <c r="A173" s="263" t="n">
        <v>144</v>
      </c>
      <c r="B173" s="149" t="inlineStr">
        <is>
          <t>22.2.02.04-0047</t>
        </is>
      </c>
      <c r="C173" s="262" t="inlineStr">
        <is>
          <t>Звено промежуточное трехлапчатое ПРТ-12/16-2</t>
        </is>
      </c>
      <c r="D173" s="263" t="inlineStr">
        <is>
          <t>шт.</t>
        </is>
      </c>
      <c r="E173" s="140" t="n">
        <v>1314.9350649351</v>
      </c>
      <c r="F173" s="265" t="n">
        <v>66.12</v>
      </c>
      <c r="G173" s="32">
        <f>ROUND(E173*F173,2)</f>
        <v/>
      </c>
      <c r="H173" s="142">
        <f>G173/$G$275</f>
        <v/>
      </c>
      <c r="I173" s="32">
        <f>ROUND(F173*'Прил. 10'!$D$13,2)</f>
        <v/>
      </c>
      <c r="J173" s="32">
        <f>ROUND(I173*E173,2)</f>
        <v/>
      </c>
    </row>
    <row r="174" hidden="1" outlineLevel="1" ht="38.25" customFormat="1" customHeight="1" s="221">
      <c r="A174" s="263" t="n">
        <v>145</v>
      </c>
      <c r="B174" s="149" t="inlineStr">
        <is>
          <t>05.1.01.13-0032</t>
        </is>
      </c>
      <c r="C174" s="262" t="inlineStr">
        <is>
          <t>Плиты железобетонные навесные ПН-1А /бетон В22,5 (М300), расход арматуры 149 кг/ (серия 3.407-115 вып. 2), 44шт</t>
        </is>
      </c>
      <c r="D174" s="263" t="inlineStr">
        <is>
          <t>м3</t>
        </is>
      </c>
      <c r="E174" s="140" t="n">
        <v>21.714285714286</v>
      </c>
      <c r="F174" s="265" t="n">
        <v>3912.02</v>
      </c>
      <c r="G174" s="32">
        <f>ROUND(E174*F174,2)</f>
        <v/>
      </c>
      <c r="H174" s="142">
        <f>G174/$G$275</f>
        <v/>
      </c>
      <c r="I174" s="32">
        <f>ROUND(F174*'Прил. 10'!$D$13,2)</f>
        <v/>
      </c>
      <c r="J174" s="32">
        <f>ROUND(I174*E174,2)</f>
        <v/>
      </c>
    </row>
    <row r="175" hidden="1" outlineLevel="1" ht="25.5" customFormat="1" customHeight="1" s="221">
      <c r="A175" s="263" t="n">
        <v>146</v>
      </c>
      <c r="B175" s="149" t="inlineStr">
        <is>
          <t>22.2.02.04-0003</t>
        </is>
      </c>
      <c r="C175" s="262" t="inlineStr">
        <is>
          <t>Звено промежуточное вывернутое ПРВ-16-1</t>
        </is>
      </c>
      <c r="D175" s="263" t="inlineStr">
        <is>
          <t>шт.</t>
        </is>
      </c>
      <c r="E175" s="140" t="n">
        <v>1314.9350649351</v>
      </c>
      <c r="F175" s="265" t="n">
        <v>63.58</v>
      </c>
      <c r="G175" s="32">
        <f>ROUND(E175*F175,2)</f>
        <v/>
      </c>
      <c r="H175" s="142">
        <f>G175/$G$275</f>
        <v/>
      </c>
      <c r="I175" s="32">
        <f>ROUND(F175*'Прил. 10'!$D$13,2)</f>
        <v/>
      </c>
      <c r="J175" s="32">
        <f>ROUND(I175*E175,2)</f>
        <v/>
      </c>
    </row>
    <row r="176" hidden="1" outlineLevel="1" ht="14.25" customFormat="1" customHeight="1" s="221">
      <c r="A176" s="263" t="n">
        <v>147</v>
      </c>
      <c r="B176" s="149" t="inlineStr">
        <is>
          <t>14.4.01.18-0002</t>
        </is>
      </c>
      <c r="C176" s="262" t="inlineStr">
        <is>
          <t>Грунтовка ФЛ-03К коричневая</t>
        </is>
      </c>
      <c r="D176" s="263" t="inlineStr">
        <is>
          <t>т</t>
        </is>
      </c>
      <c r="E176" s="140" t="n">
        <v>2.8077896103896</v>
      </c>
      <c r="F176" s="265" t="n">
        <v>29470.1</v>
      </c>
      <c r="G176" s="32">
        <f>ROUND(E176*F176,2)</f>
        <v/>
      </c>
      <c r="H176" s="142">
        <f>G176/$G$275</f>
        <v/>
      </c>
      <c r="I176" s="32">
        <f>ROUND(F176*'Прил. 10'!$D$13,2)</f>
        <v/>
      </c>
      <c r="J176" s="32">
        <f>ROUND(I176*E176,2)</f>
        <v/>
      </c>
    </row>
    <row r="177" hidden="1" outlineLevel="1" ht="14.25" customFormat="1" customHeight="1" s="221">
      <c r="A177" s="263" t="n">
        <v>148</v>
      </c>
      <c r="B177" s="149" t="inlineStr">
        <is>
          <t>01.4.01.08-0001</t>
        </is>
      </c>
      <c r="C177" s="262" t="inlineStr">
        <is>
          <t>Пневмоударники погружные типа II-105-2.6</t>
        </is>
      </c>
      <c r="D177" s="263" t="inlineStr">
        <is>
          <t>шт.</t>
        </is>
      </c>
      <c r="E177" s="140" t="n">
        <v>26.037818181818</v>
      </c>
      <c r="F177" s="265" t="n">
        <v>3100</v>
      </c>
      <c r="G177" s="32">
        <f>ROUND(E177*F177,2)</f>
        <v/>
      </c>
      <c r="H177" s="142">
        <f>G177/$G$275</f>
        <v/>
      </c>
      <c r="I177" s="32">
        <f>ROUND(F177*'Прил. 10'!$D$13,2)</f>
        <v/>
      </c>
      <c r="J177" s="32">
        <f>ROUND(I177*E177,2)</f>
        <v/>
      </c>
    </row>
    <row r="178" hidden="1" outlineLevel="1" ht="38.25" customFormat="1" customHeight="1" s="221">
      <c r="A178" s="263" t="n">
        <v>149</v>
      </c>
      <c r="B178" s="149" t="inlineStr">
        <is>
          <t>11.1.03.05-0086</t>
        </is>
      </c>
      <c r="C178" s="262" t="inlineStr">
        <is>
          <t>Доски необрезные хвойных пород длиной 4-6,5 м, все ширины, толщиной 44 мм и более, IV сорта</t>
        </is>
      </c>
      <c r="D178" s="263" t="inlineStr">
        <is>
          <t>м3</t>
        </is>
      </c>
      <c r="E178" s="140" t="n">
        <v>143.79220779221</v>
      </c>
      <c r="F178" s="265" t="n">
        <v>550</v>
      </c>
      <c r="G178" s="32">
        <f>ROUND(E178*F178,2)</f>
        <v/>
      </c>
      <c r="H178" s="142">
        <f>G178/$G$275</f>
        <v/>
      </c>
      <c r="I178" s="32">
        <f>ROUND(F178*'Прил. 10'!$D$13,2)</f>
        <v/>
      </c>
      <c r="J178" s="32">
        <f>ROUND(I178*E178,2)</f>
        <v/>
      </c>
    </row>
    <row r="179" hidden="1" outlineLevel="1" ht="38.25" customFormat="1" customHeight="1" s="221">
      <c r="A179" s="263" t="n">
        <v>150</v>
      </c>
      <c r="B179" s="149" t="inlineStr">
        <is>
          <t>05.1.01.13-0032</t>
        </is>
      </c>
      <c r="C179" s="262" t="inlineStr">
        <is>
          <t>Плиты железобетонные навесные ПН-1А /бетон В22,5 (М300), расход арматуры 149 кг/ (серия 3.407-115 вып. 2), 40шт</t>
        </is>
      </c>
      <c r="D179" s="263" t="inlineStr">
        <is>
          <t>м3</t>
        </is>
      </c>
      <c r="E179" s="140" t="n">
        <v>19.74025974026</v>
      </c>
      <c r="F179" s="265" t="n">
        <v>3912.02</v>
      </c>
      <c r="G179" s="32">
        <f>ROUND(E179*F179,2)</f>
        <v/>
      </c>
      <c r="H179" s="142">
        <f>G179/$G$275</f>
        <v/>
      </c>
      <c r="I179" s="32">
        <f>ROUND(F179*'Прил. 10'!$D$13,2)</f>
        <v/>
      </c>
      <c r="J179" s="32">
        <f>ROUND(I179*E179,2)</f>
        <v/>
      </c>
    </row>
    <row r="180" hidden="1" outlineLevel="1" ht="51" customFormat="1" customHeight="1" s="221">
      <c r="A180" s="263" t="n">
        <v>151</v>
      </c>
      <c r="B180" s="149" t="inlineStr">
        <is>
          <t>23.3.01.04-0035</t>
        </is>
      </c>
      <c r="C180" s="262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D180" s="263" t="inlineStr">
        <is>
          <t>м</t>
        </is>
      </c>
      <c r="E180" s="140" t="n">
        <v>180.49974025974</v>
      </c>
      <c r="F180" s="265" t="n">
        <v>427.3</v>
      </c>
      <c r="G180" s="32">
        <f>ROUND(E180*F180,2)</f>
        <v/>
      </c>
      <c r="H180" s="142">
        <f>G180/$G$275</f>
        <v/>
      </c>
      <c r="I180" s="32">
        <f>ROUND(F180*'Прил. 10'!$D$13,2)</f>
        <v/>
      </c>
      <c r="J180" s="32">
        <f>ROUND(I180*E180,2)</f>
        <v/>
      </c>
    </row>
    <row r="181" hidden="1" outlineLevel="1" ht="14.25" customFormat="1" customHeight="1" s="221">
      <c r="A181" s="263" t="n">
        <v>152</v>
      </c>
      <c r="B181" s="149" t="inlineStr">
        <is>
          <t>01.4.01.06-0054</t>
        </is>
      </c>
      <c r="C181" s="262" t="inlineStr">
        <is>
          <t>Коронки типа К-105КА</t>
        </is>
      </c>
      <c r="D181" s="263" t="inlineStr">
        <is>
          <t>шт.</t>
        </is>
      </c>
      <c r="E181" s="140" t="n">
        <v>108.49090909091</v>
      </c>
      <c r="F181" s="265" t="n">
        <v>698</v>
      </c>
      <c r="G181" s="32">
        <f>ROUND(E181*F181,2)</f>
        <v/>
      </c>
      <c r="H181" s="142">
        <f>G181/$G$275</f>
        <v/>
      </c>
      <c r="I181" s="32">
        <f>ROUND(F181*'Прил. 10'!$D$13,2)</f>
        <v/>
      </c>
      <c r="J181" s="32">
        <f>ROUND(I181*E181,2)</f>
        <v/>
      </c>
    </row>
    <row r="182" hidden="1" outlineLevel="1" ht="14.25" customFormat="1" customHeight="1" s="221">
      <c r="A182" s="263" t="n">
        <v>153</v>
      </c>
      <c r="B182" s="149" t="inlineStr">
        <is>
          <t>12.1.02.08-0121</t>
        </is>
      </c>
      <c r="C182" s="262" t="inlineStr">
        <is>
          <t>Стеклоизол К-4,0, стеклоткань</t>
        </is>
      </c>
      <c r="D182" s="263" t="inlineStr">
        <is>
          <t>м2</t>
        </is>
      </c>
      <c r="E182" s="140" t="n">
        <v>2587.3506493506</v>
      </c>
      <c r="F182" s="265" t="n">
        <v>28.89</v>
      </c>
      <c r="G182" s="32">
        <f>ROUND(E182*F182,2)</f>
        <v/>
      </c>
      <c r="H182" s="142">
        <f>G182/$G$275</f>
        <v/>
      </c>
      <c r="I182" s="32">
        <f>ROUND(F182*'Прил. 10'!$D$13,2)</f>
        <v/>
      </c>
      <c r="J182" s="32">
        <f>ROUND(I182*E182,2)</f>
        <v/>
      </c>
    </row>
    <row r="183" hidden="1" outlineLevel="1" ht="14.25" customFormat="1" customHeight="1" s="221">
      <c r="A183" s="263" t="n">
        <v>154</v>
      </c>
      <c r="B183" s="149" t="inlineStr">
        <is>
          <t>20.1.02.21-0082</t>
        </is>
      </c>
      <c r="C183" s="262" t="inlineStr">
        <is>
          <t>Узел крепления экрана УКЭ-1Б</t>
        </is>
      </c>
      <c r="D183" s="263" t="inlineStr">
        <is>
          <t>шт.</t>
        </is>
      </c>
      <c r="E183" s="140" t="n">
        <v>140.25974025974</v>
      </c>
      <c r="F183" s="265" t="n">
        <v>474.88</v>
      </c>
      <c r="G183" s="32">
        <f>ROUND(E183*F183,2)</f>
        <v/>
      </c>
      <c r="H183" s="142">
        <f>G183/$G$275</f>
        <v/>
      </c>
      <c r="I183" s="32">
        <f>ROUND(F183*'Прил. 10'!$D$13,2)</f>
        <v/>
      </c>
      <c r="J183" s="32">
        <f>ROUND(I183*E183,2)</f>
        <v/>
      </c>
    </row>
    <row r="184" hidden="1" outlineLevel="1" ht="14.25" customFormat="1" customHeight="1" s="221">
      <c r="A184" s="263" t="n">
        <v>155</v>
      </c>
      <c r="B184" s="149" t="inlineStr">
        <is>
          <t>22.2.02.04-0022</t>
        </is>
      </c>
      <c r="C184" s="262" t="inlineStr">
        <is>
          <t>Звено промежуточное прямое ПР-12-6</t>
        </is>
      </c>
      <c r="D184" s="263" t="inlineStr">
        <is>
          <t>шт.</t>
        </is>
      </c>
      <c r="E184" s="140" t="n">
        <v>1531.8181818182</v>
      </c>
      <c r="F184" s="265" t="n">
        <v>42.05</v>
      </c>
      <c r="G184" s="32">
        <f>ROUND(E184*F184,2)</f>
        <v/>
      </c>
      <c r="H184" s="142">
        <f>G184/$G$275</f>
        <v/>
      </c>
      <c r="I184" s="32">
        <f>ROUND(F184*'Прил. 10'!$D$13,2)</f>
        <v/>
      </c>
      <c r="J184" s="32">
        <f>ROUND(I184*E184,2)</f>
        <v/>
      </c>
    </row>
    <row r="185" hidden="1" outlineLevel="1" ht="14.25" customFormat="1" customHeight="1" s="221">
      <c r="A185" s="263" t="n">
        <v>156</v>
      </c>
      <c r="B185" s="149" t="inlineStr">
        <is>
          <t>20.1.02.21-0031</t>
        </is>
      </c>
      <c r="C185" s="262" t="inlineStr">
        <is>
          <t>Узел крепления КГ-12-1</t>
        </is>
      </c>
      <c r="D185" s="263" t="inlineStr">
        <is>
          <t>шт.</t>
        </is>
      </c>
      <c r="E185" s="140" t="n">
        <v>479.87012987013</v>
      </c>
      <c r="F185" s="265" t="n">
        <v>120.86</v>
      </c>
      <c r="G185" s="32">
        <f>ROUND(E185*F185,2)</f>
        <v/>
      </c>
      <c r="H185" s="142">
        <f>G185/$G$275</f>
        <v/>
      </c>
      <c r="I185" s="32">
        <f>ROUND(F185*'Прил. 10'!$D$13,2)</f>
        <v/>
      </c>
      <c r="J185" s="32">
        <f>ROUND(I185*E185,2)</f>
        <v/>
      </c>
    </row>
    <row r="186" hidden="1" outlineLevel="1" ht="14.25" customFormat="1" customHeight="1" s="221">
      <c r="A186" s="263" t="n">
        <v>157</v>
      </c>
      <c r="B186" s="149" t="inlineStr">
        <is>
          <t>20.1.02.14-0005</t>
        </is>
      </c>
      <c r="C186" s="262" t="inlineStr">
        <is>
          <t>Серьга СР-16-20</t>
        </is>
      </c>
      <c r="D186" s="263" t="inlineStr">
        <is>
          <t>шт.</t>
        </is>
      </c>
      <c r="E186" s="140" t="n">
        <v>2628.5714285714</v>
      </c>
      <c r="F186" s="265" t="n">
        <v>21.5</v>
      </c>
      <c r="G186" s="32">
        <f>ROUND(E186*F186,2)</f>
        <v/>
      </c>
      <c r="H186" s="142">
        <f>G186/$G$275</f>
        <v/>
      </c>
      <c r="I186" s="32">
        <f>ROUND(F186*'Прил. 10'!$D$13,2)</f>
        <v/>
      </c>
      <c r="J186" s="32">
        <f>ROUND(I186*E186,2)</f>
        <v/>
      </c>
    </row>
    <row r="187" hidden="1" outlineLevel="1" ht="14.25" customFormat="1" customHeight="1" s="221">
      <c r="A187" s="263" t="n">
        <v>158</v>
      </c>
      <c r="B187" s="149" t="inlineStr">
        <is>
          <t>14.4.04.11-0008</t>
        </is>
      </c>
      <c r="C187" s="262" t="inlineStr">
        <is>
          <t>Эмаль ХС-710 серая</t>
        </is>
      </c>
      <c r="D187" s="263" t="inlineStr">
        <is>
          <t>т</t>
        </is>
      </c>
      <c r="E187" s="140" t="n">
        <v>1.3202220779221</v>
      </c>
      <c r="F187" s="265" t="n">
        <v>40272.19</v>
      </c>
      <c r="G187" s="32">
        <f>ROUND(E187*F187,2)</f>
        <v/>
      </c>
      <c r="H187" s="142">
        <f>G187/$G$275</f>
        <v/>
      </c>
      <c r="I187" s="32">
        <f>ROUND(F187*'Прил. 10'!$D$13,2)</f>
        <v/>
      </c>
      <c r="J187" s="32">
        <f>ROUND(I187*E187,2)</f>
        <v/>
      </c>
    </row>
    <row r="188" hidden="1" outlineLevel="1" ht="14.25" customFormat="1" customHeight="1" s="221">
      <c r="A188" s="263" t="n">
        <v>159</v>
      </c>
      <c r="B188" s="149" t="inlineStr">
        <is>
          <t>20.1.02.21-0081</t>
        </is>
      </c>
      <c r="C188" s="262" t="inlineStr">
        <is>
          <t>Узел крепления экрана УКЭ-1А</t>
        </is>
      </c>
      <c r="D188" s="263" t="inlineStr">
        <is>
          <t>шт.</t>
        </is>
      </c>
      <c r="E188" s="140" t="n">
        <v>35.714285714286</v>
      </c>
      <c r="F188" s="265" t="n">
        <v>1454.67</v>
      </c>
      <c r="G188" s="32">
        <f>ROUND(E188*F188,2)</f>
        <v/>
      </c>
      <c r="H188" s="142">
        <f>G188/$G$275</f>
        <v/>
      </c>
      <c r="I188" s="32">
        <f>ROUND(F188*'Прил. 10'!$D$13,2)</f>
        <v/>
      </c>
      <c r="J188" s="32">
        <f>ROUND(I188*E188,2)</f>
        <v/>
      </c>
    </row>
    <row r="189" hidden="1" outlineLevel="1" ht="25.5" customFormat="1" customHeight="1" s="221">
      <c r="A189" s="263" t="n">
        <v>160</v>
      </c>
      <c r="B189" s="149" t="inlineStr">
        <is>
          <t>02.2.05.04-1777</t>
        </is>
      </c>
      <c r="C189" s="262" t="inlineStr">
        <is>
          <t>Щебень М 800, фракция 20-40 мм, группа 2</t>
        </is>
      </c>
      <c r="D189" s="263" t="inlineStr">
        <is>
          <t>м3</t>
        </is>
      </c>
      <c r="E189" s="140" t="n">
        <v>430.58441558442</v>
      </c>
      <c r="F189" s="265" t="n">
        <v>108.4</v>
      </c>
      <c r="G189" s="32">
        <f>ROUND(E189*F189,2)</f>
        <v/>
      </c>
      <c r="H189" s="142">
        <f>G189/$G$275</f>
        <v/>
      </c>
      <c r="I189" s="32">
        <f>ROUND(F189*'Прил. 10'!$D$13,2)</f>
        <v/>
      </c>
      <c r="J189" s="32">
        <f>ROUND(I189*E189,2)</f>
        <v/>
      </c>
    </row>
    <row r="190" hidden="1" outlineLevel="1" ht="38.25" customFormat="1" customHeight="1" s="221">
      <c r="A190" s="263" t="n">
        <v>161</v>
      </c>
      <c r="B190" s="149" t="inlineStr">
        <is>
          <t>05.1.01.13-0032</t>
        </is>
      </c>
      <c r="C190" s="262" t="inlineStr">
        <is>
          <t>Плиты железобетонные навесные ПН2-А /бетон В22,5 (М300), расход арматуры 158 кг/ (серия 3.407-115 вып. 2)</t>
        </is>
      </c>
      <c r="D190" s="263" t="inlineStr">
        <is>
          <t>м3</t>
        </is>
      </c>
      <c r="E190" s="140" t="n">
        <v>11.844155844156</v>
      </c>
      <c r="F190" s="265" t="n">
        <v>3912.02</v>
      </c>
      <c r="G190" s="32">
        <f>ROUND(E190*F190,2)</f>
        <v/>
      </c>
      <c r="H190" s="142">
        <f>G190/$G$275</f>
        <v/>
      </c>
      <c r="I190" s="32">
        <f>ROUND(F190*'Прил. 10'!$D$13,2)</f>
        <v/>
      </c>
      <c r="J190" s="32">
        <f>ROUND(I190*E190,2)</f>
        <v/>
      </c>
    </row>
    <row r="191" hidden="1" outlineLevel="1" ht="14.25" customFormat="1" customHeight="1" s="221">
      <c r="A191" s="263" t="n">
        <v>162</v>
      </c>
      <c r="B191" s="149" t="inlineStr">
        <is>
          <t>22.2.01.03-0003</t>
        </is>
      </c>
      <c r="C191" s="262" t="inlineStr">
        <is>
          <t>Изолятор подвесной стеклянный ПСД-70Е</t>
        </is>
      </c>
      <c r="D191" s="263" t="inlineStr">
        <is>
          <t>шт</t>
        </is>
      </c>
      <c r="E191" s="140" t="n">
        <v>263.63636363636</v>
      </c>
      <c r="F191" s="265" t="n">
        <v>169.25</v>
      </c>
      <c r="G191" s="32">
        <f>ROUND(E191*F191,2)</f>
        <v/>
      </c>
      <c r="H191" s="142">
        <f>G191/$G$275</f>
        <v/>
      </c>
      <c r="I191" s="32">
        <f>ROUND(F191*'Прил. 10'!$D$13,2)</f>
        <v/>
      </c>
      <c r="J191" s="32">
        <f>ROUND(I191*E191,2)</f>
        <v/>
      </c>
    </row>
    <row r="192" hidden="1" outlineLevel="1" ht="51" customFormat="1" customHeight="1" s="221">
      <c r="A192" s="263" t="n">
        <v>163</v>
      </c>
      <c r="B192" s="149" t="inlineStr">
        <is>
          <t>23.3.01.04-0048</t>
        </is>
      </c>
      <c r="C192" s="26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92" s="263" t="inlineStr">
        <is>
          <t>м</t>
        </is>
      </c>
      <c r="E192" s="140" t="n">
        <v>64.41558441558399</v>
      </c>
      <c r="F192" s="265" t="n">
        <v>677.51</v>
      </c>
      <c r="G192" s="32">
        <f>ROUND(E192*F192,2)</f>
        <v/>
      </c>
      <c r="H192" s="142">
        <f>G192/$G$275</f>
        <v/>
      </c>
      <c r="I192" s="32">
        <f>ROUND(F192*'Прил. 10'!$D$13,2)</f>
        <v/>
      </c>
      <c r="J192" s="32">
        <f>ROUND(I192*E192,2)</f>
        <v/>
      </c>
    </row>
    <row r="193" hidden="1" outlineLevel="1" ht="14.25" customFormat="1" customHeight="1" s="221">
      <c r="A193" s="263" t="n">
        <v>164</v>
      </c>
      <c r="B193" s="149" t="inlineStr">
        <is>
          <t>20.2.02.01-0021</t>
        </is>
      </c>
      <c r="C193" s="262" t="inlineStr">
        <is>
          <t>Втулки изолирующие текстолитовые</t>
        </is>
      </c>
      <c r="D193" s="263" t="inlineStr">
        <is>
          <t>1000 шт.</t>
        </is>
      </c>
      <c r="E193" s="140" t="n">
        <v>12.398961038961</v>
      </c>
      <c r="F193" s="265" t="n">
        <v>3468.64</v>
      </c>
      <c r="G193" s="32">
        <f>ROUND(E193*F193,2)</f>
        <v/>
      </c>
      <c r="H193" s="142">
        <f>G193/$G$275</f>
        <v/>
      </c>
      <c r="I193" s="32">
        <f>ROUND(F193*'Прил. 10'!$D$13,2)</f>
        <v/>
      </c>
      <c r="J193" s="32">
        <f>ROUND(I193*E193,2)</f>
        <v/>
      </c>
    </row>
    <row r="194" hidden="1" outlineLevel="1" ht="14.25" customFormat="1" customHeight="1" s="221">
      <c r="A194" s="263" t="n">
        <v>165</v>
      </c>
      <c r="B194" s="149" t="inlineStr">
        <is>
          <t>01.4.02.04-0014</t>
        </is>
      </c>
      <c r="C194" s="262" t="inlineStr">
        <is>
          <t>Штанга буровая типа БТС-150</t>
        </is>
      </c>
      <c r="D194" s="263" t="inlineStr">
        <is>
          <t>шт.</t>
        </is>
      </c>
      <c r="E194" s="140" t="n">
        <v>28.51761038961</v>
      </c>
      <c r="F194" s="265" t="n">
        <v>1375</v>
      </c>
      <c r="G194" s="32">
        <f>ROUND(E194*F194,2)</f>
        <v/>
      </c>
      <c r="H194" s="142">
        <f>G194/$G$275</f>
        <v/>
      </c>
      <c r="I194" s="32">
        <f>ROUND(F194*'Прил. 10'!$D$13,2)</f>
        <v/>
      </c>
      <c r="J194" s="32">
        <f>ROUND(I194*E194,2)</f>
        <v/>
      </c>
    </row>
    <row r="195" hidden="1" outlineLevel="1" ht="14.25" customFormat="1" customHeight="1" s="221">
      <c r="A195" s="263" t="n">
        <v>166</v>
      </c>
      <c r="B195" s="149" t="inlineStr">
        <is>
          <t>20.1.02.22-0019</t>
        </is>
      </c>
      <c r="C195" s="262" t="inlineStr">
        <is>
          <t>Ушко У1-21-20</t>
        </is>
      </c>
      <c r="D195" s="263" t="inlineStr">
        <is>
          <t>шт.</t>
        </is>
      </c>
      <c r="E195" s="140" t="n">
        <v>130.51948051948</v>
      </c>
      <c r="F195" s="265" t="n">
        <v>289.31</v>
      </c>
      <c r="G195" s="32">
        <f>ROUND(E195*F195,2)</f>
        <v/>
      </c>
      <c r="H195" s="142">
        <f>G195/$G$275</f>
        <v/>
      </c>
      <c r="I195" s="32">
        <f>ROUND(F195*'Прил. 10'!$D$13,2)</f>
        <v/>
      </c>
      <c r="J195" s="32">
        <f>ROUND(I195*E195,2)</f>
        <v/>
      </c>
    </row>
    <row r="196" hidden="1" outlineLevel="1" ht="14.25" customFormat="1" customHeight="1" s="221">
      <c r="A196" s="263" t="n">
        <v>167</v>
      </c>
      <c r="B196" s="149" t="inlineStr">
        <is>
          <t>14.5.09.11-0102</t>
        </is>
      </c>
      <c r="C196" s="262" t="inlineStr">
        <is>
          <t>Уайт-спирит</t>
        </is>
      </c>
      <c r="D196" s="263" t="inlineStr">
        <is>
          <t>кг</t>
        </is>
      </c>
      <c r="E196" s="140" t="n">
        <v>5101.4405188312</v>
      </c>
      <c r="F196" s="265" t="n">
        <v>6.67</v>
      </c>
      <c r="G196" s="32">
        <f>ROUND(E196*F196,2)</f>
        <v/>
      </c>
      <c r="H196" s="142">
        <f>G196/$G$275</f>
        <v/>
      </c>
      <c r="I196" s="32">
        <f>ROUND(F196*'Прил. 10'!$D$13,2)</f>
        <v/>
      </c>
      <c r="J196" s="32">
        <f>ROUND(I196*E196,2)</f>
        <v/>
      </c>
    </row>
    <row r="197" hidden="1" outlineLevel="1" ht="14.25" customFormat="1" customHeight="1" s="221">
      <c r="A197" s="263" t="n">
        <v>168</v>
      </c>
      <c r="B197" s="149" t="inlineStr">
        <is>
          <t>14.4.04.11-0011</t>
        </is>
      </c>
      <c r="C197" s="262" t="inlineStr">
        <is>
          <t>Эмаль ХС-759 белая</t>
        </is>
      </c>
      <c r="D197" s="263" t="inlineStr">
        <is>
          <t>т</t>
        </is>
      </c>
      <c r="E197" s="140" t="n">
        <v>1.2186896103896</v>
      </c>
      <c r="F197" s="265" t="n">
        <v>26640</v>
      </c>
      <c r="G197" s="32">
        <f>ROUND(E197*F197,2)</f>
        <v/>
      </c>
      <c r="H197" s="142">
        <f>G197/$G$275</f>
        <v/>
      </c>
      <c r="I197" s="32">
        <f>ROUND(F197*'Прил. 10'!$D$13,2)</f>
        <v/>
      </c>
      <c r="J197" s="32">
        <f>ROUND(I197*E197,2)</f>
        <v/>
      </c>
    </row>
    <row r="198" hidden="1" outlineLevel="1" ht="25.5" customFormat="1" customHeight="1" s="221">
      <c r="A198" s="263" t="n">
        <v>169</v>
      </c>
      <c r="B198" s="149" t="inlineStr">
        <is>
          <t>01.4.01.03-0148</t>
        </is>
      </c>
      <c r="C198" s="262" t="inlineStr">
        <is>
          <t>Долота трехшарошечные типа Ш1460К-ЦВ (расход согласно сб5 ОП прилож 5.3)</t>
        </is>
      </c>
      <c r="D198" s="263" t="inlineStr">
        <is>
          <t>шт.</t>
        </is>
      </c>
      <c r="E198" s="140" t="n">
        <v>17.959480519481</v>
      </c>
      <c r="F198" s="265" t="n">
        <v>1750</v>
      </c>
      <c r="G198" s="32">
        <f>ROUND(E198*F198,2)</f>
        <v/>
      </c>
      <c r="H198" s="142">
        <f>G198/$G$275</f>
        <v/>
      </c>
      <c r="I198" s="32">
        <f>ROUND(F198*'Прил. 10'!$D$13,2)</f>
        <v/>
      </c>
      <c r="J198" s="32">
        <f>ROUND(I198*E198,2)</f>
        <v/>
      </c>
    </row>
    <row r="199" hidden="1" outlineLevel="1" ht="25.5" customFormat="1" customHeight="1" s="221">
      <c r="A199" s="263" t="n">
        <v>170</v>
      </c>
      <c r="B199" s="149" t="inlineStr">
        <is>
          <t>02.2.01.02-0017</t>
        </is>
      </c>
      <c r="C199" s="262" t="inlineStr">
        <is>
          <t>Гравий для строительных работ марка 600, фракция 20-40 мм</t>
        </is>
      </c>
      <c r="D199" s="263" t="inlineStr">
        <is>
          <t>м3</t>
        </is>
      </c>
      <c r="E199" s="140" t="n">
        <v>176.6392</v>
      </c>
      <c r="F199" s="265" t="n">
        <v>173</v>
      </c>
      <c r="G199" s="32">
        <f>ROUND(E199*F199,2)</f>
        <v/>
      </c>
      <c r="H199" s="142">
        <f>G199/$G$275</f>
        <v/>
      </c>
      <c r="I199" s="32">
        <f>ROUND(F199*'Прил. 10'!$D$13,2)</f>
        <v/>
      </c>
      <c r="J199" s="32">
        <f>ROUND(I199*E199,2)</f>
        <v/>
      </c>
    </row>
    <row r="200" hidden="1" outlineLevel="1" ht="14.25" customFormat="1" customHeight="1" s="221">
      <c r="A200" s="263" t="n">
        <v>171</v>
      </c>
      <c r="B200" s="149" t="inlineStr">
        <is>
          <t>25.2.01.09-0002</t>
        </is>
      </c>
      <c r="C200" s="262" t="inlineStr">
        <is>
          <t>Клин оцинкованный большой (КС-038-2)</t>
        </is>
      </c>
      <c r="D200" s="263" t="inlineStr">
        <is>
          <t>100 шт</t>
        </is>
      </c>
      <c r="E200" s="140" t="n">
        <v>17.246753246753</v>
      </c>
      <c r="F200" s="265" t="n">
        <v>1770</v>
      </c>
      <c r="G200" s="32">
        <f>ROUND(E200*F200,2)</f>
        <v/>
      </c>
      <c r="H200" s="142">
        <f>G200/$G$275</f>
        <v/>
      </c>
      <c r="I200" s="32">
        <f>ROUND(F200*'Прил. 10'!$D$13,2)</f>
        <v/>
      </c>
      <c r="J200" s="32">
        <f>ROUND(I200*E200,2)</f>
        <v/>
      </c>
    </row>
    <row r="201" hidden="1" outlineLevel="1" ht="51" customFormat="1" customHeight="1" s="221">
      <c r="A201" s="263" t="n">
        <v>172</v>
      </c>
      <c r="B201" s="149" t="inlineStr">
        <is>
          <t>11.1.02.01-0031</t>
        </is>
      </c>
      <c r="C201" s="262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201" s="263" t="inlineStr">
        <is>
          <t>м3</t>
        </is>
      </c>
      <c r="E201" s="140" t="n">
        <v>82.11038961039</v>
      </c>
      <c r="F201" s="265" t="n">
        <v>365</v>
      </c>
      <c r="G201" s="32">
        <f>ROUND(E201*F201,2)</f>
        <v/>
      </c>
      <c r="H201" s="142">
        <f>G201/$G$275</f>
        <v/>
      </c>
      <c r="I201" s="32">
        <f>ROUND(F201*'Прил. 10'!$D$13,2)</f>
        <v/>
      </c>
      <c r="J201" s="32">
        <f>ROUND(I201*E201,2)</f>
        <v/>
      </c>
    </row>
    <row r="202" hidden="1" outlineLevel="1" ht="25.5" customFormat="1" customHeight="1" s="221">
      <c r="A202" s="263" t="n">
        <v>173</v>
      </c>
      <c r="B202" s="149" t="inlineStr">
        <is>
          <t>08.4.03.02-0006</t>
        </is>
      </c>
      <c r="C202" s="262" t="inlineStr">
        <is>
          <t>Горячекатаная арматурная сталь гладкая класса А-I, диаметром 16-18 мм</t>
        </is>
      </c>
      <c r="D202" s="263" t="inlineStr">
        <is>
          <t>т</t>
        </is>
      </c>
      <c r="E202" s="140" t="n">
        <v>5.3042857142857</v>
      </c>
      <c r="F202" s="265" t="n">
        <v>5650</v>
      </c>
      <c r="G202" s="32">
        <f>ROUND(E202*F202,2)</f>
        <v/>
      </c>
      <c r="H202" s="142">
        <f>G202/$G$275</f>
        <v/>
      </c>
      <c r="I202" s="32">
        <f>ROUND(F202*'Прил. 10'!$D$13,2)</f>
        <v/>
      </c>
      <c r="J202" s="32">
        <f>ROUND(I202*E202,2)</f>
        <v/>
      </c>
    </row>
    <row r="203" hidden="1" outlineLevel="1" ht="25.5" customFormat="1" customHeight="1" s="221">
      <c r="A203" s="263" t="n">
        <v>174</v>
      </c>
      <c r="B203" s="149" t="inlineStr">
        <is>
          <t>20.1.01.05-0015</t>
        </is>
      </c>
      <c r="C203" s="262" t="inlineStr">
        <is>
          <t>Зажим заземляющий прессуемый ЗПС-170-3</t>
        </is>
      </c>
      <c r="D203" s="263" t="inlineStr">
        <is>
          <t>шт.</t>
        </is>
      </c>
      <c r="E203" s="140" t="n">
        <v>271.42857142857</v>
      </c>
      <c r="F203" s="265" t="n">
        <v>108.57</v>
      </c>
      <c r="G203" s="32">
        <f>ROUND(E203*F203,2)</f>
        <v/>
      </c>
      <c r="H203" s="142">
        <f>G203/$G$275</f>
        <v/>
      </c>
      <c r="I203" s="32">
        <f>ROUND(F203*'Прил. 10'!$D$13,2)</f>
        <v/>
      </c>
      <c r="J203" s="32">
        <f>ROUND(I203*E203,2)</f>
        <v/>
      </c>
    </row>
    <row r="204" hidden="1" outlineLevel="1" ht="14.25" customFormat="1" customHeight="1" s="221">
      <c r="A204" s="263" t="n">
        <v>175</v>
      </c>
      <c r="B204" s="149" t="inlineStr">
        <is>
          <t>14.5.09.07-0029</t>
        </is>
      </c>
      <c r="C204" s="262" t="inlineStr">
        <is>
          <t>Растворитель марки Р-4</t>
        </is>
      </c>
      <c r="D204" s="263" t="inlineStr">
        <is>
          <t>т</t>
        </is>
      </c>
      <c r="E204" s="140" t="n">
        <v>3.1092428571429</v>
      </c>
      <c r="F204" s="265" t="n">
        <v>9420</v>
      </c>
      <c r="G204" s="32">
        <f>ROUND(E204*F204,2)</f>
        <v/>
      </c>
      <c r="H204" s="142">
        <f>G204/$G$275</f>
        <v/>
      </c>
      <c r="I204" s="32">
        <f>ROUND(F204*'Прил. 10'!$D$13,2)</f>
        <v/>
      </c>
      <c r="J204" s="32">
        <f>ROUND(I204*E204,2)</f>
        <v/>
      </c>
    </row>
    <row r="205" hidden="1" outlineLevel="1" ht="25.5" customFormat="1" customHeight="1" s="221">
      <c r="A205" s="263" t="n">
        <v>176</v>
      </c>
      <c r="B205" s="197" t="inlineStr">
        <is>
          <t>БЦ.108_2.11</t>
        </is>
      </c>
      <c r="C205" s="202" t="inlineStr">
        <is>
          <t>Антиприсадочное устройство барьерного типа АПЗУ-БТ3</t>
        </is>
      </c>
      <c r="D205" s="203" t="inlineStr">
        <is>
          <t>шт</t>
        </is>
      </c>
      <c r="E205" s="204" t="n">
        <v>143.50649350649</v>
      </c>
      <c r="F205" s="265" t="n">
        <v>178.04797489782</v>
      </c>
      <c r="G205" s="32">
        <f>ROUND(E205*F205,2)</f>
        <v/>
      </c>
      <c r="H205" s="142">
        <f>G205/$G$275</f>
        <v/>
      </c>
      <c r="I205" s="32" t="n">
        <v>1725</v>
      </c>
      <c r="J205" s="32">
        <f>ROUND(I205*E205,2)</f>
        <v/>
      </c>
    </row>
    <row r="206" hidden="1" outlineLevel="1" ht="25.5" customFormat="1" customHeight="1" s="221">
      <c r="A206" s="263" t="n">
        <v>177</v>
      </c>
      <c r="B206" s="201" t="inlineStr">
        <is>
          <t>20.1.01.05-0011</t>
        </is>
      </c>
      <c r="C206" s="202" t="inlineStr">
        <is>
          <t>Зажим заземляющий прессуемый ЗПС-140-3</t>
        </is>
      </c>
      <c r="D206" s="203" t="inlineStr">
        <is>
          <t>шт</t>
        </is>
      </c>
      <c r="E206" s="204" t="n">
        <v>280.51948051948</v>
      </c>
      <c r="F206" s="265" t="n">
        <v>95.45</v>
      </c>
      <c r="G206" s="32">
        <f>ROUND(E206*F206,2)</f>
        <v/>
      </c>
      <c r="H206" s="142">
        <f>G206/$G$275</f>
        <v/>
      </c>
      <c r="I206" s="32">
        <f>ROUND(F206*'Прил. 10'!$D$13,2)</f>
        <v/>
      </c>
      <c r="J206" s="32">
        <f>ROUND(I206*E206,2)</f>
        <v/>
      </c>
    </row>
    <row r="207" hidden="1" outlineLevel="1" ht="14.25" customFormat="1" customHeight="1" s="221">
      <c r="A207" s="263" t="n">
        <v>178</v>
      </c>
      <c r="B207" s="201" t="inlineStr">
        <is>
          <t>20.5.04.04-0050</t>
        </is>
      </c>
      <c r="C207" s="202" t="inlineStr">
        <is>
          <t>Зажим натяжной: спиральный НС-11,4-02</t>
        </is>
      </c>
      <c r="D207" s="203" t="inlineStr">
        <is>
          <t>шт</t>
        </is>
      </c>
      <c r="E207" s="204" t="n">
        <v>87.662337662338</v>
      </c>
      <c r="F207" s="265" t="n">
        <v>303.68</v>
      </c>
      <c r="G207" s="32">
        <f>ROUND(E207*F207,2)</f>
        <v/>
      </c>
      <c r="H207" s="142">
        <f>G207/$G$275</f>
        <v/>
      </c>
      <c r="I207" s="32">
        <f>ROUND(F207*'Прил. 10'!$D$13,2)</f>
        <v/>
      </c>
      <c r="J207" s="32">
        <f>ROUND(I207*E207,2)</f>
        <v/>
      </c>
    </row>
    <row r="208" hidden="1" outlineLevel="1" ht="38.25" customFormat="1" customHeight="1" s="221">
      <c r="A208" s="263" t="n">
        <v>179</v>
      </c>
      <c r="B208" s="201" t="inlineStr">
        <is>
          <t>11.1.02.04-0031</t>
        </is>
      </c>
      <c r="C208" s="202" t="inlineStr">
        <is>
          <t>Лесоматериалы круглые хвойных пород для строительства диаметром 14-24 см, длиной 3-6,5 м</t>
        </is>
      </c>
      <c r="D208" s="203" t="inlineStr">
        <is>
          <t>м3</t>
        </is>
      </c>
      <c r="E208" s="204" t="n">
        <v>41.292280519481</v>
      </c>
      <c r="F208" s="265" t="n">
        <v>558.33</v>
      </c>
      <c r="G208" s="32">
        <f>ROUND(E208*F208,2)</f>
        <v/>
      </c>
      <c r="H208" s="142">
        <f>G208/$G$275</f>
        <v/>
      </c>
      <c r="I208" s="32">
        <f>ROUND(F208*'Прил. 10'!$D$13,2)</f>
        <v/>
      </c>
      <c r="J208" s="32">
        <f>ROUND(I208*E208,2)</f>
        <v/>
      </c>
    </row>
    <row r="209" hidden="1" outlineLevel="1" ht="38.25" customFormat="1" customHeight="1" s="221">
      <c r="A209" s="263" t="n">
        <v>180</v>
      </c>
      <c r="B209" s="201" t="inlineStr">
        <is>
          <t>ФССЦ прил 4 тб1,2</t>
        </is>
      </c>
      <c r="C209" s="202" t="inlineStr">
        <is>
          <t>Надбавка на марку бетона W6 для изделий из бетона В30 (М400) (617.49*1.5%=9.26)</t>
        </is>
      </c>
      <c r="D209" s="203" t="inlineStr">
        <is>
          <t>т</t>
        </is>
      </c>
      <c r="E209" s="204" t="n">
        <v>2165.9922077922</v>
      </c>
      <c r="F209" s="265" t="n">
        <v>9.26</v>
      </c>
      <c r="G209" s="32">
        <f>ROUND(E209*F209,2)</f>
        <v/>
      </c>
      <c r="H209" s="142">
        <f>G209/$G$275</f>
        <v/>
      </c>
      <c r="I209" s="32">
        <f>ROUND(F209*'Прил. 10'!$D$13,2)</f>
        <v/>
      </c>
      <c r="J209" s="32">
        <f>ROUND(I209*E209,2)</f>
        <v/>
      </c>
    </row>
    <row r="210" hidden="1" outlineLevel="1" ht="63.75" customFormat="1" customHeight="1" s="221">
      <c r="A210" s="263" t="n">
        <v>181</v>
      </c>
      <c r="B210" s="201" t="inlineStr">
        <is>
          <t>08.2.01.01-0004</t>
        </is>
      </c>
      <c r="C210" s="202" t="inlineStr">
        <is>
          <t>Канат закрытый с двумя слоями Z-образной проволоки и сердечником, без покрытия, из проволок марки В, маркировочная группа 1370 н/мм2 и менее, диаметр 45 мм</t>
        </is>
      </c>
      <c r="D210" s="203" t="inlineStr">
        <is>
          <t>10 м</t>
        </is>
      </c>
      <c r="E210" s="204" t="n">
        <v>8.3116883116883</v>
      </c>
      <c r="F210" s="265" t="n">
        <v>2271.41</v>
      </c>
      <c r="G210" s="32">
        <f>ROUND(E210*F210,2)</f>
        <v/>
      </c>
      <c r="H210" s="142">
        <f>G210/$G$275</f>
        <v/>
      </c>
      <c r="I210" s="32">
        <f>ROUND(F210*'Прил. 10'!$D$13,2)</f>
        <v/>
      </c>
      <c r="J210" s="32">
        <f>ROUND(I210*E210,2)</f>
        <v/>
      </c>
    </row>
    <row r="211" hidden="1" outlineLevel="1" ht="25.5" customFormat="1" customHeight="1" s="221">
      <c r="A211" s="263" t="n">
        <v>182</v>
      </c>
      <c r="B211" s="149" t="inlineStr">
        <is>
          <t>20.1.02.11-0002</t>
        </is>
      </c>
      <c r="C211" s="262" t="inlineStr">
        <is>
          <t>Протектор защитный спиральный ПЗС-13,3-31</t>
        </is>
      </c>
      <c r="D211" s="263" t="inlineStr">
        <is>
          <t>шт</t>
        </is>
      </c>
      <c r="E211" s="140" t="n">
        <v>227.92207792208</v>
      </c>
      <c r="F211" s="265" t="n">
        <v>77.81</v>
      </c>
      <c r="G211" s="32">
        <f>ROUND(E211*F211,2)</f>
        <v/>
      </c>
      <c r="H211" s="142">
        <f>G211/$G$275</f>
        <v/>
      </c>
      <c r="I211" s="32">
        <f>ROUND(F211*'Прил. 10'!$D$13,2)</f>
        <v/>
      </c>
      <c r="J211" s="32">
        <f>ROUND(I211*E211,2)</f>
        <v/>
      </c>
    </row>
    <row r="212" hidden="1" outlineLevel="1" ht="14.25" customFormat="1" customHeight="1" s="221">
      <c r="A212" s="263" t="n">
        <v>183</v>
      </c>
      <c r="B212" s="149" t="inlineStr">
        <is>
          <t>20.1.02.22-0003</t>
        </is>
      </c>
      <c r="C212" s="262" t="inlineStr">
        <is>
          <t>Ушко двухлапчатое У2-12-16</t>
        </is>
      </c>
      <c r="D212" s="263" t="inlineStr">
        <is>
          <t>шт.</t>
        </is>
      </c>
      <c r="E212" s="140" t="n">
        <v>87.662337662338</v>
      </c>
      <c r="F212" s="265" t="n">
        <v>194.37</v>
      </c>
      <c r="G212" s="32">
        <f>ROUND(E212*F212,2)</f>
        <v/>
      </c>
      <c r="H212" s="142">
        <f>G212/$G$275</f>
        <v/>
      </c>
      <c r="I212" s="32">
        <f>ROUND(F212*'Прил. 10'!$D$13,2)</f>
        <v/>
      </c>
      <c r="J212" s="32">
        <f>ROUND(I212*E212,2)</f>
        <v/>
      </c>
    </row>
    <row r="213" hidden="1" outlineLevel="1" ht="14.25" customFormat="1" customHeight="1" s="221">
      <c r="A213" s="263" t="n">
        <v>184</v>
      </c>
      <c r="B213" s="149" t="inlineStr">
        <is>
          <t>01.2.03.03-0013</t>
        </is>
      </c>
      <c r="C213" s="262" t="inlineStr">
        <is>
          <t>Мастика битумная кровельная горячая</t>
        </is>
      </c>
      <c r="D213" s="263" t="inlineStr">
        <is>
          <t>т</t>
        </is>
      </c>
      <c r="E213" s="140" t="n">
        <v>4.9497142857143</v>
      </c>
      <c r="F213" s="265" t="n">
        <v>3390</v>
      </c>
      <c r="G213" s="32">
        <f>ROUND(E213*F213,2)</f>
        <v/>
      </c>
      <c r="H213" s="142">
        <f>G213/$G$275</f>
        <v/>
      </c>
      <c r="I213" s="32">
        <f>ROUND(F213*'Прил. 10'!$D$13,2)</f>
        <v/>
      </c>
      <c r="J213" s="32">
        <f>ROUND(I213*E213,2)</f>
        <v/>
      </c>
    </row>
    <row r="214" hidden="1" outlineLevel="1" ht="25.5" customFormat="1" customHeight="1" s="221">
      <c r="A214" s="263" t="n">
        <v>185</v>
      </c>
      <c r="B214" s="149" t="inlineStr">
        <is>
          <t>14.2.01.05-0001</t>
        </is>
      </c>
      <c r="C214" s="262" t="inlineStr">
        <is>
          <t>Композиция "Алпол" (на основе термопластичных полимеров)</t>
        </is>
      </c>
      <c r="D214" s="263" t="inlineStr">
        <is>
          <t>кг</t>
        </is>
      </c>
      <c r="E214" s="140" t="n">
        <v>293.65662337662</v>
      </c>
      <c r="F214" s="265" t="n">
        <v>54.99</v>
      </c>
      <c r="G214" s="32">
        <f>ROUND(E214*F214,2)</f>
        <v/>
      </c>
      <c r="H214" s="142">
        <f>G214/$G$275</f>
        <v/>
      </c>
      <c r="I214" s="32">
        <f>ROUND(F214*'Прил. 10'!$D$13,2)</f>
        <v/>
      </c>
      <c r="J214" s="32">
        <f>ROUND(I214*E214,2)</f>
        <v/>
      </c>
    </row>
    <row r="215" hidden="1" outlineLevel="1" ht="14.25" customFormat="1" customHeight="1" s="221">
      <c r="A215" s="263" t="n">
        <v>186</v>
      </c>
      <c r="B215" s="149" t="inlineStr">
        <is>
          <t>01.4.01.03-0152</t>
        </is>
      </c>
      <c r="C215" s="262" t="inlineStr">
        <is>
          <t>Долота шнековые диаметром 198 мм</t>
        </is>
      </c>
      <c r="D215" s="263" t="inlineStr">
        <is>
          <t>шт.</t>
        </is>
      </c>
      <c r="E215" s="140" t="n">
        <v>24.130285714286</v>
      </c>
      <c r="F215" s="265" t="n">
        <v>666.84</v>
      </c>
      <c r="G215" s="32">
        <f>ROUND(E215*F215,2)</f>
        <v/>
      </c>
      <c r="H215" s="142">
        <f>G215/$G$275</f>
        <v/>
      </c>
      <c r="I215" s="32">
        <f>ROUND(F215*'Прил. 10'!$D$13,2)</f>
        <v/>
      </c>
      <c r="J215" s="32">
        <f>ROUND(I215*E215,2)</f>
        <v/>
      </c>
    </row>
    <row r="216" hidden="1" outlineLevel="1" ht="14.25" customFormat="1" customHeight="1" s="221">
      <c r="A216" s="263" t="n">
        <v>187</v>
      </c>
      <c r="B216" s="149" t="inlineStr">
        <is>
          <t>20.1.02.22-0008</t>
        </is>
      </c>
      <c r="C216" s="262" t="inlineStr">
        <is>
          <t>Ушко специальное укороченное УСК-12-16</t>
        </is>
      </c>
      <c r="D216" s="263" t="inlineStr">
        <is>
          <t>шт.</t>
        </is>
      </c>
      <c r="E216" s="140" t="n">
        <v>129.87012987013</v>
      </c>
      <c r="F216" s="265" t="n">
        <v>120.95</v>
      </c>
      <c r="G216" s="32">
        <f>ROUND(E216*F216,2)</f>
        <v/>
      </c>
      <c r="H216" s="142">
        <f>G216/$G$275</f>
        <v/>
      </c>
      <c r="I216" s="32">
        <f>ROUND(F216*'Прил. 10'!$D$13,2)</f>
        <v/>
      </c>
      <c r="J216" s="32">
        <f>ROUND(I216*E216,2)</f>
        <v/>
      </c>
    </row>
    <row r="217" hidden="1" outlineLevel="1" ht="14.25" customFormat="1" customHeight="1" s="221">
      <c r="A217" s="263" t="n">
        <v>188</v>
      </c>
      <c r="B217" s="149" t="inlineStr">
        <is>
          <t>22.2.02.11-0061</t>
        </is>
      </c>
      <c r="C217" s="262" t="inlineStr">
        <is>
          <t>Комплект крепежный TLK-FPFP-50</t>
        </is>
      </c>
      <c r="D217" s="263" t="inlineStr">
        <is>
          <t>шт</t>
        </is>
      </c>
      <c r="E217" s="140" t="n">
        <v>119.48051948052</v>
      </c>
      <c r="F217" s="265" t="n">
        <v>127.37</v>
      </c>
      <c r="G217" s="32">
        <f>ROUND(E217*F217,2)</f>
        <v/>
      </c>
      <c r="H217" s="142">
        <f>G217/$G$275</f>
        <v/>
      </c>
      <c r="I217" s="32">
        <f>ROUND(F217*'Прил. 10'!$D$13,2)</f>
        <v/>
      </c>
      <c r="J217" s="32">
        <f>ROUND(I217*E217,2)</f>
        <v/>
      </c>
    </row>
    <row r="218" hidden="1" outlineLevel="1" ht="25.5" customFormat="1" customHeight="1" s="221">
      <c r="A218" s="263" t="n">
        <v>189</v>
      </c>
      <c r="B218" s="149" t="inlineStr">
        <is>
          <t>25.1.06.03-0061</t>
        </is>
      </c>
      <c r="C218" s="262" t="inlineStr">
        <is>
          <t>Плакаты предупредительные, путевые сигнальные знаки размер 420x220 мм</t>
        </is>
      </c>
      <c r="D218" s="263" t="inlineStr">
        <is>
          <t>100 шт</t>
        </is>
      </c>
      <c r="E218" s="140" t="n">
        <v>4.025974025974</v>
      </c>
      <c r="F218" s="265" t="n">
        <v>3611.54</v>
      </c>
      <c r="G218" s="32">
        <f>ROUND(E218*F218,2)</f>
        <v/>
      </c>
      <c r="H218" s="142">
        <f>G218/$G$275</f>
        <v/>
      </c>
      <c r="I218" s="32">
        <f>ROUND(F218*'Прил. 10'!$D$13,2)</f>
        <v/>
      </c>
      <c r="J218" s="32">
        <f>ROUND(I218*E218,2)</f>
        <v/>
      </c>
    </row>
    <row r="219" hidden="1" outlineLevel="1" ht="25.5" customFormat="1" customHeight="1" s="221">
      <c r="A219" s="263" t="n">
        <v>190</v>
      </c>
      <c r="B219" s="149" t="inlineStr">
        <is>
          <t>08.4.03.02-0004</t>
        </is>
      </c>
      <c r="C219" s="262" t="inlineStr">
        <is>
          <t>Горячекатаная арматурная сталь гладкая класса А-I, диаметром 12 мм</t>
        </is>
      </c>
      <c r="D219" s="263" t="inlineStr">
        <is>
          <t>т</t>
        </is>
      </c>
      <c r="E219" s="140" t="n">
        <v>2.2234311688312</v>
      </c>
      <c r="F219" s="265" t="n">
        <v>6508.75</v>
      </c>
      <c r="G219" s="32">
        <f>ROUND(E219*F219,2)</f>
        <v/>
      </c>
      <c r="H219" s="142">
        <f>G219/$G$275</f>
        <v/>
      </c>
      <c r="I219" s="32">
        <f>ROUND(F219*'Прил. 10'!$D$13,2)</f>
        <v/>
      </c>
      <c r="J219" s="32">
        <f>ROUND(I219*E219,2)</f>
        <v/>
      </c>
    </row>
    <row r="220" hidden="1" outlineLevel="1" ht="25.5" customFormat="1" customHeight="1" s="221">
      <c r="A220" s="263" t="n">
        <v>191</v>
      </c>
      <c r="B220" s="149" t="inlineStr">
        <is>
          <t>14.4.01.19-0002</t>
        </is>
      </c>
      <c r="C220" s="262" t="inlineStr">
        <is>
          <t>Грунтовка ХС-010 химстойкая красно-коричневая</t>
        </is>
      </c>
      <c r="D220" s="263" t="inlineStr">
        <is>
          <t>т</t>
        </is>
      </c>
      <c r="E220" s="140" t="n">
        <v>0.47868961038961</v>
      </c>
      <c r="F220" s="265" t="n">
        <v>28447.65</v>
      </c>
      <c r="G220" s="32">
        <f>ROUND(E220*F220,2)</f>
        <v/>
      </c>
      <c r="H220" s="142">
        <f>G220/$G$275</f>
        <v/>
      </c>
      <c r="I220" s="32">
        <f>ROUND(F220*'Прил. 10'!$D$13,2)</f>
        <v/>
      </c>
      <c r="J220" s="32">
        <f>ROUND(I220*E220,2)</f>
        <v/>
      </c>
    </row>
    <row r="221" hidden="1" outlineLevel="1" ht="14.25" customFormat="1" customHeight="1" s="221">
      <c r="A221" s="263" t="n">
        <v>192</v>
      </c>
      <c r="B221" s="149" t="inlineStr">
        <is>
          <t>01.7.15.02-0052</t>
        </is>
      </c>
      <c r="C221" s="262" t="inlineStr">
        <is>
          <t>Болты анкерные U-образные</t>
        </is>
      </c>
      <c r="D221" s="263" t="inlineStr">
        <is>
          <t>т</t>
        </is>
      </c>
      <c r="E221" s="140" t="n">
        <v>1.2979220779221</v>
      </c>
      <c r="F221" s="265" t="n">
        <v>10068</v>
      </c>
      <c r="G221" s="32">
        <f>ROUND(E221*F221,2)</f>
        <v/>
      </c>
      <c r="H221" s="142">
        <f>G221/$G$275</f>
        <v/>
      </c>
      <c r="I221" s="32">
        <f>ROUND(F221*'Прил. 10'!$D$13,2)</f>
        <v/>
      </c>
      <c r="J221" s="32">
        <f>ROUND(I221*E221,2)</f>
        <v/>
      </c>
    </row>
    <row r="222" hidden="1" outlineLevel="1" ht="25.5" customFormat="1" customHeight="1" s="221">
      <c r="A222" s="263" t="n">
        <v>193</v>
      </c>
      <c r="B222" s="149" t="inlineStr">
        <is>
          <t>20.5.04.07-0008</t>
        </is>
      </c>
      <c r="C222" s="262" t="inlineStr">
        <is>
          <t>Зажим соединительный прессуемый САП-500-1</t>
        </is>
      </c>
      <c r="D222" s="263" t="inlineStr">
        <is>
          <t>шт</t>
        </is>
      </c>
      <c r="E222" s="140" t="n">
        <v>31.818181818182</v>
      </c>
      <c r="F222" s="265" t="n">
        <v>349.79</v>
      </c>
      <c r="G222" s="32">
        <f>ROUND(E222*F222,2)</f>
        <v/>
      </c>
      <c r="H222" s="142">
        <f>G222/$G$275</f>
        <v/>
      </c>
      <c r="I222" s="32">
        <f>ROUND(F222*'Прил. 10'!$D$13,2)</f>
        <v/>
      </c>
      <c r="J222" s="32">
        <f>ROUND(I222*E222,2)</f>
        <v/>
      </c>
    </row>
    <row r="223" hidden="1" outlineLevel="1" ht="14.25" customFormat="1" customHeight="1" s="221">
      <c r="A223" s="263" t="n">
        <v>194</v>
      </c>
      <c r="B223" s="149" t="inlineStr">
        <is>
          <t>14.4.02.09-0301</t>
        </is>
      </c>
      <c r="C223" s="262" t="inlineStr">
        <is>
          <t>Краска "Цинол" (расход 0.3 кг на 1м2)</t>
        </is>
      </c>
      <c r="D223" s="263" t="inlineStr">
        <is>
          <t>кг</t>
        </is>
      </c>
      <c r="E223" s="140" t="n">
        <v>45.974025974026</v>
      </c>
      <c r="F223" s="265" t="n">
        <v>238.48</v>
      </c>
      <c r="G223" s="32">
        <f>ROUND(E223*F223,2)</f>
        <v/>
      </c>
      <c r="H223" s="142">
        <f>G223/$G$275</f>
        <v/>
      </c>
      <c r="I223" s="32">
        <f>ROUND(F223*'Прил. 10'!$D$13,2)</f>
        <v/>
      </c>
      <c r="J223" s="32">
        <f>ROUND(I223*E223,2)</f>
        <v/>
      </c>
    </row>
    <row r="224" hidden="1" outlineLevel="1" ht="14.25" customFormat="1" customHeight="1" s="221">
      <c r="A224" s="263" t="n">
        <v>195</v>
      </c>
      <c r="B224" s="149" t="inlineStr">
        <is>
          <t>20.1.02.08-0002</t>
        </is>
      </c>
      <c r="C224" s="262" t="inlineStr">
        <is>
          <t>Ниппель диаметром 57 мм</t>
        </is>
      </c>
      <c r="D224" s="263" t="inlineStr">
        <is>
          <t>кг</t>
        </is>
      </c>
      <c r="E224" s="140" t="n">
        <v>48.355948051948</v>
      </c>
      <c r="F224" s="265" t="n">
        <v>207.8</v>
      </c>
      <c r="G224" s="32">
        <f>ROUND(E224*F224,2)</f>
        <v/>
      </c>
      <c r="H224" s="142">
        <f>G224/$G$275</f>
        <v/>
      </c>
      <c r="I224" s="32">
        <f>ROUND(F224*'Прил. 10'!$D$13,2)</f>
        <v/>
      </c>
      <c r="J224" s="32">
        <f>ROUND(I224*E224,2)</f>
        <v/>
      </c>
    </row>
    <row r="225" hidden="1" outlineLevel="1" ht="63.75" customFormat="1" customHeight="1" s="221">
      <c r="A225" s="263" t="n">
        <v>196</v>
      </c>
      <c r="B225" s="149" t="inlineStr">
        <is>
          <t>21.2.01.02-0087</t>
        </is>
      </c>
      <c r="C225" s="26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70/72 мм2</t>
        </is>
      </c>
      <c r="D225" s="263" t="inlineStr">
        <is>
          <t>т</t>
        </is>
      </c>
      <c r="E225" s="140" t="n">
        <v>0.28246753246753</v>
      </c>
      <c r="F225" s="265" t="n">
        <v>32594.84</v>
      </c>
      <c r="G225" s="32">
        <f>ROUND(E225*F225,2)</f>
        <v/>
      </c>
      <c r="H225" s="142">
        <f>G225/$G$275</f>
        <v/>
      </c>
      <c r="I225" s="32">
        <f>ROUND(F225*'Прил. 10'!$D$13,2)</f>
        <v/>
      </c>
      <c r="J225" s="32">
        <f>ROUND(I225*E225,2)</f>
        <v/>
      </c>
    </row>
    <row r="226" hidden="1" outlineLevel="1" ht="14.25" customFormat="1" customHeight="1" s="221">
      <c r="A226" s="263" t="n">
        <v>197</v>
      </c>
      <c r="B226" s="149" t="inlineStr">
        <is>
          <t>01.7.15.10-0055</t>
        </is>
      </c>
      <c r="C226" s="262" t="inlineStr">
        <is>
          <t>Скобы металлические СМ 73/12</t>
        </is>
      </c>
      <c r="D226" s="263" t="inlineStr">
        <is>
          <t>кг</t>
        </is>
      </c>
      <c r="E226" s="140" t="n">
        <v>96.48116753246801</v>
      </c>
      <c r="F226" s="265" t="n">
        <v>95.15000000000001</v>
      </c>
      <c r="G226" s="32">
        <f>ROUND(E226*F226,2)</f>
        <v/>
      </c>
      <c r="H226" s="142">
        <f>G226/$G$275</f>
        <v/>
      </c>
      <c r="I226" s="32">
        <f>ROUND(F226*'Прил. 10'!$D$13,2)</f>
        <v/>
      </c>
      <c r="J226" s="32">
        <f>ROUND(I226*E226,2)</f>
        <v/>
      </c>
    </row>
    <row r="227" hidden="1" outlineLevel="1" ht="14.25" customFormat="1" customHeight="1" s="221">
      <c r="A227" s="263" t="n">
        <v>198</v>
      </c>
      <c r="B227" s="149" t="inlineStr">
        <is>
          <t>01.7.15.03-0041</t>
        </is>
      </c>
      <c r="C227" s="262" t="inlineStr">
        <is>
          <t>Болты с гайками и шайбами строительные</t>
        </is>
      </c>
      <c r="D227" s="263" t="inlineStr">
        <is>
          <t>т</t>
        </is>
      </c>
      <c r="E227" s="140" t="n">
        <v>0.99541818181818</v>
      </c>
      <c r="F227" s="265" t="n">
        <v>9040.01</v>
      </c>
      <c r="G227" s="32">
        <f>ROUND(E227*F227,2)</f>
        <v/>
      </c>
      <c r="H227" s="142">
        <f>G227/$G$275</f>
        <v/>
      </c>
      <c r="I227" s="32">
        <f>ROUND(F227*'Прил. 10'!$D$13,2)</f>
        <v/>
      </c>
      <c r="J227" s="32">
        <f>ROUND(I227*E227,2)</f>
        <v/>
      </c>
    </row>
    <row r="228" hidden="1" outlineLevel="1" ht="14.25" customFormat="1" customHeight="1" s="221">
      <c r="A228" s="263" t="n">
        <v>199</v>
      </c>
      <c r="B228" s="149" t="inlineStr">
        <is>
          <t>20.1.02.08-0001</t>
        </is>
      </c>
      <c r="C228" s="262" t="inlineStr">
        <is>
          <t>Ниппель диаметром 42 мм</t>
        </is>
      </c>
      <c r="D228" s="263" t="inlineStr">
        <is>
          <t>кг</t>
        </is>
      </c>
      <c r="E228" s="140" t="n">
        <v>49.595844155844</v>
      </c>
      <c r="F228" s="265" t="n">
        <v>176.1</v>
      </c>
      <c r="G228" s="32">
        <f>ROUND(E228*F228,2)</f>
        <v/>
      </c>
      <c r="H228" s="142">
        <f>G228/$G$275</f>
        <v/>
      </c>
      <c r="I228" s="32">
        <f>ROUND(F228*'Прил. 10'!$D$13,2)</f>
        <v/>
      </c>
      <c r="J228" s="32">
        <f>ROUND(I228*E228,2)</f>
        <v/>
      </c>
    </row>
    <row r="229" hidden="1" outlineLevel="1" ht="14.25" customFormat="1" customHeight="1" s="221">
      <c r="A229" s="263" t="n">
        <v>200</v>
      </c>
      <c r="B229" s="149" t="inlineStr">
        <is>
          <t>14.4.01.19-0003</t>
        </is>
      </c>
      <c r="C229" s="262" t="inlineStr">
        <is>
          <t>Грунтовка ХС-059 красно-коричневая</t>
        </is>
      </c>
      <c r="D229" s="263" t="inlineStr">
        <is>
          <t>т</t>
        </is>
      </c>
      <c r="E229" s="140" t="n">
        <v>0.33745454545455</v>
      </c>
      <c r="F229" s="265" t="n">
        <v>22176</v>
      </c>
      <c r="G229" s="32">
        <f>ROUND(E229*F229,2)</f>
        <v/>
      </c>
      <c r="H229" s="142">
        <f>G229/$G$275</f>
        <v/>
      </c>
      <c r="I229" s="32">
        <f>ROUND(F229*'Прил. 10'!$D$13,2)</f>
        <v/>
      </c>
      <c r="J229" s="32">
        <f>ROUND(I229*E229,2)</f>
        <v/>
      </c>
    </row>
    <row r="230" hidden="1" outlineLevel="1" ht="14.25" customFormat="1" customHeight="1" s="221">
      <c r="A230" s="263" t="n">
        <v>201</v>
      </c>
      <c r="B230" s="149" t="inlineStr">
        <is>
          <t>01.7.03.01-0001</t>
        </is>
      </c>
      <c r="C230" s="262" t="inlineStr">
        <is>
          <t>Вода</t>
        </is>
      </c>
      <c r="D230" s="263" t="inlineStr">
        <is>
          <t>м3</t>
        </is>
      </c>
      <c r="E230" s="140" t="n">
        <v>2951.6101688312</v>
      </c>
      <c r="F230" s="265" t="n">
        <v>2.44</v>
      </c>
      <c r="G230" s="32">
        <f>ROUND(E230*F230,2)</f>
        <v/>
      </c>
      <c r="H230" s="142">
        <f>G230/$G$275</f>
        <v/>
      </c>
      <c r="I230" s="32">
        <f>ROUND(F230*'Прил. 10'!$D$13,2)</f>
        <v/>
      </c>
      <c r="J230" s="32">
        <f>ROUND(I230*E230,2)</f>
        <v/>
      </c>
    </row>
    <row r="231" hidden="1" outlineLevel="1" ht="25.5" customFormat="1" customHeight="1" s="221">
      <c r="A231" s="263" t="n">
        <v>202</v>
      </c>
      <c r="B231" s="149" t="inlineStr">
        <is>
          <t>20.5.04.07-0041</t>
        </is>
      </c>
      <c r="C231" s="262" t="inlineStr">
        <is>
          <t>Зажим соединительный спиральный СС-24,5-11</t>
        </is>
      </c>
      <c r="D231" s="263" t="inlineStr">
        <is>
          <t>шт.</t>
        </is>
      </c>
      <c r="E231" s="140" t="n">
        <v>5.8441558441558</v>
      </c>
      <c r="F231" s="265" t="n">
        <v>1221.05</v>
      </c>
      <c r="G231" s="32">
        <f>ROUND(E231*F231,2)</f>
        <v/>
      </c>
      <c r="H231" s="142">
        <f>G231/$G$275</f>
        <v/>
      </c>
      <c r="I231" s="32">
        <f>ROUND(F231*'Прил. 10'!$D$13,2)</f>
        <v/>
      </c>
      <c r="J231" s="32">
        <f>ROUND(I231*E231,2)</f>
        <v/>
      </c>
    </row>
    <row r="232" hidden="1" outlineLevel="1" ht="14.25" customFormat="1" customHeight="1" s="221">
      <c r="A232" s="263" t="n">
        <v>203</v>
      </c>
      <c r="B232" s="149" t="inlineStr">
        <is>
          <t>01.7.15.02-0052</t>
        </is>
      </c>
      <c r="C232" s="262" t="inlineStr">
        <is>
          <t>Болты анкерные U-образные, 40шт</t>
        </is>
      </c>
      <c r="D232" s="263" t="inlineStr">
        <is>
          <t>т</t>
        </is>
      </c>
      <c r="E232" s="140" t="n">
        <v>0.6181818181818201</v>
      </c>
      <c r="F232" s="265" t="n">
        <v>10068</v>
      </c>
      <c r="G232" s="32">
        <f>ROUND(E232*F232,2)</f>
        <v/>
      </c>
      <c r="H232" s="142">
        <f>G232/$G$275</f>
        <v/>
      </c>
      <c r="I232" s="32">
        <f>ROUND(F232*'Прил. 10'!$D$13,2)</f>
        <v/>
      </c>
      <c r="J232" s="32">
        <f>ROUND(I232*E232,2)</f>
        <v/>
      </c>
    </row>
    <row r="233" hidden="1" outlineLevel="1" ht="14.25" customFormat="1" customHeight="1" s="221">
      <c r="A233" s="263" t="n">
        <v>204</v>
      </c>
      <c r="B233" s="149" t="inlineStr">
        <is>
          <t>04.1.02.05-0006</t>
        </is>
      </c>
      <c r="C233" s="262" t="inlineStr">
        <is>
          <t>Бетон тяжелый, класс В15 (М200)</t>
        </is>
      </c>
      <c r="D233" s="263" t="inlineStr">
        <is>
          <t>м3</t>
        </is>
      </c>
      <c r="E233" s="140" t="n">
        <v>8.9018181818182</v>
      </c>
      <c r="F233" s="265" t="n">
        <v>592.76</v>
      </c>
      <c r="G233" s="32">
        <f>ROUND(E233*F233,2)</f>
        <v/>
      </c>
      <c r="H233" s="142">
        <f>G233/$G$275</f>
        <v/>
      </c>
      <c r="I233" s="32">
        <f>ROUND(F233*'Прил. 10'!$D$13,2)</f>
        <v/>
      </c>
      <c r="J233" s="32">
        <f>ROUND(I233*E233,2)</f>
        <v/>
      </c>
    </row>
    <row r="234" hidden="1" outlineLevel="1" ht="14.25" customFormat="1" customHeight="1" s="221">
      <c r="A234" s="263" t="n">
        <v>205</v>
      </c>
      <c r="B234" s="149" t="inlineStr">
        <is>
          <t>20.1.02.22-0005</t>
        </is>
      </c>
      <c r="C234" s="262" t="inlineStr">
        <is>
          <t>Ушко однолапчатое У1-7-16</t>
        </is>
      </c>
      <c r="D234" s="263" t="inlineStr">
        <is>
          <t>шт.</t>
        </is>
      </c>
      <c r="E234" s="140" t="n">
        <v>133.11688311688</v>
      </c>
      <c r="F234" s="265" t="n">
        <v>39.32</v>
      </c>
      <c r="G234" s="32">
        <f>ROUND(E234*F234,2)</f>
        <v/>
      </c>
      <c r="H234" s="142">
        <f>G234/$G$275</f>
        <v/>
      </c>
      <c r="I234" s="32">
        <f>ROUND(F234*'Прил. 10'!$D$13,2)</f>
        <v/>
      </c>
      <c r="J234" s="32">
        <f>ROUND(I234*E234,2)</f>
        <v/>
      </c>
    </row>
    <row r="235" hidden="1" outlineLevel="1" ht="14.25" customFormat="1" customHeight="1" s="221">
      <c r="A235" s="263" t="n">
        <v>206</v>
      </c>
      <c r="B235" s="149" t="inlineStr">
        <is>
          <t>08.3.03.04-0012</t>
        </is>
      </c>
      <c r="C235" s="262" t="inlineStr">
        <is>
          <t>Проволока светлая диаметром 1,1 мм</t>
        </is>
      </c>
      <c r="D235" s="263" t="inlineStr">
        <is>
          <t>т</t>
        </is>
      </c>
      <c r="E235" s="140" t="n">
        <v>0.46818181818182</v>
      </c>
      <c r="F235" s="265" t="n">
        <v>10200</v>
      </c>
      <c r="G235" s="32">
        <f>ROUND(E235*F235,2)</f>
        <v/>
      </c>
      <c r="H235" s="142">
        <f>G235/$G$275</f>
        <v/>
      </c>
      <c r="I235" s="32">
        <f>ROUND(F235*'Прил. 10'!$D$13,2)</f>
        <v/>
      </c>
      <c r="J235" s="32">
        <f>ROUND(I235*E235,2)</f>
        <v/>
      </c>
    </row>
    <row r="236" hidden="1" outlineLevel="1" ht="14.25" customFormat="1" customHeight="1" s="221">
      <c r="A236" s="263" t="n">
        <v>207</v>
      </c>
      <c r="B236" s="149" t="inlineStr">
        <is>
          <t>14.4.02.09-0301</t>
        </is>
      </c>
      <c r="C236" s="262" t="inlineStr">
        <is>
          <t>Краска "Цинол"  расход 0.3 кг/ м2</t>
        </is>
      </c>
      <c r="D236" s="263" t="inlineStr">
        <is>
          <t>кг</t>
        </is>
      </c>
      <c r="E236" s="140" t="n">
        <v>17.766233766234</v>
      </c>
      <c r="F236" s="265" t="n">
        <v>238.48</v>
      </c>
      <c r="G236" s="32">
        <f>ROUND(E236*F236,2)</f>
        <v/>
      </c>
      <c r="H236" s="142">
        <f>G236/$G$275</f>
        <v/>
      </c>
      <c r="I236" s="32">
        <f>ROUND(F236*'Прил. 10'!$D$13,2)</f>
        <v/>
      </c>
      <c r="J236" s="32">
        <f>ROUND(I236*E236,2)</f>
        <v/>
      </c>
    </row>
    <row r="237" hidden="1" outlineLevel="1" ht="38.25" customFormat="1" customHeight="1" s="221">
      <c r="A237" s="263" t="n">
        <v>208</v>
      </c>
      <c r="B237" s="149" t="inlineStr">
        <is>
          <t>01.7.19.09-0024</t>
        </is>
      </c>
      <c r="C237" s="262" t="inlineStr">
        <is>
          <t>Рукава резинотканевые напорно-всасывающие для воды давлением 1 МПа (10 кгс/см2), диаметром 32 мм</t>
        </is>
      </c>
      <c r="D237" s="263" t="inlineStr">
        <is>
          <t>м</t>
        </is>
      </c>
      <c r="E237" s="140" t="n">
        <v>61.994805194805</v>
      </c>
      <c r="F237" s="265" t="n">
        <v>67.09999999999999</v>
      </c>
      <c r="G237" s="32">
        <f>ROUND(E237*F237,2)</f>
        <v/>
      </c>
      <c r="H237" s="142">
        <f>G237/$G$275</f>
        <v/>
      </c>
      <c r="I237" s="32">
        <f>ROUND(F237*'Прил. 10'!$D$13,2)</f>
        <v/>
      </c>
      <c r="J237" s="32">
        <f>ROUND(I237*E237,2)</f>
        <v/>
      </c>
    </row>
    <row r="238" hidden="1" outlineLevel="1" ht="25.5" customFormat="1" customHeight="1" s="221">
      <c r="A238" s="263" t="n">
        <v>209</v>
      </c>
      <c r="B238" s="149" t="inlineStr">
        <is>
          <t>22.2.02.04-0002</t>
        </is>
      </c>
      <c r="C238" s="262" t="inlineStr">
        <is>
          <t>Звено промежуточное вывернутое ПРВ-12-1</t>
        </is>
      </c>
      <c r="D238" s="263" t="inlineStr">
        <is>
          <t>шт.</t>
        </is>
      </c>
      <c r="E238" s="140" t="n">
        <v>87.012987012987</v>
      </c>
      <c r="F238" s="265" t="n">
        <v>46.56</v>
      </c>
      <c r="G238" s="32">
        <f>ROUND(E238*F238,2)</f>
        <v/>
      </c>
      <c r="H238" s="142">
        <f>G238/$G$275</f>
        <v/>
      </c>
      <c r="I238" s="32">
        <f>ROUND(F238*'Прил. 10'!$D$13,2)</f>
        <v/>
      </c>
      <c r="J238" s="32">
        <f>ROUND(I238*E238,2)</f>
        <v/>
      </c>
    </row>
    <row r="239" hidden="1" outlineLevel="1" ht="14.25" customFormat="1" customHeight="1" s="221">
      <c r="A239" s="263" t="n">
        <v>210</v>
      </c>
      <c r="B239" s="149" t="inlineStr">
        <is>
          <t>20.2.09.10-0027</t>
        </is>
      </c>
      <c r="C239" s="262" t="inlineStr">
        <is>
          <t>Муфта защитная МПР-400-1</t>
        </is>
      </c>
      <c r="D239" s="263" t="inlineStr">
        <is>
          <t>шт</t>
        </is>
      </c>
      <c r="E239" s="140" t="n">
        <v>6.4935064935065</v>
      </c>
      <c r="F239" s="265" t="n">
        <v>576.48</v>
      </c>
      <c r="G239" s="32">
        <f>ROUND(E239*F239,2)</f>
        <v/>
      </c>
      <c r="H239" s="142">
        <f>G239/$G$275</f>
        <v/>
      </c>
      <c r="I239" s="32">
        <f>ROUND(F239*'Прил. 10'!$D$13,2)</f>
        <v/>
      </c>
      <c r="J239" s="32">
        <f>ROUND(I239*E239,2)</f>
        <v/>
      </c>
    </row>
    <row r="240" hidden="1" outlineLevel="1" ht="14.25" customFormat="1" customHeight="1" s="221">
      <c r="A240" s="263" t="n">
        <v>211</v>
      </c>
      <c r="B240" s="149" t="inlineStr">
        <is>
          <t>14.5.09.02-0002</t>
        </is>
      </c>
      <c r="C240" s="262" t="inlineStr">
        <is>
          <t>Ксилол нефтяной марки А</t>
        </is>
      </c>
      <c r="D240" s="263" t="inlineStr">
        <is>
          <t>т</t>
        </is>
      </c>
      <c r="E240" s="140" t="n">
        <v>0.44987012987013</v>
      </c>
      <c r="F240" s="265" t="n">
        <v>7640</v>
      </c>
      <c r="G240" s="32">
        <f>ROUND(E240*F240,2)</f>
        <v/>
      </c>
      <c r="H240" s="142">
        <f>G240/$G$275</f>
        <v/>
      </c>
      <c r="I240" s="32">
        <f>ROUND(F240*'Прил. 10'!$D$13,2)</f>
        <v/>
      </c>
      <c r="J240" s="32">
        <f>ROUND(I240*E240,2)</f>
        <v/>
      </c>
    </row>
    <row r="241" hidden="1" outlineLevel="1" ht="38.25" customFormat="1" customHeight="1" s="221">
      <c r="A241" s="263" t="n">
        <v>212</v>
      </c>
      <c r="B241" s="201" t="inlineStr">
        <is>
          <t>ФССЦ прил 4 тб1,2</t>
        </is>
      </c>
      <c r="C241" s="202" t="inlineStr">
        <is>
          <t>Надбавка на марку бетона W6 для изделий из бетона В30 (М400)  (617.49*1.5%=9.26)</t>
        </is>
      </c>
      <c r="D241" s="203" t="inlineStr">
        <is>
          <t>м3</t>
        </is>
      </c>
      <c r="E241" s="204" t="n">
        <v>356.51688311688</v>
      </c>
      <c r="F241" s="205" t="n">
        <v>9.26</v>
      </c>
      <c r="G241" s="32">
        <f>ROUND(E241*F241,2)</f>
        <v/>
      </c>
      <c r="H241" s="142">
        <f>G241/$G$275</f>
        <v/>
      </c>
      <c r="I241" s="32">
        <f>ROUND(F241*'Прил. 10'!$D$13,2)</f>
        <v/>
      </c>
      <c r="J241" s="32">
        <f>ROUND(I241*E241,2)</f>
        <v/>
      </c>
    </row>
    <row r="242" hidden="1" outlineLevel="1" ht="25.5" customFormat="1" customHeight="1" s="221">
      <c r="A242" s="263" t="n">
        <v>213</v>
      </c>
      <c r="B242" s="201" t="inlineStr">
        <is>
          <t>999-9950</t>
        </is>
      </c>
      <c r="C242" s="202" t="inlineStr">
        <is>
          <t>Вспомогательные ненормируемые материалы</t>
        </is>
      </c>
      <c r="D242" s="203" t="inlineStr">
        <is>
          <t>руб</t>
        </is>
      </c>
      <c r="E242" s="204" t="n">
        <v>3156.4142857143</v>
      </c>
      <c r="F242" s="205" t="n">
        <v>1</v>
      </c>
      <c r="G242" s="32">
        <f>ROUND(E242*F242,2)</f>
        <v/>
      </c>
      <c r="H242" s="142">
        <f>G242/$G$275</f>
        <v/>
      </c>
      <c r="I242" s="32">
        <f>ROUND(F242*'Прил. 10'!$D$13,2)</f>
        <v/>
      </c>
      <c r="J242" s="32">
        <f>ROUND(I242*E242,2)</f>
        <v/>
      </c>
    </row>
    <row r="243" hidden="1" outlineLevel="1" ht="14.25" customFormat="1" customHeight="1" s="221">
      <c r="A243" s="263" t="n">
        <v>214</v>
      </c>
      <c r="B243" s="201" t="inlineStr">
        <is>
          <t>20.1.02.13-0001</t>
        </is>
      </c>
      <c r="C243" s="202" t="inlineStr">
        <is>
          <t>Рог разрядный верхний РРВ-82</t>
        </is>
      </c>
      <c r="D243" s="203" t="inlineStr">
        <is>
          <t>шт.</t>
        </is>
      </c>
      <c r="E243" s="204" t="n">
        <v>61.688311688312</v>
      </c>
      <c r="F243" s="205" t="n">
        <v>49.89</v>
      </c>
      <c r="G243" s="32">
        <f>ROUND(E243*F243,2)</f>
        <v/>
      </c>
      <c r="H243" s="142">
        <f>G243/$G$275</f>
        <v/>
      </c>
      <c r="I243" s="32">
        <f>ROUND(F243*'Прил. 10'!$D$13,2)</f>
        <v/>
      </c>
      <c r="J243" s="32">
        <f>ROUND(I243*E243,2)</f>
        <v/>
      </c>
    </row>
    <row r="244" hidden="1" outlineLevel="1" ht="38.25" customFormat="1" customHeight="1" s="221">
      <c r="A244" s="263" t="n">
        <v>215</v>
      </c>
      <c r="B244" s="201" t="inlineStr">
        <is>
          <t>ФССЦ прил 4 тб1,2</t>
        </is>
      </c>
      <c r="C244" s="202" t="inlineStr">
        <is>
          <t>Надбавка на марку бетона W6 для изделий из бетона В25 (М350)  (571.06*1.5%=8.57)</t>
        </is>
      </c>
      <c r="D244" s="203" t="inlineStr">
        <is>
          <t>т</t>
        </is>
      </c>
      <c r="E244" s="204" t="n">
        <v>352.84415584416</v>
      </c>
      <c r="F244" s="205" t="n">
        <v>8.57</v>
      </c>
      <c r="G244" s="32">
        <f>ROUND(E244*F244,2)</f>
        <v/>
      </c>
      <c r="H244" s="142">
        <f>G244/$G$275</f>
        <v/>
      </c>
      <c r="I244" s="32">
        <f>ROUND(F244*'Прил. 10'!$D$13,2)</f>
        <v/>
      </c>
      <c r="J244" s="32">
        <f>ROUND(I244*E244,2)</f>
        <v/>
      </c>
    </row>
    <row r="245" hidden="1" outlineLevel="1" ht="25.5" customFormat="1" customHeight="1" s="221">
      <c r="A245" s="263" t="n">
        <v>216</v>
      </c>
      <c r="B245" s="201" t="inlineStr">
        <is>
          <t>23.1.02.07-0002</t>
        </is>
      </c>
      <c r="C245" s="202" t="inlineStr">
        <is>
          <t>Крепления для трубопроводов: кронштейны, планки, хомуты</t>
        </is>
      </c>
      <c r="D245" s="203" t="inlineStr">
        <is>
          <t>кг</t>
        </is>
      </c>
      <c r="E245" s="204" t="n">
        <v>247.97922077922</v>
      </c>
      <c r="F245" s="205" t="n">
        <v>11.99</v>
      </c>
      <c r="G245" s="32">
        <f>ROUND(E245*F245,2)</f>
        <v/>
      </c>
      <c r="H245" s="142">
        <f>G245/$G$275</f>
        <v/>
      </c>
      <c r="I245" s="32">
        <f>ROUND(F245*'Прил. 10'!$D$13,2)</f>
        <v/>
      </c>
      <c r="J245" s="32">
        <f>ROUND(I245*E245,2)</f>
        <v/>
      </c>
    </row>
    <row r="246" hidden="1" outlineLevel="1" ht="14.25" customFormat="1" customHeight="1" s="221">
      <c r="A246" s="263" t="n">
        <v>217</v>
      </c>
      <c r="B246" s="201" t="inlineStr">
        <is>
          <t>20.1.01.13-0017</t>
        </is>
      </c>
      <c r="C246" s="202" t="inlineStr">
        <is>
          <t>Зажим ремонтный спиральный РС-21,6-01</t>
        </is>
      </c>
      <c r="D246" s="203" t="inlineStr">
        <is>
          <t>шт.</t>
        </is>
      </c>
      <c r="E246" s="204" t="n">
        <v>9.740259740259701</v>
      </c>
      <c r="F246" s="205" t="n">
        <v>300.43</v>
      </c>
      <c r="G246" s="32">
        <f>ROUND(E246*F246,2)</f>
        <v/>
      </c>
      <c r="H246" s="142">
        <f>G246/$G$275</f>
        <v/>
      </c>
      <c r="I246" s="32">
        <f>ROUND(F246*'Прил. 10'!$D$13,2)</f>
        <v/>
      </c>
      <c r="J246" s="32">
        <f>ROUND(I246*E246,2)</f>
        <v/>
      </c>
    </row>
    <row r="247" hidden="1" outlineLevel="1" ht="14.25" customFormat="1" customHeight="1" s="221">
      <c r="A247" s="263" t="n">
        <v>218</v>
      </c>
      <c r="B247" s="201" t="inlineStr">
        <is>
          <t>20.1.02.14-0004</t>
        </is>
      </c>
      <c r="C247" s="202" t="inlineStr">
        <is>
          <t>Серьга СР-12-16</t>
        </is>
      </c>
      <c r="D247" s="203" t="inlineStr">
        <is>
          <t>шт.</t>
        </is>
      </c>
      <c r="E247" s="204" t="n">
        <v>217.53246753247</v>
      </c>
      <c r="F247" s="205" t="n">
        <v>13.29</v>
      </c>
      <c r="G247" s="32">
        <f>ROUND(E247*F247,2)</f>
        <v/>
      </c>
      <c r="H247" s="142">
        <f>G247/$G$275</f>
        <v/>
      </c>
      <c r="I247" s="32">
        <f>ROUND(F247*'Прил. 10'!$D$13,2)</f>
        <v/>
      </c>
      <c r="J247" s="32">
        <f>ROUND(I247*E247,2)</f>
        <v/>
      </c>
    </row>
    <row r="248" hidden="1" outlineLevel="1" ht="14.25" customFormat="1" customHeight="1" s="221">
      <c r="A248" s="263" t="n">
        <v>219</v>
      </c>
      <c r="B248" s="201" t="inlineStr">
        <is>
          <t>20.1.02.14-0007</t>
        </is>
      </c>
      <c r="C248" s="202" t="inlineStr">
        <is>
          <t>Серьга СРС-7-16</t>
        </is>
      </c>
      <c r="D248" s="203" t="inlineStr">
        <is>
          <t>шт.</t>
        </is>
      </c>
      <c r="E248" s="204" t="n">
        <v>263.63636363636</v>
      </c>
      <c r="F248" s="205" t="n">
        <v>10.03</v>
      </c>
      <c r="G248" s="32">
        <f>ROUND(E248*F248,2)</f>
        <v/>
      </c>
      <c r="H248" s="142">
        <f>G248/$G$275</f>
        <v/>
      </c>
      <c r="I248" s="32">
        <f>ROUND(F248*'Прил. 10'!$D$13,2)</f>
        <v/>
      </c>
      <c r="J248" s="32">
        <f>ROUND(I248*E248,2)</f>
        <v/>
      </c>
    </row>
    <row r="249" hidden="1" outlineLevel="1" ht="63.75" customFormat="1" customHeight="1" s="221">
      <c r="A249" s="263" t="n">
        <v>220</v>
      </c>
      <c r="B249" s="201" t="inlineStr">
        <is>
          <t>ФССЦ прил 4 тб1,2</t>
        </is>
      </c>
      <c r="C249" s="202" t="inlineStr">
        <is>
          <t>Надбавка на марку бетона W6 для изделий из бетона В30 (М400) (617.49*1.5%=9.26), объем=2.5*(33.77+13.53+27.27+32.72+60.6)</t>
        </is>
      </c>
      <c r="D249" s="203" t="inlineStr">
        <is>
          <t>т</t>
        </is>
      </c>
      <c r="E249" s="204" t="n">
        <v>272.02597402597</v>
      </c>
      <c r="F249" s="205" t="n">
        <v>9.26</v>
      </c>
      <c r="G249" s="32">
        <f>ROUND(E249*F249,2)</f>
        <v/>
      </c>
      <c r="H249" s="142">
        <f>G249/$G$275</f>
        <v/>
      </c>
      <c r="I249" s="32">
        <f>ROUND(F249*'Прил. 10'!$D$13,2)</f>
        <v/>
      </c>
      <c r="J249" s="32">
        <f>ROUND(I249*E249,2)</f>
        <v/>
      </c>
    </row>
    <row r="250" hidden="1" outlineLevel="1" ht="38.25" customFormat="1" customHeight="1" s="221">
      <c r="A250" s="263" t="n">
        <v>221</v>
      </c>
      <c r="B250" s="201" t="inlineStr">
        <is>
          <t>14.2.01.05-0001</t>
        </is>
      </c>
      <c r="C250" s="202" t="inlineStr">
        <is>
          <t>Композиция "Алпол" (на основе термопластичных полимеров)  расход 0.2 кг/ м2</t>
        </is>
      </c>
      <c r="D250" s="203" t="inlineStr">
        <is>
          <t>кг</t>
        </is>
      </c>
      <c r="E250" s="204" t="n">
        <v>42.493506493506</v>
      </c>
      <c r="F250" s="205" t="n">
        <v>54.99</v>
      </c>
      <c r="G250" s="32">
        <f>ROUND(E250*F250,2)</f>
        <v/>
      </c>
      <c r="H250" s="142">
        <f>G250/$G$275</f>
        <v/>
      </c>
      <c r="I250" s="32">
        <f>ROUND(F250*'Прил. 10'!$D$13,2)</f>
        <v/>
      </c>
      <c r="J250" s="32">
        <f>ROUND(I250*E250,2)</f>
        <v/>
      </c>
    </row>
    <row r="251" hidden="1" outlineLevel="1" ht="38.25" customFormat="1" customHeight="1" s="221">
      <c r="A251" s="263" t="n">
        <v>222</v>
      </c>
      <c r="B251" s="201" t="inlineStr">
        <is>
          <t>07.2.07.04-0014</t>
        </is>
      </c>
      <c r="C251" s="202" t="inlineStr">
        <is>
          <t>Прочие индивидуальные сварные конструкции, масса сборочной единицы от 0,1 до 0,5 т ( Д-12, Д-13)</t>
        </is>
      </c>
      <c r="D251" s="203" t="inlineStr">
        <is>
          <t>т</t>
        </is>
      </c>
      <c r="E251" s="204" t="n">
        <v>0.21818181818182</v>
      </c>
      <c r="F251" s="205" t="n">
        <v>10046</v>
      </c>
      <c r="G251" s="32">
        <f>ROUND(E251*F251,2)</f>
        <v/>
      </c>
      <c r="H251" s="142">
        <f>G251/$G$275</f>
        <v/>
      </c>
      <c r="I251" s="32">
        <f>ROUND(F251*'Прил. 10'!$D$13,2)</f>
        <v/>
      </c>
      <c r="J251" s="32">
        <f>ROUND(I251*E251,2)</f>
        <v/>
      </c>
    </row>
    <row r="252" hidden="1" outlineLevel="1" ht="14.25" customFormat="1" customHeight="1" s="221">
      <c r="A252" s="263" t="n">
        <v>223</v>
      </c>
      <c r="B252" s="149" t="inlineStr">
        <is>
          <t>20.5.04.05-0020</t>
        </is>
      </c>
      <c r="C252" s="262" t="inlineStr">
        <is>
          <t>Зажим ответвительный ОА 300-1</t>
        </is>
      </c>
      <c r="D252" s="263" t="inlineStr">
        <is>
          <t>100 шт</t>
        </is>
      </c>
      <c r="E252" s="140" t="n">
        <v>0.4025974025974</v>
      </c>
      <c r="F252" s="265" t="n">
        <v>5362</v>
      </c>
      <c r="G252" s="32">
        <f>ROUND(E252*F252,2)</f>
        <v/>
      </c>
      <c r="H252" s="142">
        <f>G252/$G$275</f>
        <v/>
      </c>
      <c r="I252" s="32">
        <f>ROUND(F252*'Прил. 10'!$D$13,2)</f>
        <v/>
      </c>
      <c r="J252" s="32">
        <f>ROUND(I252*E252,2)</f>
        <v/>
      </c>
    </row>
    <row r="253" hidden="1" outlineLevel="1" ht="14.25" customFormat="1" customHeight="1" s="221">
      <c r="A253" s="263" t="n">
        <v>224</v>
      </c>
      <c r="B253" s="149" t="inlineStr">
        <is>
          <t>20.1.02.13-0025</t>
        </is>
      </c>
      <c r="C253" s="262" t="inlineStr">
        <is>
          <t>Рог разрядный РР-88</t>
        </is>
      </c>
      <c r="D253" s="263" t="inlineStr">
        <is>
          <t>шт.</t>
        </is>
      </c>
      <c r="E253" s="140" t="n">
        <v>61.688311688312</v>
      </c>
      <c r="F253" s="265" t="n">
        <v>34.52</v>
      </c>
      <c r="G253" s="32">
        <f>ROUND(E253*F253,2)</f>
        <v/>
      </c>
      <c r="H253" s="142">
        <f>G253/$G$275</f>
        <v/>
      </c>
      <c r="I253" s="32">
        <f>ROUND(F253*'Прил. 10'!$D$13,2)</f>
        <v/>
      </c>
      <c r="J253" s="32">
        <f>ROUND(I253*E253,2)</f>
        <v/>
      </c>
    </row>
    <row r="254" hidden="1" outlineLevel="1" ht="38.25" customFormat="1" customHeight="1" s="221">
      <c r="A254" s="263" t="n">
        <v>225</v>
      </c>
      <c r="B254" s="149" t="inlineStr">
        <is>
          <t>01.7.15.03-0022</t>
        </is>
      </c>
      <c r="C254" s="262" t="inlineStr">
        <is>
          <t>Болты с гайками и шайбами оцинкованные для монтажа стальных конструкций, диаметр 16 мм, длина 55-200 мм</t>
        </is>
      </c>
      <c r="D254" s="263" t="inlineStr">
        <is>
          <t>т</t>
        </is>
      </c>
      <c r="E254" s="140" t="n">
        <v>0.099350649350649</v>
      </c>
      <c r="F254" s="265" t="n">
        <v>18796.65</v>
      </c>
      <c r="G254" s="32">
        <f>ROUND(E254*F254,2)</f>
        <v/>
      </c>
      <c r="H254" s="142">
        <f>G254/$G$275</f>
        <v/>
      </c>
      <c r="I254" s="32">
        <f>ROUND(F254*'Прил. 10'!$D$13,2)</f>
        <v/>
      </c>
      <c r="J254" s="32">
        <f>ROUND(I254*E254,2)</f>
        <v/>
      </c>
    </row>
    <row r="255" hidden="1" outlineLevel="1" ht="51" customFormat="1" customHeight="1" s="221">
      <c r="A255" s="263" t="n">
        <v>226</v>
      </c>
      <c r="B255" s="149" t="inlineStr">
        <is>
          <t>23.3.01.06-0001</t>
        </is>
      </c>
      <c r="C255" s="262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255" s="263" t="inlineStr">
        <is>
          <t>м</t>
        </is>
      </c>
      <c r="E255" s="140" t="n">
        <v>6.1994805194805</v>
      </c>
      <c r="F255" s="265" t="n">
        <v>156.83</v>
      </c>
      <c r="G255" s="32">
        <f>ROUND(E255*F255,2)</f>
        <v/>
      </c>
      <c r="H255" s="142">
        <f>G255/$G$275</f>
        <v/>
      </c>
      <c r="I255" s="32">
        <f>ROUND(F255*'Прил. 10'!$D$13,2)</f>
        <v/>
      </c>
      <c r="J255" s="32">
        <f>ROUND(I255*E255,2)</f>
        <v/>
      </c>
    </row>
    <row r="256" hidden="1" outlineLevel="1" ht="38.25" customFormat="1" customHeight="1" s="221">
      <c r="A256" s="263" t="n">
        <v>227</v>
      </c>
      <c r="B256" s="149" t="inlineStr">
        <is>
          <t>23.3.01.02-0001</t>
        </is>
      </c>
      <c r="C256" s="262" t="inlineStr">
        <is>
          <t>Трубы бесшовные обсадные под сварку (бурильные) утяжеленные, наружный диаметр 73 мм, толщина стенки 16 мм</t>
        </is>
      </c>
      <c r="D256" s="263" t="inlineStr">
        <is>
          <t>м</t>
        </is>
      </c>
      <c r="E256" s="140" t="n">
        <v>3.0997402597403</v>
      </c>
      <c r="F256" s="265" t="n">
        <v>272.62</v>
      </c>
      <c r="G256" s="32">
        <f>ROUND(E256*F256,2)</f>
        <v/>
      </c>
      <c r="H256" s="142">
        <f>G256/$G$275</f>
        <v/>
      </c>
      <c r="I256" s="32">
        <f>ROUND(F256*'Прил. 10'!$D$13,2)</f>
        <v/>
      </c>
      <c r="J256" s="32">
        <f>ROUND(I256*E256,2)</f>
        <v/>
      </c>
    </row>
    <row r="257" hidden="1" outlineLevel="1" ht="14.25" customFormat="1" customHeight="1" s="221">
      <c r="A257" s="263" t="n">
        <v>228</v>
      </c>
      <c r="B257" s="149" t="inlineStr">
        <is>
          <t>01.7.11.07-0040</t>
        </is>
      </c>
      <c r="C257" s="262" t="inlineStr">
        <is>
          <t>Электроды диаметром 4 мм Э50А</t>
        </is>
      </c>
      <c r="D257" s="263" t="inlineStr">
        <is>
          <t>т</t>
        </is>
      </c>
      <c r="E257" s="140" t="n">
        <v>0.070971428571429</v>
      </c>
      <c r="F257" s="265" t="n">
        <v>11524</v>
      </c>
      <c r="G257" s="32">
        <f>ROUND(E257*F257,2)</f>
        <v/>
      </c>
      <c r="H257" s="142">
        <f>G257/$G$275</f>
        <v/>
      </c>
      <c r="I257" s="32">
        <f>ROUND(F257*'Прил. 10'!$D$13,2)</f>
        <v/>
      </c>
      <c r="J257" s="32">
        <f>ROUND(I257*E257,2)</f>
        <v/>
      </c>
    </row>
    <row r="258" hidden="1" outlineLevel="1" ht="14.25" customFormat="1" customHeight="1" s="221">
      <c r="A258" s="263" t="n">
        <v>229</v>
      </c>
      <c r="B258" s="149" t="inlineStr">
        <is>
          <t>20.1.01.13-0013</t>
        </is>
      </c>
      <c r="C258" s="262" t="inlineStr">
        <is>
          <t>Зажим ремонтный спиральный РС-13,3-01</t>
        </is>
      </c>
      <c r="D258" s="263" t="inlineStr">
        <is>
          <t>шт.</t>
        </is>
      </c>
      <c r="E258" s="140" t="n">
        <v>4.5454545454545</v>
      </c>
      <c r="F258" s="265" t="n">
        <v>157.63</v>
      </c>
      <c r="G258" s="32">
        <f>ROUND(E258*F258,2)</f>
        <v/>
      </c>
      <c r="H258" s="142">
        <f>G258/$G$275</f>
        <v/>
      </c>
      <c r="I258" s="32">
        <f>ROUND(F258*'Прил. 10'!$D$13,2)</f>
        <v/>
      </c>
      <c r="J258" s="32">
        <f>ROUND(I258*E258,2)</f>
        <v/>
      </c>
    </row>
    <row r="259" hidden="1" outlineLevel="1" ht="25.5" customFormat="1" customHeight="1" s="221">
      <c r="A259" s="263" t="n">
        <v>230</v>
      </c>
      <c r="B259" s="149" t="inlineStr">
        <is>
          <t>01.3.01.03-0002</t>
        </is>
      </c>
      <c r="C259" s="262" t="inlineStr">
        <is>
          <t>Керосин для технических целей марок КТ-1, КТ-2</t>
        </is>
      </c>
      <c r="D259" s="263" t="inlineStr">
        <is>
          <t>т</t>
        </is>
      </c>
      <c r="E259" s="140" t="n">
        <v>0.26998441558442</v>
      </c>
      <c r="F259" s="265" t="n">
        <v>2606.9</v>
      </c>
      <c r="G259" s="32">
        <f>ROUND(E259*F259,2)</f>
        <v/>
      </c>
      <c r="H259" s="142">
        <f>G259/$G$275</f>
        <v/>
      </c>
      <c r="I259" s="32">
        <f>ROUND(F259*'Прил. 10'!$D$13,2)</f>
        <v/>
      </c>
      <c r="J259" s="32">
        <f>ROUND(I259*E259,2)</f>
        <v/>
      </c>
    </row>
    <row r="260" hidden="1" outlineLevel="1" ht="38.25" customFormat="1" customHeight="1" s="221">
      <c r="A260" s="263" t="n">
        <v>231</v>
      </c>
      <c r="B260" s="201" t="inlineStr">
        <is>
          <t>ФССЦ прил 4 тб1,2</t>
        </is>
      </c>
      <c r="C260" s="202" t="inlineStr">
        <is>
          <t>Надбавка на марку бетона W6 для изделий из бетона В25 (М350) (571.06*1.5%=8.57)</t>
        </is>
      </c>
      <c r="D260" s="203" t="inlineStr">
        <is>
          <t>м3</t>
        </is>
      </c>
      <c r="E260" s="204" t="n">
        <v>75.553246753247</v>
      </c>
      <c r="F260" s="265" t="n">
        <v>8.57</v>
      </c>
      <c r="G260" s="32">
        <f>ROUND(E260*F260,2)</f>
        <v/>
      </c>
      <c r="H260" s="142">
        <f>G260/$G$275</f>
        <v/>
      </c>
      <c r="I260" s="32">
        <f>ROUND(F260*'Прил. 10'!$D$13,2)</f>
        <v/>
      </c>
      <c r="J260" s="32">
        <f>ROUND(I260*E260,2)</f>
        <v/>
      </c>
    </row>
    <row r="261" hidden="1" outlineLevel="1" ht="14.25" customFormat="1" customHeight="1" s="221">
      <c r="A261" s="263" t="n">
        <v>232</v>
      </c>
      <c r="B261" s="201" t="inlineStr">
        <is>
          <t>01.3.01.06-0046</t>
        </is>
      </c>
      <c r="C261" s="202" t="inlineStr">
        <is>
          <t>Смазка солидол жировой марки «Ж»</t>
        </is>
      </c>
      <c r="D261" s="203" t="inlineStr">
        <is>
          <t>т</t>
        </is>
      </c>
      <c r="E261" s="204" t="n">
        <v>0.061994805194805</v>
      </c>
      <c r="F261" s="265" t="n">
        <v>9661.5</v>
      </c>
      <c r="G261" s="32">
        <f>ROUND(E261*F261,2)</f>
        <v/>
      </c>
      <c r="H261" s="142">
        <f>G261/$G$275</f>
        <v/>
      </c>
      <c r="I261" s="32">
        <f>ROUND(F261*'Прил. 10'!$D$13,2)</f>
        <v/>
      </c>
      <c r="J261" s="32">
        <f>ROUND(I261*E261,2)</f>
        <v/>
      </c>
    </row>
    <row r="262" hidden="1" outlineLevel="1" ht="14.25" customFormat="1" customHeight="1" s="221">
      <c r="A262" s="263" t="n">
        <v>233</v>
      </c>
      <c r="B262" s="201" t="inlineStr">
        <is>
          <t>14.4.02.09-0301</t>
        </is>
      </c>
      <c r="C262" s="202" t="inlineStr">
        <is>
          <t>Краска "Цинол"  расход 0.46 г/ м2</t>
        </is>
      </c>
      <c r="D262" s="203" t="inlineStr">
        <is>
          <t>кг</t>
        </is>
      </c>
      <c r="E262" s="204" t="n">
        <v>1.8161038961039</v>
      </c>
      <c r="F262" s="265" t="n">
        <v>238.48</v>
      </c>
      <c r="G262" s="32">
        <f>ROUND(E262*F262,2)</f>
        <v/>
      </c>
      <c r="H262" s="142">
        <f>G262/$G$275</f>
        <v/>
      </c>
      <c r="I262" s="32">
        <f>ROUND(F262*'Прил. 10'!$D$13,2)</f>
        <v/>
      </c>
      <c r="J262" s="32">
        <f>ROUND(I262*E262,2)</f>
        <v/>
      </c>
    </row>
    <row r="263" hidden="1" outlineLevel="1" ht="38.25" customFormat="1" customHeight="1" s="221">
      <c r="A263" s="263" t="n">
        <v>234</v>
      </c>
      <c r="B263" s="201" t="inlineStr">
        <is>
          <t>ФССЦ прил 4 тб1,2</t>
        </is>
      </c>
      <c r="C263" s="202" t="inlineStr">
        <is>
          <t>Надбавка на марку бетона W6 для изделий из бетона В25 (М350) (571.06*1.5%=8.57)</t>
        </is>
      </c>
      <c r="D263" s="203" t="inlineStr">
        <is>
          <t>т</t>
        </is>
      </c>
      <c r="E263" s="204" t="n">
        <v>27.545454545455</v>
      </c>
      <c r="F263" s="265" t="n">
        <v>14.27</v>
      </c>
      <c r="G263" s="32">
        <f>ROUND(E263*F263,2)</f>
        <v/>
      </c>
      <c r="H263" s="142">
        <f>G263/$G$275</f>
        <v/>
      </c>
      <c r="I263" s="32">
        <f>ROUND(F263*'Прил. 10'!$D$13,2)</f>
        <v/>
      </c>
      <c r="J263" s="32">
        <f>ROUND(I263*E263,2)</f>
        <v/>
      </c>
    </row>
    <row r="264" hidden="1" outlineLevel="1" ht="14.25" customFormat="1" customHeight="1" s="221">
      <c r="A264" s="263" t="n">
        <v>235</v>
      </c>
      <c r="B264" s="201" t="inlineStr">
        <is>
          <t>01.7.15.03-0042</t>
        </is>
      </c>
      <c r="C264" s="202" t="inlineStr">
        <is>
          <t>Болты с гайками и шайбами строительные</t>
        </is>
      </c>
      <c r="D264" s="203" t="inlineStr">
        <is>
          <t>кг</t>
        </is>
      </c>
      <c r="E264" s="204" t="n">
        <v>40.61038961039</v>
      </c>
      <c r="F264" s="265" t="n">
        <v>9.039999999999999</v>
      </c>
      <c r="G264" s="32">
        <f>ROUND(E264*F264,2)</f>
        <v/>
      </c>
      <c r="H264" s="142">
        <f>G264/$G$275</f>
        <v/>
      </c>
      <c r="I264" s="32">
        <f>ROUND(F264*'Прил. 10'!$D$13,2)</f>
        <v/>
      </c>
      <c r="J264" s="32">
        <f>ROUND(I264*E264,2)</f>
        <v/>
      </c>
    </row>
    <row r="265" hidden="1" outlineLevel="1" ht="25.5" customFormat="1" customHeight="1" s="221">
      <c r="A265" s="263" t="n">
        <v>236</v>
      </c>
      <c r="B265" s="201" t="inlineStr">
        <is>
          <t>03.2.02.10-0001</t>
        </is>
      </c>
      <c r="C265" s="202" t="inlineStr">
        <is>
          <t>Портландцемент тампонажный бездобавочный</t>
        </is>
      </c>
      <c r="D265" s="203" t="inlineStr">
        <is>
          <t>т</t>
        </is>
      </c>
      <c r="E265" s="204" t="n">
        <v>0.61994805194805</v>
      </c>
      <c r="F265" s="265" t="n">
        <v>535.88</v>
      </c>
      <c r="G265" s="32">
        <f>ROUND(E265*F265,2)</f>
        <v/>
      </c>
      <c r="H265" s="142">
        <f>G265/$G$275</f>
        <v/>
      </c>
      <c r="I265" s="32">
        <f>ROUND(F265*'Прил. 10'!$D$13,2)</f>
        <v/>
      </c>
      <c r="J265" s="32">
        <f>ROUND(I265*E265,2)</f>
        <v/>
      </c>
    </row>
    <row r="266" hidden="1" outlineLevel="1" ht="25.5" customFormat="1" customHeight="1" s="221">
      <c r="A266" s="263" t="n">
        <v>237</v>
      </c>
      <c r="B266" s="149" t="inlineStr">
        <is>
          <t>08.1.02.11-0001</t>
        </is>
      </c>
      <c r="C266" s="262" t="inlineStr">
        <is>
          <t>Поковки из квадратных заготовок, масса 1,8 кг</t>
        </is>
      </c>
      <c r="D266" s="263" t="inlineStr">
        <is>
          <t>т</t>
        </is>
      </c>
      <c r="E266" s="140" t="n">
        <v>0.047314285714286</v>
      </c>
      <c r="F266" s="265" t="n">
        <v>5989</v>
      </c>
      <c r="G266" s="32">
        <f>ROUND(E266*F266,2)</f>
        <v/>
      </c>
      <c r="H266" s="142">
        <f>G266/$G$275</f>
        <v/>
      </c>
      <c r="I266" s="32">
        <f>ROUND(F266*'Прил. 10'!$D$13,2)</f>
        <v/>
      </c>
      <c r="J266" s="32">
        <f>ROUND(I266*E266,2)</f>
        <v/>
      </c>
    </row>
    <row r="267" hidden="1" outlineLevel="1" ht="25.5" customFormat="1" customHeight="1" s="221">
      <c r="A267" s="263" t="n">
        <v>238</v>
      </c>
      <c r="B267" s="149" t="inlineStr">
        <is>
          <t>01.2.01.02-0054</t>
        </is>
      </c>
      <c r="C267" s="262" t="inlineStr">
        <is>
          <t>Битумы нефтяные строительные марки БН-90/10</t>
        </is>
      </c>
      <c r="D267" s="263" t="inlineStr">
        <is>
          <t>т</t>
        </is>
      </c>
      <c r="E267" s="140" t="n">
        <v>0.17998961038961</v>
      </c>
      <c r="F267" s="265" t="n">
        <v>1383.1</v>
      </c>
      <c r="G267" s="32">
        <f>ROUND(E267*F267,2)</f>
        <v/>
      </c>
      <c r="H267" s="142">
        <f>G267/$G$275</f>
        <v/>
      </c>
      <c r="I267" s="32">
        <f>ROUND(F267*'Прил. 10'!$D$13,2)</f>
        <v/>
      </c>
      <c r="J267" s="32">
        <f>ROUND(I267*E267,2)</f>
        <v/>
      </c>
    </row>
    <row r="268" hidden="1" outlineLevel="1" ht="14.25" customFormat="1" customHeight="1" s="221">
      <c r="A268" s="263" t="n">
        <v>239</v>
      </c>
      <c r="B268" s="149" t="inlineStr">
        <is>
          <t>01.7.07.29-0031</t>
        </is>
      </c>
      <c r="C268" s="262" t="inlineStr">
        <is>
          <t>Каболка</t>
        </is>
      </c>
      <c r="D268" s="263" t="inlineStr">
        <is>
          <t>т</t>
        </is>
      </c>
      <c r="E268" s="140" t="n">
        <v>0.0049597402597403</v>
      </c>
      <c r="F268" s="265" t="n">
        <v>30030</v>
      </c>
      <c r="G268" s="32">
        <f>ROUND(E268*F268,2)</f>
        <v/>
      </c>
      <c r="H268" s="142">
        <f>G268/$G$275</f>
        <v/>
      </c>
      <c r="I268" s="32">
        <f>ROUND(F268*'Прил. 10'!$D$13,2)</f>
        <v/>
      </c>
      <c r="J268" s="32">
        <f>ROUND(I268*E268,2)</f>
        <v/>
      </c>
    </row>
    <row r="269" hidden="1" outlineLevel="1" ht="38.25" customFormat="1" customHeight="1" s="221">
      <c r="A269" s="263" t="n">
        <v>240</v>
      </c>
      <c r="B269" s="149" t="inlineStr">
        <is>
          <t>14.2.01.05-0001</t>
        </is>
      </c>
      <c r="C269" s="262" t="inlineStr">
        <is>
          <t>Композиция "Алпол" (на основе термопластичных полимеров)  расход 0.3 г/ м2</t>
        </is>
      </c>
      <c r="D269" s="263" t="inlineStr">
        <is>
          <t>кг</t>
        </is>
      </c>
      <c r="E269" s="140" t="n">
        <v>1.1844155844156</v>
      </c>
      <c r="F269" s="265" t="n">
        <v>54.99</v>
      </c>
      <c r="G269" s="32">
        <f>ROUND(E269*F269,2)</f>
        <v/>
      </c>
      <c r="H269" s="142">
        <f>G269/$G$275</f>
        <v/>
      </c>
      <c r="I269" s="32">
        <f>ROUND(F269*'Прил. 10'!$D$13,2)</f>
        <v/>
      </c>
      <c r="J269" s="32">
        <f>ROUND(I269*E269,2)</f>
        <v/>
      </c>
    </row>
    <row r="270" hidden="1" outlineLevel="1" ht="14.25" customFormat="1" customHeight="1" s="221">
      <c r="A270" s="263" t="n">
        <v>241</v>
      </c>
      <c r="B270" s="149" t="inlineStr">
        <is>
          <t>14.4.04.08-0003</t>
        </is>
      </c>
      <c r="C270" s="262" t="inlineStr">
        <is>
          <t>Эмаль ПФ-115 серая</t>
        </is>
      </c>
      <c r="D270" s="263" t="inlineStr">
        <is>
          <t>т</t>
        </is>
      </c>
      <c r="E270" s="140" t="n">
        <v>0.0036324675324675</v>
      </c>
      <c r="F270" s="265" t="n">
        <v>14312.87</v>
      </c>
      <c r="G270" s="32">
        <f>ROUND(E270*F270,2)</f>
        <v/>
      </c>
      <c r="H270" s="142">
        <f>G270/$G$275</f>
        <v/>
      </c>
      <c r="I270" s="32">
        <f>ROUND(F270*'Прил. 10'!$D$13,2)</f>
        <v/>
      </c>
      <c r="J270" s="32">
        <f>ROUND(I270*E270,2)</f>
        <v/>
      </c>
    </row>
    <row r="271" hidden="1" outlineLevel="1" ht="14.25" customFormat="1" customHeight="1" s="221">
      <c r="A271" s="263" t="n">
        <v>242</v>
      </c>
      <c r="B271" s="149" t="inlineStr">
        <is>
          <t>14.4.02.09-0302</t>
        </is>
      </c>
      <c r="C271" s="262" t="inlineStr">
        <is>
          <t>Краска БТ-177 серебристая</t>
        </is>
      </c>
      <c r="D271" s="263" t="inlineStr">
        <is>
          <t>т</t>
        </is>
      </c>
      <c r="E271" s="140" t="n">
        <v>0.0013090909090909</v>
      </c>
      <c r="F271" s="265" t="n">
        <v>21205</v>
      </c>
      <c r="G271" s="32">
        <f>ROUND(E271*F271,2)</f>
        <v/>
      </c>
      <c r="H271" s="142">
        <f>G271/$G$275</f>
        <v/>
      </c>
      <c r="I271" s="32">
        <f>ROUND(F271*'Прил. 10'!$D$13,2)</f>
        <v/>
      </c>
      <c r="J271" s="32">
        <f>ROUND(I271*E271,2)</f>
        <v/>
      </c>
    </row>
    <row r="272" hidden="1" outlineLevel="1" ht="14.25" customFormat="1" customHeight="1" s="221">
      <c r="A272" s="263" t="n">
        <v>243</v>
      </c>
      <c r="B272" s="149" t="inlineStr">
        <is>
          <t>14.4.01.01-0005</t>
        </is>
      </c>
      <c r="C272" s="262" t="inlineStr">
        <is>
          <t>Грунтовка ГФ-0119 красно-коричневая</t>
        </is>
      </c>
      <c r="D272" s="263" t="inlineStr">
        <is>
          <t>т</t>
        </is>
      </c>
      <c r="E272" s="140" t="n">
        <v>0.00072727272727273</v>
      </c>
      <c r="F272" s="265" t="n">
        <v>20093</v>
      </c>
      <c r="G272" s="32">
        <f>ROUND(E272*F272,2)</f>
        <v/>
      </c>
      <c r="H272" s="142">
        <f>G272/$G$275</f>
        <v/>
      </c>
      <c r="I272" s="32">
        <f>ROUND(F272*'Прил. 10'!$D$13,2)</f>
        <v/>
      </c>
      <c r="J272" s="32">
        <f>ROUND(I272*E272,2)</f>
        <v/>
      </c>
    </row>
    <row r="273" hidden="1" outlineLevel="1" ht="14.25" customFormat="1" customHeight="1" s="221">
      <c r="A273" s="263" t="n">
        <v>244</v>
      </c>
      <c r="B273" s="149" t="inlineStr">
        <is>
          <t>14.4.03.03-0102</t>
        </is>
      </c>
      <c r="C273" s="262" t="inlineStr">
        <is>
          <t>Лак БТ-577</t>
        </is>
      </c>
      <c r="D273" s="263" t="inlineStr">
        <is>
          <t>т</t>
        </is>
      </c>
      <c r="E273" s="140" t="n">
        <v>0.0013090909090909</v>
      </c>
      <c r="F273" s="265" t="n">
        <v>9550.01</v>
      </c>
      <c r="G273" s="32">
        <f>ROUND(E273*F273,2)</f>
        <v/>
      </c>
      <c r="H273" s="142">
        <f>G273/$G$275</f>
        <v/>
      </c>
      <c r="I273" s="32">
        <f>ROUND(F273*'Прил. 10'!$D$13,2)</f>
        <v/>
      </c>
      <c r="J273" s="32">
        <f>ROUND(I273*E273,2)</f>
        <v/>
      </c>
    </row>
    <row r="274" collapsed="1" ht="14.25" customFormat="1" customHeight="1" s="221">
      <c r="A274" s="263" t="n"/>
      <c r="B274" s="263" t="n"/>
      <c r="C274" s="262" t="inlineStr">
        <is>
          <t>Итого прочие материалы</t>
        </is>
      </c>
      <c r="D274" s="263" t="n"/>
      <c r="E274" s="264" t="n"/>
      <c r="F274" s="265" t="n"/>
      <c r="G274" s="145">
        <f>SUM(G107:G273)</f>
        <v/>
      </c>
      <c r="H274" s="142">
        <f>G274/$G$275</f>
        <v/>
      </c>
      <c r="I274" s="32" t="n"/>
      <c r="J274" s="145">
        <f>SUM(J107:J273)</f>
        <v/>
      </c>
    </row>
    <row r="275" ht="14.25" customFormat="1" customHeight="1" s="221">
      <c r="A275" s="263" t="n"/>
      <c r="B275" s="263" t="n"/>
      <c r="C275" s="251" t="inlineStr">
        <is>
          <t>Итого по разделу «Материалы»</t>
        </is>
      </c>
      <c r="D275" s="263" t="n"/>
      <c r="E275" s="264" t="n"/>
      <c r="F275" s="265" t="n"/>
      <c r="G275" s="32">
        <f>G106+G274</f>
        <v/>
      </c>
      <c r="H275" s="142">
        <f>G275/$G$275</f>
        <v/>
      </c>
      <c r="I275" s="32" t="n"/>
      <c r="J275" s="32">
        <f>J106+J274</f>
        <v/>
      </c>
    </row>
    <row r="276" ht="14.25" customFormat="1" customHeight="1" s="221">
      <c r="A276" s="263" t="n"/>
      <c r="B276" s="263" t="n"/>
      <c r="C276" s="262" t="inlineStr">
        <is>
          <t>ИТОГО ПО РМ</t>
        </is>
      </c>
      <c r="D276" s="263" t="n"/>
      <c r="E276" s="264" t="n"/>
      <c r="F276" s="265" t="n"/>
      <c r="G276" s="32">
        <f>G15+G91+G275</f>
        <v/>
      </c>
      <c r="H276" s="266" t="n"/>
      <c r="I276" s="32" t="n"/>
      <c r="J276" s="32">
        <f>J15+J91+J275</f>
        <v/>
      </c>
    </row>
    <row r="277" ht="14.25" customFormat="1" customHeight="1" s="221">
      <c r="A277" s="263" t="n"/>
      <c r="B277" s="263" t="n"/>
      <c r="C277" s="262" t="inlineStr">
        <is>
          <t>Накладные расходы</t>
        </is>
      </c>
      <c r="D277" s="147" t="n">
        <v>1.13</v>
      </c>
      <c r="E277" s="264" t="n"/>
      <c r="F277" s="265" t="n"/>
      <c r="G277" s="32">
        <f>806129.71+39328534.5</f>
        <v/>
      </c>
      <c r="H277" s="266" t="n"/>
      <c r="I277" s="32" t="n"/>
      <c r="J277" s="32">
        <f>ROUND(D277*(J15+J17),2)</f>
        <v/>
      </c>
    </row>
    <row r="278" ht="14.25" customFormat="1" customHeight="1" s="221">
      <c r="A278" s="263" t="n"/>
      <c r="B278" s="263" t="n"/>
      <c r="C278" s="262" t="inlineStr">
        <is>
          <t>Сметная прибыль</t>
        </is>
      </c>
      <c r="D278" s="147" t="n">
        <v>0.92</v>
      </c>
      <c r="E278" s="264" t="n"/>
      <c r="F278" s="265" t="n"/>
      <c r="G278" s="32">
        <f>437368.25+21965849.43</f>
        <v/>
      </c>
      <c r="H278" s="266" t="n"/>
      <c r="I278" s="32" t="n"/>
      <c r="J278" s="32">
        <f>ROUND(D278*(J15+J17),2)</f>
        <v/>
      </c>
    </row>
    <row r="279" ht="14.25" customFormat="1" customHeight="1" s="221">
      <c r="A279" s="263" t="n"/>
      <c r="B279" s="263" t="n"/>
      <c r="C279" s="262" t="inlineStr">
        <is>
          <t>Итого СМР (с НР и СП)</t>
        </is>
      </c>
      <c r="D279" s="263" t="n"/>
      <c r="E279" s="264" t="n"/>
      <c r="F279" s="265" t="n"/>
      <c r="G279" s="32">
        <f>G15+G91+G275+G277+G278</f>
        <v/>
      </c>
      <c r="H279" s="266" t="n"/>
      <c r="I279" s="32" t="n"/>
      <c r="J279" s="32">
        <f>J15+J91+J275+J277+J278</f>
        <v/>
      </c>
    </row>
    <row r="280" ht="14.25" customFormat="1" customHeight="1" s="221">
      <c r="A280" s="263" t="n"/>
      <c r="B280" s="263" t="n"/>
      <c r="C280" s="262" t="inlineStr">
        <is>
          <t>ВСЕГО СМР + ОБОРУДОВАНИЕ</t>
        </is>
      </c>
      <c r="D280" s="263" t="n"/>
      <c r="E280" s="259" t="n"/>
      <c r="F280" s="265" t="n"/>
      <c r="G280" s="32">
        <f>G279+G96</f>
        <v/>
      </c>
      <c r="H280" s="266" t="n"/>
      <c r="I280" s="32" t="n"/>
      <c r="J280" s="32">
        <f>J279+J96</f>
        <v/>
      </c>
    </row>
    <row r="281" ht="34.5" customFormat="1" customHeight="1" s="221">
      <c r="A281" s="263" t="n"/>
      <c r="B281" s="263" t="n"/>
      <c r="C281" s="262" t="inlineStr">
        <is>
          <t>ИТОГО ПОКАЗАТЕЛЬ НА ЕД. ИЗМ.</t>
        </is>
      </c>
      <c r="D281" s="278" t="inlineStr">
        <is>
          <t>1 тн опор</t>
        </is>
      </c>
      <c r="E281" s="146" t="n">
        <v>8704.861000000001</v>
      </c>
      <c r="F281" s="212" t="n"/>
      <c r="G281" s="32">
        <f>G280/E281</f>
        <v/>
      </c>
      <c r="H281" s="266" t="n"/>
      <c r="I281" s="32" t="n"/>
      <c r="J281" s="32">
        <f>J280/E281</f>
        <v/>
      </c>
    </row>
    <row r="282">
      <c r="E282" s="210" t="n"/>
    </row>
    <row r="283" ht="14.25" customFormat="1" customHeight="1" s="221">
      <c r="A283" s="220" t="inlineStr">
        <is>
          <t>Составил ______________________     Е. М. Добровольская</t>
        </is>
      </c>
    </row>
    <row r="284" ht="14.25" customFormat="1" customHeight="1" s="221">
      <c r="A284" s="223" t="inlineStr">
        <is>
          <t xml:space="preserve">                         (подпись, инициалы, фамилия)</t>
        </is>
      </c>
    </row>
    <row r="285" ht="14.25" customFormat="1" customHeight="1" s="221">
      <c r="A285" s="220" t="n"/>
    </row>
    <row r="286" ht="14.25" customFormat="1" customHeight="1" s="221">
      <c r="A286" s="220" t="inlineStr">
        <is>
          <t>Проверил ______________________        А.В. Костянецкая</t>
        </is>
      </c>
    </row>
    <row r="287" ht="14.25" customFormat="1" customHeight="1" s="221">
      <c r="A287" s="223" t="inlineStr">
        <is>
          <t xml:space="preserve">                        (подпись, инициалы, фамилия)</t>
        </is>
      </c>
    </row>
  </sheetData>
  <mergeCells count="21">
    <mergeCell ref="B99:H99"/>
    <mergeCell ref="F10:G10"/>
    <mergeCell ref="B92:H92"/>
    <mergeCell ref="A4:J4"/>
    <mergeCell ref="H2:J2"/>
    <mergeCell ref="C10:C11"/>
    <mergeCell ref="E10:E11"/>
    <mergeCell ref="A7:H7"/>
    <mergeCell ref="B16:H16"/>
    <mergeCell ref="B10:B11"/>
    <mergeCell ref="B93:H93"/>
    <mergeCell ref="B18:H18"/>
    <mergeCell ref="D6:J6"/>
    <mergeCell ref="A10:A11"/>
    <mergeCell ref="A8:H8"/>
    <mergeCell ref="B98:H9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4.4"/>
  <cols>
    <col width="5.6640625" customWidth="1" style="214" min="1" max="1"/>
    <col width="17.5546875" customWidth="1" style="214" min="2" max="2"/>
    <col width="39.109375" customWidth="1" style="214" min="3" max="3"/>
    <col width="10.6640625" customWidth="1" style="214" min="4" max="4"/>
    <col width="13.88671875" customWidth="1" style="214" min="5" max="5"/>
    <col width="13.33203125" customWidth="1" style="214" min="6" max="6"/>
    <col width="14.109375" customWidth="1" style="214" min="7" max="7"/>
  </cols>
  <sheetData>
    <row r="1">
      <c r="A1" s="281" t="inlineStr">
        <is>
          <t>Приложение №6</t>
        </is>
      </c>
    </row>
    <row r="2" ht="21.75" customHeight="1" s="214">
      <c r="A2" s="281" t="n"/>
      <c r="B2" s="281" t="n"/>
      <c r="C2" s="281" t="n"/>
      <c r="D2" s="281" t="n"/>
      <c r="E2" s="281" t="n"/>
      <c r="F2" s="281" t="n"/>
      <c r="G2" s="281" t="n"/>
    </row>
    <row r="3">
      <c r="A3" s="227" t="inlineStr">
        <is>
          <t>Расчет стоимости оборудования</t>
        </is>
      </c>
    </row>
    <row r="4" ht="25.5" customHeight="1" s="214">
      <c r="A4" s="230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750 кВ.</t>
        </is>
      </c>
    </row>
    <row r="5">
      <c r="A5" s="220" t="n"/>
      <c r="B5" s="220" t="n"/>
      <c r="C5" s="220" t="n"/>
      <c r="D5" s="220" t="n"/>
      <c r="E5" s="220" t="n"/>
      <c r="F5" s="220" t="n"/>
      <c r="G5" s="220" t="n"/>
    </row>
    <row r="6" ht="30" customHeight="1" s="214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3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4">
      <c r="A9" s="25" t="n"/>
      <c r="B9" s="262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4">
      <c r="A10" s="263" t="n"/>
      <c r="B10" s="251" t="n"/>
      <c r="C10" s="262" t="inlineStr">
        <is>
          <t>ИТОГО ИНЖЕНЕРНОЕ ОБОРУДОВАНИЕ</t>
        </is>
      </c>
      <c r="D10" s="251" t="n"/>
      <c r="E10" s="105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41.25" customHeight="1" s="214">
      <c r="A12" s="263" t="n">
        <v>1</v>
      </c>
      <c r="B12" s="262" t="n"/>
      <c r="C12" s="262" t="n"/>
      <c r="D12" s="263" t="n"/>
      <c r="E12" s="140" t="n"/>
      <c r="F12" s="285" t="n"/>
      <c r="G12" s="32" t="n"/>
    </row>
    <row r="13" ht="25.5" customHeight="1" s="214">
      <c r="A13" s="263" t="n"/>
      <c r="B13" s="262" t="n"/>
      <c r="C13" s="262" t="inlineStr">
        <is>
          <t>ИТОГО ТЕХНОЛОГИЧЕСКОЕ ОБОРУДОВАНИЕ</t>
        </is>
      </c>
      <c r="D13" s="262" t="n"/>
      <c r="E13" s="285" t="n"/>
      <c r="F13" s="265" t="n"/>
      <c r="G13" s="32">
        <f>SUM(G12:G12)</f>
        <v/>
      </c>
    </row>
    <row r="14" ht="19.5" customHeight="1" s="214">
      <c r="A14" s="263" t="n"/>
      <c r="B14" s="262" t="n"/>
      <c r="C14" s="262" t="inlineStr">
        <is>
          <t>Всего по разделу «Оборудование»</t>
        </is>
      </c>
      <c r="D14" s="262" t="n"/>
      <c r="E14" s="285" t="n"/>
      <c r="F14" s="265" t="n"/>
      <c r="G14" s="32">
        <f>G10+G13</f>
        <v/>
      </c>
    </row>
    <row r="15">
      <c r="A15" s="222" t="n"/>
      <c r="B15" s="106" t="n"/>
      <c r="C15" s="222" t="n"/>
      <c r="D15" s="222" t="n"/>
      <c r="E15" s="222" t="n"/>
      <c r="F15" s="222" t="n"/>
      <c r="G15" s="222" t="n"/>
    </row>
    <row r="16">
      <c r="A16" s="220" t="inlineStr">
        <is>
          <t>Составил ______________________    Е. М. Добровольская</t>
        </is>
      </c>
      <c r="B16" s="221" t="n"/>
      <c r="C16" s="221" t="n"/>
      <c r="D16" s="222" t="n"/>
      <c r="E16" s="222" t="n"/>
      <c r="F16" s="222" t="n"/>
      <c r="G16" s="222" t="n"/>
    </row>
    <row r="17">
      <c r="A17" s="223" t="inlineStr">
        <is>
          <t xml:space="preserve">                         (подпись, инициалы, фамилия)</t>
        </is>
      </c>
      <c r="B17" s="221" t="n"/>
      <c r="C17" s="221" t="n"/>
      <c r="D17" s="222" t="n"/>
      <c r="E17" s="222" t="n"/>
      <c r="F17" s="222" t="n"/>
      <c r="G17" s="222" t="n"/>
    </row>
    <row r="18">
      <c r="A18" s="220" t="n"/>
      <c r="B18" s="221" t="n"/>
      <c r="C18" s="221" t="n"/>
      <c r="D18" s="222" t="n"/>
      <c r="E18" s="222" t="n"/>
      <c r="F18" s="222" t="n"/>
      <c r="G18" s="222" t="n"/>
    </row>
    <row r="19">
      <c r="A19" s="220" t="inlineStr">
        <is>
          <t>Проверил ______________________        А.В. Костянецкая</t>
        </is>
      </c>
      <c r="B19" s="221" t="n"/>
      <c r="C19" s="221" t="n"/>
      <c r="D19" s="222" t="n"/>
      <c r="E19" s="222" t="n"/>
      <c r="F19" s="222" t="n"/>
      <c r="G19" s="222" t="n"/>
    </row>
    <row r="20">
      <c r="A20" s="223" t="inlineStr">
        <is>
          <t xml:space="preserve">                        (подпись, инициалы, фамилия)</t>
        </is>
      </c>
      <c r="B20" s="221" t="n"/>
      <c r="C20" s="221" t="n"/>
      <c r="D20" s="222" t="n"/>
      <c r="E20" s="222" t="n"/>
      <c r="F20" s="222" t="n"/>
      <c r="G20" s="2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4" min="1" max="1"/>
    <col width="22.44140625" customWidth="1" style="214" min="2" max="2"/>
    <col width="37.109375" customWidth="1" style="214" min="3" max="3"/>
    <col width="49" customWidth="1" style="214" min="4" max="4"/>
    <col width="9.109375" customWidth="1" style="214" min="5" max="5"/>
  </cols>
  <sheetData>
    <row r="1" ht="15.75" customHeight="1" s="214">
      <c r="A1" s="213" t="n"/>
      <c r="B1" s="213" t="n"/>
      <c r="C1" s="213" t="n"/>
      <c r="D1" s="213" t="inlineStr">
        <is>
          <t>Приложение №7</t>
        </is>
      </c>
    </row>
    <row r="2" ht="15.75" customHeight="1" s="214">
      <c r="A2" s="213" t="n"/>
      <c r="B2" s="213" t="n"/>
      <c r="C2" s="213" t="n"/>
      <c r="D2" s="213" t="n"/>
    </row>
    <row r="3" ht="15.75" customHeight="1" s="214">
      <c r="A3" s="213" t="n"/>
      <c r="B3" s="215" t="inlineStr">
        <is>
          <t>Расчет показателя УНЦ</t>
        </is>
      </c>
      <c r="C3" s="213" t="n"/>
      <c r="D3" s="213" t="n"/>
    </row>
    <row r="4" ht="15.75" customHeight="1" s="214">
      <c r="A4" s="213" t="n"/>
      <c r="B4" s="213" t="n"/>
      <c r="C4" s="213" t="n"/>
      <c r="D4" s="213" t="n"/>
    </row>
    <row r="5" ht="47.25" customHeight="1" s="214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14">
      <c r="A6" s="213" t="inlineStr">
        <is>
          <t>Единица измерения  — 1 тн опор</t>
        </is>
      </c>
      <c r="B6" s="213" t="n"/>
      <c r="C6" s="213" t="n"/>
      <c r="D6" s="213" t="n"/>
    </row>
    <row r="7" ht="15.75" customHeight="1" s="214">
      <c r="A7" s="213" t="n"/>
      <c r="B7" s="213" t="n"/>
      <c r="C7" s="213" t="n"/>
      <c r="D7" s="213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214">
      <c r="A10" s="243" t="n">
        <v>1</v>
      </c>
      <c r="B10" s="243" t="n">
        <v>2</v>
      </c>
      <c r="C10" s="243" t="n">
        <v>3</v>
      </c>
      <c r="D10" s="243" t="n">
        <v>4</v>
      </c>
    </row>
    <row r="11" ht="78.75" customHeight="1" s="214">
      <c r="A11" s="243" t="inlineStr">
        <is>
          <t>Л2-08-1</t>
        </is>
      </c>
      <c r="B11" s="243" t="inlineStr">
        <is>
          <t>УНЦ ВЛ 0,4 - 750 кВ на строительно-монтажные работы без опор и провода</t>
        </is>
      </c>
      <c r="C11" s="218">
        <f>D5</f>
        <v/>
      </c>
      <c r="D11" s="219">
        <f>'Прил.4 РМ'!C41/1000</f>
        <v/>
      </c>
    </row>
    <row r="13">
      <c r="A13" s="220" t="inlineStr">
        <is>
          <t>Составил ______________________     Е. М. Добровольская</t>
        </is>
      </c>
      <c r="B13" s="221" t="n"/>
      <c r="C13" s="221" t="n"/>
      <c r="D13" s="222" t="n"/>
    </row>
    <row r="14">
      <c r="A14" s="223" t="inlineStr">
        <is>
          <t xml:space="preserve">                         (подпись, инициалы, фамилия)</t>
        </is>
      </c>
      <c r="B14" s="221" t="n"/>
      <c r="C14" s="221" t="n"/>
      <c r="D14" s="222" t="n"/>
    </row>
    <row r="15">
      <c r="A15" s="220" t="n"/>
      <c r="B15" s="221" t="n"/>
      <c r="C15" s="221" t="n"/>
      <c r="D15" s="222" t="n"/>
    </row>
    <row r="16">
      <c r="A16" s="220" t="inlineStr">
        <is>
          <t>Проверил ______________________        А.В. Костянецкая</t>
        </is>
      </c>
      <c r="B16" s="221" t="n"/>
      <c r="C16" s="221" t="n"/>
      <c r="D16" s="222" t="n"/>
    </row>
    <row r="17" ht="20.25" customHeight="1" s="214">
      <c r="A17" s="223" t="inlineStr">
        <is>
          <t xml:space="preserve">                        (подпись, инициалы, фамилия)</t>
        </is>
      </c>
      <c r="B17" s="221" t="n"/>
      <c r="C17" s="221" t="n"/>
      <c r="D17" s="2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214" min="1" max="1"/>
    <col width="40.6640625" customWidth="1" style="214" min="2" max="2"/>
    <col width="37" customWidth="1" style="214" min="3" max="3"/>
    <col width="32" customWidth="1" style="214" min="4" max="4"/>
    <col width="9.109375" customWidth="1" style="214" min="5" max="5"/>
  </cols>
  <sheetData>
    <row r="4" ht="15.75" customHeight="1" s="214">
      <c r="B4" s="234" t="inlineStr">
        <is>
          <t>Приложение № 10</t>
        </is>
      </c>
    </row>
    <row r="5" ht="18.75" customHeight="1" s="214">
      <c r="B5" s="132" t="n"/>
    </row>
    <row r="6" ht="15.75" customHeight="1" s="214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4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4">
      <c r="B10" s="243" t="n">
        <v>1</v>
      </c>
      <c r="C10" s="243" t="n">
        <v>2</v>
      </c>
      <c r="D10" s="243" t="n">
        <v>3</v>
      </c>
    </row>
    <row r="11" ht="45" customHeight="1" s="214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01.04.2023г. №17772-ИФ/09 прил.9</t>
        </is>
      </c>
      <c r="D11" s="243" t="n">
        <v>46.83</v>
      </c>
    </row>
    <row r="12" ht="29.25" customHeight="1" s="214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01.04.2023г. №17772-ИФ/09 прил.9</t>
        </is>
      </c>
      <c r="D12" s="243" t="n">
        <v>11.79</v>
      </c>
    </row>
    <row r="13" ht="29.25" customHeight="1" s="214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01.04.2023г. №17772-ИФ/09 прил.9</t>
        </is>
      </c>
      <c r="D13" s="243" t="n">
        <v>9.140000000000001</v>
      </c>
    </row>
    <row r="14" ht="30.75" customHeight="1" s="214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4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14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14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14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34" t="n">
        <v>0.002</v>
      </c>
    </row>
    <row r="19" ht="24" customHeight="1" s="214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34" t="n">
        <v>0.03</v>
      </c>
    </row>
    <row r="20" ht="18.75" customHeight="1" s="214">
      <c r="B20" s="133" t="n"/>
    </row>
    <row r="21" ht="18.75" customHeight="1" s="214">
      <c r="B21" s="133" t="n"/>
    </row>
    <row r="22" ht="18.75" customHeight="1" s="214">
      <c r="B22" s="133" t="n"/>
    </row>
    <row r="23" ht="18.75" customHeight="1" s="214">
      <c r="B23" s="133" t="n"/>
    </row>
    <row r="26">
      <c r="B26" s="220" t="inlineStr">
        <is>
          <t>Составил ______________________     Е. М. Добровольская</t>
        </is>
      </c>
      <c r="C26" s="221" t="n"/>
    </row>
    <row r="27">
      <c r="B27" s="223" t="inlineStr">
        <is>
          <t xml:space="preserve">                         (подпись, инициалы, фамилия)</t>
        </is>
      </c>
      <c r="C27" s="221" t="n"/>
    </row>
    <row r="28">
      <c r="B28" s="220" t="n"/>
      <c r="C28" s="221" t="n"/>
    </row>
    <row r="29">
      <c r="B29" s="220" t="inlineStr">
        <is>
          <t>Проверил ______________________        А.В. Костянецкая</t>
        </is>
      </c>
      <c r="C29" s="221" t="n"/>
    </row>
    <row r="30">
      <c r="B30" s="223" t="inlineStr">
        <is>
          <t xml:space="preserve">                        (подпись, инициалы, фамилия)</t>
        </is>
      </c>
      <c r="C30" s="2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E21" sqref="E21"/>
    </sheetView>
  </sheetViews>
  <sheetFormatPr baseColWidth="8" defaultRowHeight="14.4"/>
  <cols>
    <col width="9.109375" customWidth="1" style="214" min="1" max="1"/>
    <col width="44.88671875" customWidth="1" style="214" min="2" max="2"/>
    <col width="13" customWidth="1" style="214" min="3" max="3"/>
    <col width="22.88671875" customWidth="1" style="214" min="4" max="4"/>
    <col width="21.5546875" customWidth="1" style="214" min="5" max="5"/>
    <col width="43.88671875" customWidth="1" style="214" min="6" max="6"/>
    <col width="9.109375" customWidth="1" style="214" min="7" max="7"/>
  </cols>
  <sheetData>
    <row r="2" ht="17.25" customHeight="1" s="214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17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4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13" t="n"/>
    </row>
    <row r="6" ht="15.75" customHeight="1" s="214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13" t="n"/>
    </row>
    <row r="7" ht="110.25" customHeight="1" s="214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4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19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14">
      <c r="A9" s="120" t="inlineStr">
        <is>
          <t>1.3</t>
        </is>
      </c>
      <c r="B9" s="1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19" t="n">
        <v>1</v>
      </c>
      <c r="F9" s="121" t="n"/>
      <c r="G9" s="124" t="n"/>
    </row>
    <row r="10" ht="15.75" customHeight="1" s="214">
      <c r="A10" s="120" t="inlineStr">
        <is>
          <t>1.4</t>
        </is>
      </c>
      <c r="B10" s="121" t="inlineStr">
        <is>
          <t>Средний разряд работ</t>
        </is>
      </c>
      <c r="C10" s="243" t="n"/>
      <c r="D10" s="243" t="n"/>
      <c r="E10" s="125" t="n">
        <v>4.1</v>
      </c>
      <c r="F10" s="121" t="inlineStr">
        <is>
          <t>РТМ</t>
        </is>
      </c>
      <c r="G10" s="124" t="n"/>
    </row>
    <row r="11" ht="78.75" customHeight="1" s="214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4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2025-01-24T12:10:00Z</dcterms:modified>
  <cp:lastModifiedBy>user1</cp:lastModifiedBy>
</cp:coreProperties>
</file>