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1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0" fontId="26" fillId="0" borderId="1" applyAlignment="1" pivotButton="0" quotePrefix="0" xfId="0">
      <alignment vertical="center" wrapText="1"/>
    </xf>
    <xf numFmtId="4" fontId="26" fillId="0" borderId="1" applyAlignment="1" pivotButton="0" quotePrefix="0" xfId="0">
      <alignment vertical="center" wrapText="1"/>
    </xf>
    <xf numFmtId="172" fontId="18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6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6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196" min="1" max="2"/>
    <col width="51.6640625" customWidth="1" style="196" min="3" max="3"/>
    <col width="47" customWidth="1" style="196" min="4" max="4"/>
    <col width="37.44140625" customWidth="1" style="196" min="5" max="5"/>
    <col width="9.109375" customWidth="1" style="196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7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80" t="n"/>
      <c r="C6" s="180" t="n"/>
      <c r="D6" s="180" t="n"/>
    </row>
    <row r="7" ht="64.5" customHeight="1" s="197">
      <c r="B7" s="227" t="inlineStr">
        <is>
          <t>Наименование разрабатываемого показателя УНЦ - Опоры ВЛ 0,4 - 750 кВ. Двухцепная, все типы опор за исключением многогранных  0,4 кВ.</t>
        </is>
      </c>
    </row>
    <row r="8" ht="31.5" customHeight="1" s="197">
      <c r="B8" s="227" t="inlineStr">
        <is>
          <t>Сопоставимый уровень цен: 01.01.2001</t>
        </is>
      </c>
    </row>
    <row r="9" ht="15.75" customHeight="1" s="197">
      <c r="B9" s="227" t="inlineStr">
        <is>
          <t>Единица измерения  — 1 км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63" t="n"/>
    </row>
    <row r="12" ht="96.75" customHeight="1" s="197">
      <c r="B12" s="230" t="n">
        <v>1</v>
      </c>
      <c r="C12" s="126" t="inlineStr">
        <is>
          <t>Наименование объекта-представителя</t>
        </is>
      </c>
      <c r="D12" s="230" t="inlineStr">
        <is>
          <t>ВЛ 0,4 СТ-5-373</t>
        </is>
      </c>
    </row>
    <row r="13">
      <c r="B13" s="230" t="n">
        <v>2</v>
      </c>
      <c r="C13" s="126" t="inlineStr">
        <is>
          <t>Наименование субъекта Российской Федерации</t>
        </is>
      </c>
      <c r="D13" s="230" t="inlineStr">
        <is>
          <t>Краснодарский край</t>
        </is>
      </c>
    </row>
    <row r="14">
      <c r="B14" s="230" t="n">
        <v>3</v>
      </c>
      <c r="C14" s="126" t="inlineStr">
        <is>
          <t>Климатический район и подрайон</t>
        </is>
      </c>
      <c r="D14" s="230" t="inlineStr">
        <is>
          <t>IIIБ</t>
        </is>
      </c>
    </row>
    <row r="15">
      <c r="B15" s="230" t="n">
        <v>4</v>
      </c>
      <c r="C15" s="126" t="inlineStr">
        <is>
          <t>Мощность объекта</t>
        </is>
      </c>
      <c r="D15" s="230" t="n">
        <v>0.286</v>
      </c>
    </row>
    <row r="16" ht="116.25" customHeight="1" s="197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 xml:space="preserve">Стойка СВ95-3, СВ110-5, провод ВЛ 0,4 кВ </t>
        </is>
      </c>
    </row>
    <row r="17" ht="79.5" customHeight="1" s="197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SUM(D18:D21)</f>
        <v/>
      </c>
      <c r="E17" s="179" t="n"/>
    </row>
    <row r="18">
      <c r="B18" s="162" t="inlineStr">
        <is>
          <t>6.1</t>
        </is>
      </c>
      <c r="C18" s="126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197">
      <c r="B19" s="162" t="inlineStr">
        <is>
          <t>6.2</t>
        </is>
      </c>
      <c r="C19" s="126" t="inlineStr">
        <is>
          <t>оборудование и инвентарь</t>
        </is>
      </c>
      <c r="D19" s="213" t="n"/>
    </row>
    <row r="20" ht="16.5" customHeight="1" s="197">
      <c r="B20" s="162" t="inlineStr">
        <is>
          <t>6.3</t>
        </is>
      </c>
      <c r="C20" s="126" t="inlineStr">
        <is>
          <t>пусконаладочные работы</t>
        </is>
      </c>
      <c r="D20" s="213" t="n"/>
    </row>
    <row r="21" ht="35.25" customHeight="1" s="197">
      <c r="B21" s="162" t="inlineStr">
        <is>
          <t>6.4</t>
        </is>
      </c>
      <c r="C21" s="161" t="inlineStr">
        <is>
          <t>прочие и лимитированные затраты</t>
        </is>
      </c>
      <c r="D21" s="213" t="n"/>
    </row>
    <row r="22">
      <c r="B22" s="230" t="n">
        <v>7</v>
      </c>
      <c r="C22" s="161" t="inlineStr">
        <is>
          <t>Сопоставимый уровень цен</t>
        </is>
      </c>
      <c r="D22" s="214" t="inlineStr">
        <is>
          <t>3 кв. 2018 г</t>
        </is>
      </c>
      <c r="E22" s="159" t="n"/>
    </row>
    <row r="23" ht="123" customHeight="1" s="197">
      <c r="B23" s="230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79" t="n"/>
    </row>
    <row r="24" ht="60.75" customHeight="1" s="197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159" t="n"/>
    </row>
    <row r="25">
      <c r="B25" s="230" t="n">
        <v>10</v>
      </c>
      <c r="C25" s="126" t="inlineStr">
        <is>
          <t>Примечание</t>
        </is>
      </c>
      <c r="D25" s="230" t="n"/>
    </row>
    <row r="26">
      <c r="B26" s="158" t="n"/>
      <c r="C26" s="157" t="n"/>
      <c r="D26" s="157" t="n"/>
    </row>
    <row r="27" ht="37.5" customHeight="1" s="197">
      <c r="B27" s="156" t="n"/>
    </row>
    <row r="28">
      <c r="B28" s="196" t="inlineStr">
        <is>
          <t>Составил ______________________    А.П. Николаева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6" min="1" max="1"/>
    <col width="9.109375" customWidth="1" style="196" min="2" max="2"/>
    <col width="35.33203125" customWidth="1" style="196" min="3" max="3"/>
    <col width="13.88671875" customWidth="1" style="196" min="4" max="4"/>
    <col width="24.88671875" customWidth="1" style="196" min="5" max="5"/>
    <col width="15.5546875" customWidth="1" style="196" min="6" max="6"/>
    <col width="14.88671875" customWidth="1" style="196" min="7" max="7"/>
    <col width="16.6640625" customWidth="1" style="196" min="8" max="8"/>
    <col width="13" customWidth="1" style="196" min="9" max="10"/>
    <col width="18" customWidth="1" style="196" min="11" max="11"/>
    <col width="9.109375" customWidth="1" style="196" min="12" max="12"/>
  </cols>
  <sheetData>
    <row r="3">
      <c r="B3" s="225" t="inlineStr">
        <is>
          <t>Приложение № 2</t>
        </is>
      </c>
      <c r="K3" s="156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7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197">
      <c r="B8" s="132" t="n"/>
    </row>
    <row r="9" ht="15.75" customHeight="1" s="197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97">
      <c r="B10" s="314" t="n"/>
      <c r="C10" s="314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3 кв. 2018 г., тыс. руб.</t>
        </is>
      </c>
      <c r="G10" s="312" t="n"/>
      <c r="H10" s="312" t="n"/>
      <c r="I10" s="312" t="n"/>
      <c r="J10" s="313" t="n"/>
    </row>
    <row r="11" ht="31.5" customHeight="1" s="197">
      <c r="B11" s="315" t="n"/>
      <c r="C11" s="315" t="n"/>
      <c r="D11" s="315" t="n"/>
      <c r="E11" s="315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7">
      <c r="B12" s="208" t="n"/>
      <c r="C12" s="208" t="n"/>
      <c r="D12" s="208" t="n"/>
      <c r="E12" s="208" t="n"/>
      <c r="F12" s="213" t="n">
        <v>128.3784018</v>
      </c>
      <c r="G12" s="313" t="n"/>
      <c r="H12" s="208" t="n"/>
      <c r="I12" s="208" t="n"/>
      <c r="J12" s="209">
        <f>SUM(F12:I12)</f>
        <v/>
      </c>
    </row>
    <row r="13" ht="15.75" customHeight="1" s="197">
      <c r="B13" s="229" t="inlineStr">
        <is>
          <t>Всего по объекту:</t>
        </is>
      </c>
      <c r="C13" s="312" t="n"/>
      <c r="D13" s="312" t="n"/>
      <c r="E13" s="313" t="n"/>
      <c r="F13" s="210" t="n"/>
      <c r="G13" s="210" t="n"/>
      <c r="H13" s="210" t="n"/>
      <c r="I13" s="210" t="n"/>
      <c r="J13" s="209" t="n"/>
    </row>
    <row r="14" ht="15.75" customHeight="1" s="197">
      <c r="B14" s="229" t="inlineStr">
        <is>
          <t>Всего по объекту в сопоставимом уровне цен 3 кв. 2018г:</t>
        </is>
      </c>
      <c r="C14" s="312" t="n"/>
      <c r="D14" s="312" t="n"/>
      <c r="E14" s="313" t="n"/>
      <c r="F14" s="316" t="n">
        <v>128.3784018</v>
      </c>
      <c r="G14" s="313" t="n"/>
      <c r="H14" s="210" t="n"/>
      <c r="I14" s="210" t="n"/>
      <c r="J14" s="211">
        <f>SUM(F14:I14)</f>
        <v/>
      </c>
    </row>
    <row r="15" ht="15" customHeight="1" s="197"/>
    <row r="16" ht="15" customHeight="1" s="197"/>
    <row r="17" ht="15" customHeight="1" s="197"/>
    <row r="18" ht="15" customHeight="1" s="197">
      <c r="C18" s="203" t="inlineStr">
        <is>
          <t>Составил ______________________     А.П. Николаева</t>
        </is>
      </c>
      <c r="D18" s="204" t="n"/>
      <c r="E18" s="204" t="n"/>
    </row>
    <row r="19" ht="15" customHeight="1" s="197">
      <c r="C19" s="206" t="inlineStr">
        <is>
          <t xml:space="preserve">                         (подпись, инициалы, фамилия)</t>
        </is>
      </c>
      <c r="D19" s="204" t="n"/>
      <c r="E19" s="204" t="n"/>
    </row>
    <row r="20" ht="15" customHeight="1" s="197">
      <c r="C20" s="203" t="n"/>
      <c r="D20" s="204" t="n"/>
      <c r="E20" s="204" t="n"/>
    </row>
    <row r="21" ht="15" customHeight="1" s="197">
      <c r="C21" s="203" t="inlineStr">
        <is>
          <t>Проверил ______________________        А.В. Костянецкая</t>
        </is>
      </c>
      <c r="D21" s="204" t="n"/>
      <c r="E21" s="204" t="n"/>
    </row>
    <row r="22" ht="15" customHeight="1" s="197">
      <c r="C22" s="206" t="inlineStr">
        <is>
          <t xml:space="preserve">                        (подпись, инициалы, фамилия)</t>
        </is>
      </c>
      <c r="D22" s="204" t="n"/>
      <c r="E22" s="204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P33"/>
  <sheetViews>
    <sheetView view="pageBreakPreview" topLeftCell="A10" zoomScale="85" workbookViewId="0">
      <selection activeCell="C28" sqref="C28"/>
    </sheetView>
  </sheetViews>
  <sheetFormatPr baseColWidth="8" defaultColWidth="9.109375" defaultRowHeight="15.6"/>
  <cols>
    <col width="9.109375" customWidth="1" style="196" min="1" max="1"/>
    <col width="12.5546875" customWidth="1" style="196" min="2" max="2"/>
    <col width="22.44140625" customWidth="1" style="196" min="3" max="3"/>
    <col width="49.6640625" customWidth="1" style="196" min="4" max="4"/>
    <col width="10.109375" customWidth="1" style="196" min="5" max="5"/>
    <col width="20.6640625" customWidth="1" style="196" min="6" max="6"/>
    <col width="20" customWidth="1" style="196" min="7" max="7"/>
    <col width="17.88671875" customWidth="1" style="196" min="8" max="8"/>
    <col hidden="1" width="9.109375" customWidth="1" style="196" min="9" max="10"/>
    <col hidden="1" width="15" customWidth="1" style="196" min="11" max="11"/>
    <col hidden="1" width="9.109375" customWidth="1" style="196" min="12" max="13"/>
    <col width="9.109375" customWidth="1" style="196" min="14" max="14"/>
    <col width="14.44140625" customWidth="1" style="197" min="16" max="16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7">
      <c r="A4" s="191" t="n"/>
      <c r="B4" s="191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8" t="inlineStr">
        <is>
          <t>Наименование разрабатываемого показателя УНЦ -  Опоры ВЛ 0,4 - 750 кВ. Двухцепная, все типы опор за исключением многогранных  0,4 кВ.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 s="197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13" t="n"/>
    </row>
    <row r="9" ht="40.5" customHeight="1" s="197">
      <c r="A9" s="315" t="n"/>
      <c r="B9" s="315" t="n"/>
      <c r="C9" s="315" t="n"/>
      <c r="D9" s="315" t="n"/>
      <c r="E9" s="315" t="n"/>
      <c r="F9" s="315" t="n"/>
      <c r="G9" s="230" t="inlineStr">
        <is>
          <t>на ед.изм.</t>
        </is>
      </c>
      <c r="H9" s="230" t="inlineStr">
        <is>
          <t>общая</t>
        </is>
      </c>
    </row>
    <row r="10">
      <c r="A10" s="171" t="n">
        <v>1</v>
      </c>
      <c r="B10" s="171" t="n"/>
      <c r="C10" s="171" t="n">
        <v>2</v>
      </c>
      <c r="D10" s="171" t="inlineStr">
        <is>
          <t>З</t>
        </is>
      </c>
      <c r="E10" s="171" t="n">
        <v>4</v>
      </c>
      <c r="F10" s="171" t="n">
        <v>5</v>
      </c>
      <c r="G10" s="171" t="n">
        <v>6</v>
      </c>
      <c r="H10" s="171" t="n">
        <v>7</v>
      </c>
    </row>
    <row r="11" customFormat="1" s="198">
      <c r="A11" s="235" t="inlineStr">
        <is>
          <t>Затраты труда рабочих</t>
        </is>
      </c>
      <c r="B11" s="312" t="n"/>
      <c r="C11" s="312" t="n"/>
      <c r="D11" s="312" t="n"/>
      <c r="E11" s="313" t="n"/>
      <c r="F11" s="187">
        <f>SUM(F12:F12)</f>
        <v/>
      </c>
      <c r="G11" s="10" t="n"/>
      <c r="H11" s="187">
        <f>SUM(H12:H12)</f>
        <v/>
      </c>
    </row>
    <row r="12">
      <c r="A12" s="266" t="n">
        <v>1</v>
      </c>
      <c r="B12" s="170" t="n"/>
      <c r="C12" s="184" t="inlineStr">
        <is>
          <t>1-3-3</t>
        </is>
      </c>
      <c r="D12" s="183" t="inlineStr">
        <is>
          <t>Затраты труда рабочих (ср 3,3)</t>
        </is>
      </c>
      <c r="E12" s="266" t="inlineStr">
        <is>
          <t>чел.-ч</t>
        </is>
      </c>
      <c r="F12" s="190" t="n">
        <v>33.24</v>
      </c>
      <c r="G12" s="181" t="n">
        <v>8.859999999999999</v>
      </c>
      <c r="H12" s="181">
        <f>ROUND(F12*G12,2)</f>
        <v/>
      </c>
      <c r="J12" s="196" t="n">
        <v>3.3</v>
      </c>
      <c r="K12" s="196">
        <f>F12*J12</f>
        <v/>
      </c>
      <c r="M12" s="192">
        <f>(SUM(K12:K12)/F11)</f>
        <v/>
      </c>
    </row>
    <row r="13" ht="15.75" customHeight="1" s="197">
      <c r="A13" s="235" t="inlineStr">
        <is>
          <t>Затраты труда машинистов</t>
        </is>
      </c>
      <c r="B13" s="312" t="n"/>
      <c r="C13" s="312" t="n"/>
      <c r="D13" s="312" t="n"/>
      <c r="E13" s="313" t="n"/>
      <c r="F13" s="235" t="n"/>
      <c r="G13" s="168" t="n"/>
      <c r="H13" s="187">
        <f>H14</f>
        <v/>
      </c>
    </row>
    <row r="14">
      <c r="A14" s="266" t="n">
        <v>2</v>
      </c>
      <c r="B14" s="236" t="n"/>
      <c r="C14" s="184" t="n">
        <v>2</v>
      </c>
      <c r="D14" s="183" t="inlineStr">
        <is>
          <t>Затраты труда машинистов(справочно)</t>
        </is>
      </c>
      <c r="E14" s="266" t="inlineStr">
        <is>
          <t>чел.-ч</t>
        </is>
      </c>
      <c r="F14" s="190" t="n">
        <v>10.35</v>
      </c>
      <c r="G14" s="181" t="n"/>
      <c r="H14" s="189" t="n">
        <v>120.06</v>
      </c>
    </row>
    <row r="15" customFormat="1" s="198">
      <c r="A15" s="235" t="inlineStr">
        <is>
          <t>Машины и механизмы</t>
        </is>
      </c>
      <c r="B15" s="312" t="n"/>
      <c r="C15" s="312" t="n"/>
      <c r="D15" s="312" t="n"/>
      <c r="E15" s="313" t="n"/>
      <c r="F15" s="235" t="n"/>
      <c r="G15" s="168" t="n"/>
      <c r="H15" s="187">
        <f>SUM(H16:H17)</f>
        <v/>
      </c>
      <c r="P15" s="317" t="n"/>
    </row>
    <row r="16" ht="25.5" customHeight="1" s="197">
      <c r="A16" s="266" t="n">
        <v>3</v>
      </c>
      <c r="B16" s="236" t="n"/>
      <c r="C16" s="184" t="inlineStr">
        <is>
          <t>91.04.01-031</t>
        </is>
      </c>
      <c r="D16" s="183" t="inlineStr">
        <is>
          <t>Машины бурильно-крановые на автомобиле, глубина бурения 3,5 м</t>
        </is>
      </c>
      <c r="E16" s="266" t="inlineStr">
        <is>
          <t>маш.час</t>
        </is>
      </c>
      <c r="F16" s="266" t="n">
        <v>8.199999999999999</v>
      </c>
      <c r="G16" s="188" t="n">
        <v>138.54</v>
      </c>
      <c r="H16" s="181">
        <f>ROUND(F16*G16,2)</f>
        <v/>
      </c>
      <c r="I16" s="186" t="n"/>
      <c r="J16" s="186">
        <f>H16/$H$15</f>
        <v/>
      </c>
      <c r="L16" s="186" t="n"/>
    </row>
    <row r="17" customFormat="1" s="198">
      <c r="A17" s="266" t="n">
        <v>4</v>
      </c>
      <c r="B17" s="236" t="n"/>
      <c r="C17" s="184" t="inlineStr">
        <is>
          <t>91.14.02-001</t>
        </is>
      </c>
      <c r="D17" s="183" t="inlineStr">
        <is>
          <t>Автомобили бортовые, грузоподъемность до 5 т</t>
        </is>
      </c>
      <c r="E17" s="266" t="inlineStr">
        <is>
          <t>маш.час</t>
        </is>
      </c>
      <c r="F17" s="266" t="n">
        <v>2.15</v>
      </c>
      <c r="G17" s="188" t="n">
        <v>65.70999999999999</v>
      </c>
      <c r="H17" s="181">
        <f>ROUND(F17*G17,2)</f>
        <v/>
      </c>
      <c r="I17" s="186" t="n"/>
      <c r="J17" s="186" t="n"/>
      <c r="L17" s="186" t="n"/>
    </row>
    <row r="18" ht="15" customHeight="1" s="197">
      <c r="A18" s="235" t="inlineStr">
        <is>
          <t>Оборудование</t>
        </is>
      </c>
      <c r="B18" s="312" t="n"/>
      <c r="C18" s="312" t="n"/>
      <c r="D18" s="312" t="n"/>
      <c r="E18" s="313" t="n"/>
      <c r="F18" s="10" t="n"/>
      <c r="G18" s="10" t="n"/>
      <c r="H18" s="187" t="n">
        <v>0</v>
      </c>
    </row>
    <row r="19">
      <c r="A19" s="235" t="inlineStr">
        <is>
          <t>Материалы</t>
        </is>
      </c>
      <c r="B19" s="312" t="n"/>
      <c r="C19" s="312" t="n"/>
      <c r="D19" s="312" t="n"/>
      <c r="E19" s="313" t="n"/>
      <c r="F19" s="235" t="n"/>
      <c r="G19" s="168" t="n"/>
      <c r="H19" s="187">
        <f>SUM(H20:H26)</f>
        <v/>
      </c>
    </row>
    <row r="20" ht="25.5" customHeight="1" s="197">
      <c r="A20" s="185" t="n">
        <v>5</v>
      </c>
      <c r="B20" s="236" t="n"/>
      <c r="C20" s="184" t="inlineStr">
        <is>
          <t>05.1.02.07-0075</t>
        </is>
      </c>
      <c r="D20" s="183" t="inlineStr">
        <is>
          <t>Стойка опоры СВ 110-3,5</t>
        </is>
      </c>
      <c r="E20" s="266" t="inlineStr">
        <is>
          <t>т</t>
        </is>
      </c>
      <c r="F20" s="266" t="n">
        <v>14.625</v>
      </c>
      <c r="G20" s="181" t="n">
        <v>2101.21</v>
      </c>
      <c r="H20" s="181">
        <f>ROUND(F20*G20,2)</f>
        <v/>
      </c>
      <c r="I20" s="178" t="n"/>
      <c r="J20" s="186">
        <f>H20/$H$19</f>
        <v/>
      </c>
      <c r="K20" s="186" t="n"/>
    </row>
    <row r="21">
      <c r="A21" s="185" t="n">
        <v>6</v>
      </c>
      <c r="B21" s="236" t="n"/>
      <c r="C21" s="184" t="inlineStr">
        <is>
          <t>20.2.02.04-0006</t>
        </is>
      </c>
      <c r="D21" s="183" t="inlineStr">
        <is>
          <t>Колпачки полиэтиленовые</t>
        </is>
      </c>
      <c r="E21" s="266" t="inlineStr">
        <is>
          <t>100 шт</t>
        </is>
      </c>
      <c r="F21" s="266" t="n">
        <v>0.48</v>
      </c>
      <c r="G21" s="181" t="n">
        <v>610</v>
      </c>
      <c r="H21" s="181">
        <f>ROUND(F21*G21,2)</f>
        <v/>
      </c>
      <c r="I21" s="178" t="n"/>
      <c r="J21" s="186" t="n"/>
      <c r="K21" s="186" t="n"/>
    </row>
    <row r="22" ht="25.5" customHeight="1" s="197">
      <c r="A22" s="185" t="n">
        <v>7</v>
      </c>
      <c r="B22" s="236" t="n"/>
      <c r="C22" s="184" t="inlineStr">
        <is>
          <t>14.4.02.04-0015</t>
        </is>
      </c>
      <c r="D22" s="183" t="inlineStr">
        <is>
          <t>Краска масляная для внутренних работ МА-015, черная густотертая</t>
        </is>
      </c>
      <c r="E22" s="266" t="inlineStr">
        <is>
          <t>т</t>
        </is>
      </c>
      <c r="F22" s="266" t="n">
        <v>0.0032</v>
      </c>
      <c r="G22" s="181" t="n">
        <v>15707</v>
      </c>
      <c r="H22" s="181">
        <f>ROUND(F22*G22,2)</f>
        <v/>
      </c>
      <c r="I22" s="178" t="n"/>
      <c r="J22" s="186" t="n"/>
      <c r="K22" s="186" t="n"/>
    </row>
    <row r="23">
      <c r="A23" s="185" t="n">
        <v>8</v>
      </c>
      <c r="B23" s="236" t="n"/>
      <c r="C23" s="184" t="inlineStr">
        <is>
          <t>01.3.01.06-0038</t>
        </is>
      </c>
      <c r="D23" s="183" t="inlineStr">
        <is>
          <t>Смазка защитная электросетевая</t>
        </is>
      </c>
      <c r="E23" s="266" t="inlineStr">
        <is>
          <t>кг</t>
        </is>
      </c>
      <c r="F23" s="266" t="n">
        <v>0.8</v>
      </c>
      <c r="G23" s="181" t="n">
        <v>14.4</v>
      </c>
      <c r="H23" s="181">
        <f>ROUND(F23*G23,2)</f>
        <v/>
      </c>
      <c r="I23" s="178" t="n"/>
      <c r="J23" s="186" t="n"/>
      <c r="K23" s="186" t="n"/>
    </row>
    <row r="24">
      <c r="A24" s="185" t="n">
        <v>9</v>
      </c>
      <c r="B24" s="236" t="n"/>
      <c r="C24" s="184" t="inlineStr">
        <is>
          <t>14.4.03.03-0102</t>
        </is>
      </c>
      <c r="D24" s="183" t="inlineStr">
        <is>
          <t>Лак битумный БТ-577</t>
        </is>
      </c>
      <c r="E24" s="266" t="inlineStr">
        <is>
          <t>т</t>
        </is>
      </c>
      <c r="F24" s="266" t="n">
        <v>0.0008</v>
      </c>
      <c r="G24" s="181" t="n">
        <v>9550.01</v>
      </c>
      <c r="H24" s="181">
        <f>ROUND(F24*G24,2)</f>
        <v/>
      </c>
      <c r="I24" s="178" t="n"/>
      <c r="J24" s="186" t="n"/>
      <c r="K24" s="186" t="n"/>
    </row>
    <row r="25">
      <c r="A25" s="185" t="n">
        <v>10</v>
      </c>
      <c r="B25" s="236" t="n"/>
      <c r="C25" s="184" t="inlineStr">
        <is>
          <t>01.3.01.06-0051</t>
        </is>
      </c>
      <c r="D25" s="183" t="inlineStr">
        <is>
          <t>Смазка солидол жировой Ж</t>
        </is>
      </c>
      <c r="E25" s="266" t="inlineStr">
        <is>
          <t>кг</t>
        </is>
      </c>
      <c r="F25" s="266" t="n">
        <v>0.24</v>
      </c>
      <c r="G25" s="181" t="n">
        <v>7.2</v>
      </c>
      <c r="H25" s="181">
        <f>ROUND(F25*G25,2)</f>
        <v/>
      </c>
      <c r="I25" s="178" t="n"/>
      <c r="J25" s="186" t="n"/>
      <c r="K25" s="186" t="n"/>
    </row>
    <row r="26">
      <c r="A26" s="185" t="n">
        <v>11</v>
      </c>
      <c r="B26" s="236" t="n"/>
      <c r="C26" s="184" t="inlineStr">
        <is>
          <t>01.7.20.08-0051</t>
        </is>
      </c>
      <c r="D26" s="183" t="inlineStr">
        <is>
          <t>Ветошь</t>
        </is>
      </c>
      <c r="E26" s="266" t="inlineStr">
        <is>
          <t>кг</t>
        </is>
      </c>
      <c r="F26" s="266" t="n">
        <v>0.16</v>
      </c>
      <c r="G26" s="181" t="n">
        <v>1.82</v>
      </c>
      <c r="H26" s="181">
        <f>ROUND(F26*G26,2)</f>
        <v/>
      </c>
      <c r="I26" s="178" t="n"/>
      <c r="J26" s="186" t="n"/>
      <c r="K26" s="186" t="n"/>
    </row>
    <row r="29">
      <c r="B29" s="196" t="inlineStr">
        <is>
          <t>Составил ______________________     А.П. Николаева</t>
        </is>
      </c>
    </row>
    <row r="30">
      <c r="B30" s="156" t="inlineStr">
        <is>
          <t xml:space="preserve">                         (подпись, инициалы, фамилия)</t>
        </is>
      </c>
    </row>
    <row r="32">
      <c r="B32" s="196" t="inlineStr">
        <is>
          <t>Проверил ______________________        А.В. Костянецкая</t>
        </is>
      </c>
    </row>
    <row r="33">
      <c r="B33" s="15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4.4"/>
  <cols>
    <col width="4.109375" customWidth="1" style="197" min="1" max="1"/>
    <col width="36.33203125" customWidth="1" style="197" min="2" max="2"/>
    <col width="18.88671875" customWidth="1" style="197" min="3" max="3"/>
    <col width="18.33203125" customWidth="1" style="197" min="4" max="4"/>
    <col width="18.88671875" customWidth="1" style="197" min="5" max="5"/>
    <col width="11.44140625" customWidth="1" style="197" min="6" max="6"/>
    <col width="14.44140625" customWidth="1" style="197" min="7" max="7"/>
    <col width="9.109375" customWidth="1" style="197" min="8" max="11"/>
    <col width="13.5546875" customWidth="1" style="197" min="12" max="12"/>
    <col width="9.109375" customWidth="1" style="197" min="13" max="13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61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15" t="inlineStr">
        <is>
          <t>Ресурсная модель</t>
        </is>
      </c>
    </row>
    <row r="6">
      <c r="B6" s="176" t="n"/>
      <c r="C6" s="203" t="n"/>
      <c r="D6" s="203" t="n"/>
      <c r="E6" s="203" t="n"/>
    </row>
    <row r="7" ht="25.5" customHeight="1" s="197">
      <c r="B7" s="224" t="inlineStr">
        <is>
          <t>Наименование разрабатываемого показателя УНЦ — Опоры ВЛ 0,4 - 750 кВ. Двухцепная, все типы опор за исключением многогранных  0,4 кВ.</t>
        </is>
      </c>
    </row>
    <row r="8">
      <c r="B8" s="240" t="inlineStr">
        <is>
          <t>Единица измерения  — 1 км</t>
        </is>
      </c>
    </row>
    <row r="9">
      <c r="B9" s="176" t="n"/>
      <c r="C9" s="203" t="n"/>
      <c r="D9" s="203" t="n"/>
      <c r="E9" s="203" t="n"/>
    </row>
    <row r="10" ht="51" customHeight="1" s="197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3">
        <f>'Прил.5 Расчет СМР и ОБ'!J41</f>
        <v/>
      </c>
      <c r="D17" s="27">
        <f>C17/$C$24</f>
        <v/>
      </c>
      <c r="E17" s="27">
        <f>C17/$C$40</f>
        <v/>
      </c>
      <c r="G17" s="175" t="n"/>
    </row>
    <row r="18">
      <c r="B18" s="25" t="inlineStr">
        <is>
          <t>МАТЕРИАЛЫ, ВСЕГО:</t>
        </is>
      </c>
      <c r="C18" s="17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73">
        <f>C19+C20+C22</f>
        <v/>
      </c>
      <c r="D24" s="27">
        <f>C24/$C$24</f>
        <v/>
      </c>
      <c r="E24" s="27">
        <f>C24/$C$40</f>
        <v/>
      </c>
    </row>
    <row r="25" ht="25.5" customHeight="1" s="197">
      <c r="B25" s="25" t="inlineStr">
        <is>
          <t>ВСЕГО стоимость оборудования, в том числе</t>
        </is>
      </c>
      <c r="C25" s="173">
        <f>'Прил.5 Расчет СМР и ОБ'!J29</f>
        <v/>
      </c>
      <c r="D25" s="27" t="n"/>
      <c r="E25" s="27">
        <f>C25/$C$40</f>
        <v/>
      </c>
    </row>
    <row r="26" ht="25.5" customHeight="1" s="197">
      <c r="B26" s="25" t="inlineStr">
        <is>
          <t>стоимость оборудования технологического</t>
        </is>
      </c>
      <c r="C26" s="17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74" t="n"/>
    </row>
    <row r="29" ht="25.5" customHeight="1" s="197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197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>
        <f>C30/$C$40</f>
        <v/>
      </c>
      <c r="F30" s="174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197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97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19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78" t="n"/>
    </row>
    <row r="35" ht="76.5" customHeight="1" s="19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197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4" t="n"/>
    </row>
    <row r="38" ht="38.25" customHeight="1" s="197">
      <c r="B38" s="25" t="inlineStr">
        <is>
          <t>ИТОГО (СМР+ОБОРУДОВАНИЕ+ПРОЧ. ЗАТР., УЧТЕННЫЕ ПОКАЗАТЕЛЕМ)</t>
        </is>
      </c>
      <c r="C38" s="173">
        <f>C27+C32+C33+C34+C35+C29+C31+C30+C36+C37</f>
        <v/>
      </c>
      <c r="D38" s="25" t="n"/>
      <c r="E38" s="27">
        <f>C38/$C$40</f>
        <v/>
      </c>
    </row>
    <row r="39" ht="13.5" customHeight="1" s="197">
      <c r="B39" s="25" t="inlineStr">
        <is>
          <t>Непредвиденные расходы</t>
        </is>
      </c>
      <c r="C39" s="17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3">
        <f>C40/'Прил.5 Расчет СМР и ОБ'!E48</f>
        <v/>
      </c>
      <c r="D41" s="25" t="n"/>
      <c r="E41" s="25" t="n"/>
    </row>
    <row r="42">
      <c r="B42" s="172" t="n"/>
      <c r="C42" s="203" t="n"/>
      <c r="D42" s="203" t="n"/>
      <c r="E42" s="203" t="n"/>
    </row>
    <row r="43">
      <c r="B43" s="172" t="inlineStr">
        <is>
          <t>Составил ____________________________ А.П. Николаева</t>
        </is>
      </c>
      <c r="C43" s="203" t="n"/>
      <c r="D43" s="203" t="n"/>
      <c r="E43" s="203" t="n"/>
    </row>
    <row r="44">
      <c r="B44" s="172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72" t="n"/>
      <c r="C45" s="203" t="n"/>
      <c r="D45" s="203" t="n"/>
      <c r="E45" s="203" t="n"/>
    </row>
    <row r="46">
      <c r="B46" s="172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40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view="pageBreakPreview" topLeftCell="A31" workbookViewId="0">
      <selection activeCell="B49" sqref="B49"/>
    </sheetView>
  </sheetViews>
  <sheetFormatPr baseColWidth="8" defaultColWidth="9.109375" defaultRowHeight="14.4" outlineLevelRow="1"/>
  <cols>
    <col width="5.6640625" customWidth="1" style="204" min="1" max="1"/>
    <col width="22.5546875" customWidth="1" style="204" min="2" max="2"/>
    <col width="39.109375" customWidth="1" style="204" min="3" max="3"/>
    <col width="10.6640625" customWidth="1" style="204" min="4" max="4"/>
    <col width="12.6640625" customWidth="1" style="204" min="5" max="5"/>
    <col width="15" customWidth="1" style="204" min="6" max="6"/>
    <col width="13.44140625" customWidth="1" style="204" min="7" max="7"/>
    <col width="12.6640625" customWidth="1" style="204" min="8" max="8"/>
    <col width="13.88671875" customWidth="1" style="204" min="9" max="9"/>
    <col width="17.5546875" customWidth="1" style="204" min="10" max="10"/>
    <col width="10.88671875" customWidth="1" style="204" min="11" max="11"/>
    <col width="9.109375" customWidth="1" style="204" min="12" max="12"/>
  </cols>
  <sheetData>
    <row r="1">
      <c r="M1" s="204" t="n"/>
      <c r="N1" s="204" t="n"/>
    </row>
    <row r="2" ht="15.75" customHeight="1" s="197">
      <c r="H2" s="241" t="inlineStr">
        <is>
          <t>Приложение №5</t>
        </is>
      </c>
      <c r="M2" s="204" t="n"/>
      <c r="N2" s="204" t="n"/>
    </row>
    <row r="3">
      <c r="M3" s="204" t="n"/>
      <c r="N3" s="204" t="n"/>
    </row>
    <row r="4" ht="12.75" customFormat="1" customHeight="1" s="203">
      <c r="A4" s="215" t="inlineStr">
        <is>
          <t>Расчет стоимости СМР и оборудования</t>
        </is>
      </c>
    </row>
    <row r="5" ht="12.75" customFormat="1" customHeight="1" s="203">
      <c r="A5" s="215" t="n"/>
      <c r="B5" s="215" t="n"/>
      <c r="C5" s="269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203">
      <c r="A6" s="150" t="inlineStr">
        <is>
          <t>Наименование разрабатываемого показателя УНЦ</t>
        </is>
      </c>
      <c r="B6" s="149" t="n"/>
      <c r="C6" s="149" t="n"/>
      <c r="D6" s="247" t="inlineStr">
        <is>
          <t>Опоры ВЛ 0,4 - 750 кВ. Двухцепная, все типы опор за исключением многогранных  0,4 кВ.</t>
        </is>
      </c>
    </row>
    <row r="7" ht="12.75" customFormat="1" customHeight="1" s="203">
      <c r="A7" s="218" t="inlineStr">
        <is>
          <t>Единица измерения  — 1 км</t>
        </is>
      </c>
      <c r="I7" s="224" t="n"/>
      <c r="J7" s="224" t="n"/>
    </row>
    <row r="8" ht="13.5" customFormat="1" customHeight="1" s="203">
      <c r="A8" s="218" t="n"/>
    </row>
    <row r="9" ht="13.2" customFormat="1" customHeight="1" s="203"/>
    <row r="10" ht="27" customHeight="1" s="197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3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3" t="n"/>
      <c r="M10" s="204" t="n"/>
      <c r="N10" s="204" t="n"/>
    </row>
    <row r="11" ht="28.5" customHeight="1" s="197">
      <c r="A11" s="315" t="n"/>
      <c r="B11" s="315" t="n"/>
      <c r="C11" s="315" t="n"/>
      <c r="D11" s="315" t="n"/>
      <c r="E11" s="315" t="n"/>
      <c r="F11" s="244" t="inlineStr">
        <is>
          <t>на ед. изм.</t>
        </is>
      </c>
      <c r="G11" s="244" t="inlineStr">
        <is>
          <t>общая</t>
        </is>
      </c>
      <c r="H11" s="315" t="n"/>
      <c r="I11" s="244" t="inlineStr">
        <is>
          <t>на ед. изм.</t>
        </is>
      </c>
      <c r="J11" s="244" t="inlineStr">
        <is>
          <t>общая</t>
        </is>
      </c>
      <c r="M11" s="204" t="n"/>
      <c r="N11" s="204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204" t="n"/>
      <c r="N12" s="204" t="n"/>
    </row>
    <row r="13">
      <c r="A13" s="244" t="n"/>
      <c r="B13" s="252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38" t="n"/>
      <c r="J13" s="138" t="n"/>
    </row>
    <row r="14" ht="25.5" customHeight="1" s="197">
      <c r="A14" s="244" t="n">
        <v>1</v>
      </c>
      <c r="B14" s="148" t="inlineStr">
        <is>
          <t>1-3-3</t>
        </is>
      </c>
      <c r="C14" s="253" t="inlineStr">
        <is>
          <t>Затраты труда рабочих-строителей среднего разряда (3,3)</t>
        </is>
      </c>
      <c r="D14" s="244" t="inlineStr">
        <is>
          <t>чел.-ч.</t>
        </is>
      </c>
      <c r="E14" s="139">
        <f>G14/F14</f>
        <v/>
      </c>
      <c r="F14" s="32" t="n">
        <v>8.859999999999999</v>
      </c>
      <c r="G14" s="32">
        <f>'Прил. 3'!H11</f>
        <v/>
      </c>
      <c r="H14" s="14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4">
      <c r="A15" s="244" t="n"/>
      <c r="B15" s="244" t="n"/>
      <c r="C15" s="25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139">
        <f>SUM(E14:E14)</f>
        <v/>
      </c>
      <c r="F15" s="32" t="n"/>
      <c r="G15" s="32">
        <f>SUM(G14:G14)</f>
        <v/>
      </c>
      <c r="H15" s="256" t="n">
        <v>1</v>
      </c>
      <c r="I15" s="138" t="n"/>
      <c r="J15" s="32">
        <f>SUM(J14:J14)</f>
        <v/>
      </c>
    </row>
    <row r="16" ht="14.25" customFormat="1" customHeight="1" s="204">
      <c r="A16" s="244" t="n"/>
      <c r="B16" s="253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38" t="n"/>
      <c r="J16" s="138" t="n"/>
    </row>
    <row r="17" ht="14.25" customFormat="1" customHeight="1" s="204">
      <c r="A17" s="244" t="n">
        <v>2</v>
      </c>
      <c r="B17" s="244" t="n">
        <v>2</v>
      </c>
      <c r="C17" s="253" t="inlineStr">
        <is>
          <t>Затраты труда машинистов</t>
        </is>
      </c>
      <c r="D17" s="244" t="inlineStr">
        <is>
          <t>чел.-ч.</t>
        </is>
      </c>
      <c r="E17" s="139" t="n">
        <v>10.35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4">
      <c r="A18" s="244" t="n"/>
      <c r="B18" s="252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8" t="n"/>
      <c r="J18" s="138" t="n"/>
    </row>
    <row r="19" ht="14.25" customFormat="1" customHeight="1" s="204">
      <c r="A19" s="244" t="n"/>
      <c r="B19" s="253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38" t="n"/>
      <c r="J19" s="138" t="n"/>
    </row>
    <row r="20" ht="25.5" customFormat="1" customHeight="1" s="204">
      <c r="A20" s="244" t="n">
        <v>3</v>
      </c>
      <c r="B20" s="148" t="inlineStr">
        <is>
          <t>91.04.01-031</t>
        </is>
      </c>
      <c r="C20" s="253" t="inlineStr">
        <is>
          <t>Машины бурильно-крановые на автомобиле, глубина бурения 3,5 м</t>
        </is>
      </c>
      <c r="D20" s="244" t="inlineStr">
        <is>
          <t>маш.час</t>
        </is>
      </c>
      <c r="E20" s="139" t="n">
        <v>8.199999999999999</v>
      </c>
      <c r="F20" s="255" t="n">
        <v>138.54</v>
      </c>
      <c r="G20" s="32">
        <f>ROUND(E20*F20,2)</f>
        <v/>
      </c>
      <c r="H20" s="141">
        <f>G20/$G$24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04">
      <c r="A21" s="244" t="n"/>
      <c r="B21" s="244" t="n"/>
      <c r="C21" s="253" t="inlineStr">
        <is>
          <t>Итого основные машины и механизмы</t>
        </is>
      </c>
      <c r="D21" s="244" t="n"/>
      <c r="E21" s="139" t="n"/>
      <c r="F21" s="32" t="n"/>
      <c r="G21" s="32">
        <f>SUM(G20:G20)</f>
        <v/>
      </c>
      <c r="H21" s="256">
        <f>G21/G24</f>
        <v/>
      </c>
      <c r="I21" s="140" t="n"/>
      <c r="J21" s="32">
        <f>SUM(J20:J20)</f>
        <v/>
      </c>
    </row>
    <row r="22" outlineLevel="1" ht="25.5" customFormat="1" customHeight="1" s="204">
      <c r="A22" s="244" t="n">
        <v>4</v>
      </c>
      <c r="B22" s="148" t="inlineStr">
        <is>
          <t>91.14.02-001</t>
        </is>
      </c>
      <c r="C22" s="253" t="inlineStr">
        <is>
          <t>Автомобили бортовые, грузоподъемность до 5 т</t>
        </is>
      </c>
      <c r="D22" s="244" t="inlineStr">
        <is>
          <t>маш.час</t>
        </is>
      </c>
      <c r="E22" s="139" t="n">
        <v>2.15</v>
      </c>
      <c r="F22" s="255" t="n">
        <v>65.70999999999999</v>
      </c>
      <c r="G22" s="32">
        <f>ROUND(E22*F22,2)</f>
        <v/>
      </c>
      <c r="H22" s="141">
        <f>G22/$G$24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4">
      <c r="A23" s="244" t="n"/>
      <c r="B23" s="244" t="n"/>
      <c r="C23" s="253" t="inlineStr">
        <is>
          <t>Итого прочие машины и механизмы</t>
        </is>
      </c>
      <c r="D23" s="244" t="n"/>
      <c r="E23" s="254" t="n"/>
      <c r="F23" s="32" t="n"/>
      <c r="G23" s="140">
        <f>SUM(G22:G22)</f>
        <v/>
      </c>
      <c r="H23" s="141">
        <f>G23/G24</f>
        <v/>
      </c>
      <c r="I23" s="32" t="n"/>
      <c r="J23" s="32">
        <f>SUM(J22:J22)</f>
        <v/>
      </c>
    </row>
    <row r="24" ht="25.5" customFormat="1" customHeight="1" s="204">
      <c r="A24" s="244" t="n"/>
      <c r="B24" s="244" t="n"/>
      <c r="C24" s="252" t="inlineStr">
        <is>
          <t>Итого по разделу «Машины и механизмы»</t>
        </is>
      </c>
      <c r="D24" s="244" t="n"/>
      <c r="E24" s="254" t="n"/>
      <c r="F24" s="32" t="n"/>
      <c r="G24" s="32">
        <f>G23+G21</f>
        <v/>
      </c>
      <c r="H24" s="142" t="n">
        <v>1</v>
      </c>
      <c r="I24" s="143" t="n"/>
      <c r="J24" s="144">
        <f>J23+J21</f>
        <v/>
      </c>
    </row>
    <row r="25" ht="14.25" customFormat="1" customHeight="1" s="204">
      <c r="A25" s="244" t="n"/>
      <c r="B25" s="252" t="inlineStr">
        <is>
          <t>Оборудование</t>
        </is>
      </c>
      <c r="C25" s="312" t="n"/>
      <c r="D25" s="312" t="n"/>
      <c r="E25" s="312" t="n"/>
      <c r="F25" s="312" t="n"/>
      <c r="G25" s="312" t="n"/>
      <c r="H25" s="313" t="n"/>
      <c r="I25" s="138" t="n"/>
      <c r="J25" s="138" t="n"/>
    </row>
    <row r="26">
      <c r="A26" s="244" t="n"/>
      <c r="B26" s="253" t="inlineStr">
        <is>
          <t>Основное оборудование</t>
        </is>
      </c>
      <c r="C26" s="312" t="n"/>
      <c r="D26" s="312" t="n"/>
      <c r="E26" s="312" t="n"/>
      <c r="F26" s="312" t="n"/>
      <c r="G26" s="312" t="n"/>
      <c r="H26" s="313" t="n"/>
      <c r="I26" s="138" t="n"/>
      <c r="J26" s="138" t="n"/>
    </row>
    <row r="27">
      <c r="A27" s="244" t="n"/>
      <c r="B27" s="244" t="n"/>
      <c r="C27" s="253" t="inlineStr">
        <is>
          <t>Итого основное оборудование</t>
        </is>
      </c>
      <c r="D27" s="244" t="n"/>
      <c r="E27" s="145" t="n"/>
      <c r="F27" s="255" t="n"/>
      <c r="G27" s="32" t="n">
        <v>0</v>
      </c>
      <c r="H27" s="141" t="n">
        <v>0</v>
      </c>
      <c r="I27" s="140" t="n"/>
      <c r="J27" s="32" t="n">
        <v>0</v>
      </c>
    </row>
    <row r="28">
      <c r="A28" s="244" t="n"/>
      <c r="B28" s="244" t="n"/>
      <c r="C28" s="253" t="inlineStr">
        <is>
          <t>Итого прочее оборудование</t>
        </is>
      </c>
      <c r="D28" s="244" t="n"/>
      <c r="E28" s="139" t="n"/>
      <c r="F28" s="255" t="n"/>
      <c r="G28" s="32" t="n">
        <v>0</v>
      </c>
      <c r="H28" s="141" t="n">
        <v>0</v>
      </c>
      <c r="I28" s="140" t="n"/>
      <c r="J28" s="32" t="n">
        <v>0</v>
      </c>
    </row>
    <row r="29">
      <c r="A29" s="244" t="n"/>
      <c r="B29" s="244" t="n"/>
      <c r="C29" s="252" t="inlineStr">
        <is>
          <t>Итого по разделу «Оборудование»</t>
        </is>
      </c>
      <c r="D29" s="244" t="n"/>
      <c r="E29" s="254" t="n"/>
      <c r="F29" s="255" t="n"/>
      <c r="G29" s="32" t="n">
        <v>0</v>
      </c>
      <c r="H29" s="141" t="n">
        <v>0</v>
      </c>
      <c r="I29" s="140" t="n"/>
      <c r="J29" s="32">
        <f>J28+J27</f>
        <v/>
      </c>
    </row>
    <row r="30" ht="25.5" customHeight="1" s="197">
      <c r="A30" s="244" t="n"/>
      <c r="B30" s="244" t="n"/>
      <c r="C30" s="253" t="inlineStr">
        <is>
          <t>в том числе технологическое оборудование</t>
        </is>
      </c>
      <c r="D30" s="244" t="n"/>
      <c r="E30" s="145" t="n"/>
      <c r="F30" s="255" t="n"/>
      <c r="G30" s="32">
        <f>'Прил.6 Расчет ОБ'!G12</f>
        <v/>
      </c>
      <c r="H30" s="256" t="n"/>
      <c r="I30" s="140" t="n"/>
      <c r="J30" s="32">
        <f>J29</f>
        <v/>
      </c>
    </row>
    <row r="31" ht="14.25" customFormat="1" customHeight="1" s="204">
      <c r="A31" s="244" t="n"/>
      <c r="B31" s="252" t="inlineStr">
        <is>
          <t>Материалы</t>
        </is>
      </c>
      <c r="C31" s="312" t="n"/>
      <c r="D31" s="312" t="n"/>
      <c r="E31" s="312" t="n"/>
      <c r="F31" s="312" t="n"/>
      <c r="G31" s="312" t="n"/>
      <c r="H31" s="313" t="n"/>
      <c r="I31" s="138" t="n"/>
      <c r="J31" s="138" t="n"/>
    </row>
    <row r="32" ht="14.25" customFormat="1" customHeight="1" s="204">
      <c r="A32" s="245" t="n"/>
      <c r="B32" s="24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51" t="n"/>
      <c r="J32" s="151" t="n"/>
    </row>
    <row r="33" ht="25.5" customFormat="1" customHeight="1" s="204">
      <c r="A33" s="244" t="n">
        <v>5</v>
      </c>
      <c r="B33" s="195" t="inlineStr">
        <is>
          <t>БЦ.100.15</t>
        </is>
      </c>
      <c r="C33" s="253" t="inlineStr">
        <is>
          <t>Стойка опоры СВ 110-3,5</t>
        </is>
      </c>
      <c r="D33" s="244" t="inlineStr">
        <is>
          <t>т</t>
        </is>
      </c>
      <c r="E33" s="145">
        <f>13*1.125</f>
        <v/>
      </c>
      <c r="F33" s="255">
        <f>ROUND(I33/'Прил. 10'!$D$13,2)</f>
        <v/>
      </c>
      <c r="G33" s="32">
        <f>ROUND(E33*F33,2)</f>
        <v/>
      </c>
      <c r="H33" s="141">
        <f>G33/$G$42</f>
        <v/>
      </c>
      <c r="I33" s="32" t="n">
        <v>16263.4</v>
      </c>
      <c r="J33" s="32">
        <f>ROUND(I33*E33,2)</f>
        <v/>
      </c>
    </row>
    <row r="34" ht="14.25" customFormat="1" customHeight="1" s="204">
      <c r="A34" s="246" t="n"/>
      <c r="B34" s="153" t="n"/>
      <c r="C34" s="154" t="inlineStr">
        <is>
          <t>Итого основные материалы</t>
        </is>
      </c>
      <c r="D34" s="246" t="n"/>
      <c r="E34" s="193" t="n"/>
      <c r="F34" s="144" t="n"/>
      <c r="G34" s="144">
        <f>SUM(G33:G33)</f>
        <v/>
      </c>
      <c r="H34" s="141">
        <f>G34/$G$42</f>
        <v/>
      </c>
      <c r="I34" s="32" t="n"/>
      <c r="J34" s="144">
        <f>SUM(J33:J33)</f>
        <v/>
      </c>
    </row>
    <row r="35" outlineLevel="1" ht="14.25" customFormat="1" customHeight="1" s="204">
      <c r="A35" s="244" t="n">
        <v>6</v>
      </c>
      <c r="B35" s="244" t="inlineStr">
        <is>
          <t>20.2.02.04-0006</t>
        </is>
      </c>
      <c r="C35" s="253" t="inlineStr">
        <is>
          <t>Колпачки полиэтиленовые</t>
        </is>
      </c>
      <c r="D35" s="244" t="inlineStr">
        <is>
          <t>100 шт</t>
        </is>
      </c>
      <c r="E35" s="145" t="n">
        <v>0.48</v>
      </c>
      <c r="F35" s="255" t="n">
        <v>610</v>
      </c>
      <c r="G35" s="32">
        <f>ROUND(E35*F35,2)</f>
        <v/>
      </c>
      <c r="H35" s="141">
        <f>G35/$G$42</f>
        <v/>
      </c>
      <c r="I35" s="32">
        <f>ROUND(F35*'Прил. 10'!$D$13,2)</f>
        <v/>
      </c>
      <c r="J35" s="32">
        <f>ROUND(I35*E35,2)</f>
        <v/>
      </c>
    </row>
    <row r="36" outlineLevel="1" ht="25.5" customFormat="1" customHeight="1" s="204">
      <c r="A36" s="244" t="n">
        <v>7</v>
      </c>
      <c r="B36" s="244" t="inlineStr">
        <is>
          <t>14.4.02.04-0015</t>
        </is>
      </c>
      <c r="C36" s="253" t="inlineStr">
        <is>
          <t>Краска масляная для внутренних работ МА-015, черная густотертая</t>
        </is>
      </c>
      <c r="D36" s="244" t="inlineStr">
        <is>
          <t>т</t>
        </is>
      </c>
      <c r="E36" s="145" t="n">
        <v>0.0032</v>
      </c>
      <c r="F36" s="255" t="n">
        <v>15707</v>
      </c>
      <c r="G36" s="32">
        <f>ROUND(E36*F36,2)</f>
        <v/>
      </c>
      <c r="H36" s="141">
        <f>G36/$G$42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204">
      <c r="A37" s="244" t="n">
        <v>8</v>
      </c>
      <c r="B37" s="244" t="inlineStr">
        <is>
          <t>01.3.01.06-0038</t>
        </is>
      </c>
      <c r="C37" s="253" t="inlineStr">
        <is>
          <t>Смазка защитная электросетевая</t>
        </is>
      </c>
      <c r="D37" s="244" t="inlineStr">
        <is>
          <t>кг</t>
        </is>
      </c>
      <c r="E37" s="145" t="n">
        <v>0.8</v>
      </c>
      <c r="F37" s="255" t="n">
        <v>14.4</v>
      </c>
      <c r="G37" s="32">
        <f>ROUND(E37*F37,2)</f>
        <v/>
      </c>
      <c r="H37" s="141">
        <f>G37/$G$42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204">
      <c r="A38" s="244" t="n">
        <v>9</v>
      </c>
      <c r="B38" s="244" t="inlineStr">
        <is>
          <t>14.4.03.03-0102</t>
        </is>
      </c>
      <c r="C38" s="253" t="inlineStr">
        <is>
          <t>Лак битумный БТ-577</t>
        </is>
      </c>
      <c r="D38" s="244" t="inlineStr">
        <is>
          <t>т</t>
        </is>
      </c>
      <c r="E38" s="145" t="n">
        <v>0.0008</v>
      </c>
      <c r="F38" s="255" t="n">
        <v>9550.01</v>
      </c>
      <c r="G38" s="32">
        <f>ROUND(E38*F38,2)</f>
        <v/>
      </c>
      <c r="H38" s="141">
        <f>G38/$G$42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204">
      <c r="A39" s="244" t="n">
        <v>10</v>
      </c>
      <c r="B39" s="244" t="inlineStr">
        <is>
          <t>01.3.01.06-0051</t>
        </is>
      </c>
      <c r="C39" s="253" t="inlineStr">
        <is>
          <t>Смазка солидол жировой Ж</t>
        </is>
      </c>
      <c r="D39" s="244" t="inlineStr">
        <is>
          <t>кг</t>
        </is>
      </c>
      <c r="E39" s="145" t="n">
        <v>0.24</v>
      </c>
      <c r="F39" s="255" t="n">
        <v>7.2</v>
      </c>
      <c r="G39" s="32">
        <f>ROUND(E39*F39,2)</f>
        <v/>
      </c>
      <c r="H39" s="141">
        <f>G39/$G$42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204">
      <c r="A40" s="244" t="n">
        <v>11</v>
      </c>
      <c r="B40" s="244" t="inlineStr">
        <is>
          <t>01.7.20.08-0051</t>
        </is>
      </c>
      <c r="C40" s="253" t="inlineStr">
        <is>
          <t>Ветошь</t>
        </is>
      </c>
      <c r="D40" s="244" t="inlineStr">
        <is>
          <t>кг</t>
        </is>
      </c>
      <c r="E40" s="145" t="n">
        <v>0.16</v>
      </c>
      <c r="F40" s="255" t="n">
        <v>1.82</v>
      </c>
      <c r="G40" s="32">
        <f>ROUND(E40*F40,2)</f>
        <v/>
      </c>
      <c r="H40" s="141">
        <f>G40/$G$42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204">
      <c r="A41" s="244" t="n"/>
      <c r="B41" s="244" t="n"/>
      <c r="C41" s="253" t="inlineStr">
        <is>
          <t>Итого прочие материалы</t>
        </is>
      </c>
      <c r="D41" s="244" t="n"/>
      <c r="E41" s="145" t="n"/>
      <c r="F41" s="255" t="n"/>
      <c r="G41" s="32">
        <f>SUM(G35:G40)</f>
        <v/>
      </c>
      <c r="H41" s="141">
        <f>G41/$G$42</f>
        <v/>
      </c>
      <c r="I41" s="32" t="n"/>
      <c r="J41" s="32">
        <f>SUM(J35:J40)</f>
        <v/>
      </c>
    </row>
    <row r="42" ht="14.25" customFormat="1" customHeight="1" s="204">
      <c r="A42" s="244" t="n"/>
      <c r="B42" s="244" t="n"/>
      <c r="C42" s="252" t="inlineStr">
        <is>
          <t>Итого по разделу «Материалы»</t>
        </is>
      </c>
      <c r="D42" s="244" t="n"/>
      <c r="E42" s="254" t="n"/>
      <c r="F42" s="255" t="n"/>
      <c r="G42" s="32">
        <f>G34+G41</f>
        <v/>
      </c>
      <c r="H42" s="256">
        <f>G42/$G$42</f>
        <v/>
      </c>
      <c r="I42" s="32" t="n"/>
      <c r="J42" s="32">
        <f>J34+J41</f>
        <v/>
      </c>
    </row>
    <row r="43" ht="14.25" customFormat="1" customHeight="1" s="204">
      <c r="A43" s="244" t="n"/>
      <c r="B43" s="244" t="n"/>
      <c r="C43" s="253" t="inlineStr">
        <is>
          <t>ИТОГО ПО РМ</t>
        </is>
      </c>
      <c r="D43" s="244" t="n"/>
      <c r="E43" s="254" t="n"/>
      <c r="F43" s="255" t="n"/>
      <c r="G43" s="32">
        <f>G15+G24+G42</f>
        <v/>
      </c>
      <c r="H43" s="256" t="n"/>
      <c r="I43" s="32" t="n"/>
      <c r="J43" s="32">
        <f>J15+J24+J42</f>
        <v/>
      </c>
    </row>
    <row r="44" ht="14.25" customFormat="1" customHeight="1" s="204">
      <c r="A44" s="244" t="n"/>
      <c r="B44" s="244" t="n"/>
      <c r="C44" s="253" t="inlineStr">
        <is>
          <t>Накладные расходы</t>
        </is>
      </c>
      <c r="D44" s="146" t="n">
        <v>1.35</v>
      </c>
      <c r="E44" s="254" t="n"/>
      <c r="F44" s="255" t="n"/>
      <c r="G44" s="32" t="n">
        <v>426.98</v>
      </c>
      <c r="H44" s="256" t="n"/>
      <c r="I44" s="32" t="n"/>
      <c r="J44" s="32">
        <f>ROUND(D44*(J15+J17),2)</f>
        <v/>
      </c>
    </row>
    <row r="45" ht="14.25" customFormat="1" customHeight="1" s="204">
      <c r="A45" s="244" t="n"/>
      <c r="B45" s="244" t="n"/>
      <c r="C45" s="253" t="inlineStr">
        <is>
          <t>Сметная прибыль</t>
        </is>
      </c>
      <c r="D45" s="146" t="n">
        <v>1.1</v>
      </c>
      <c r="E45" s="254" t="n"/>
      <c r="F45" s="255" t="n"/>
      <c r="G45" s="32" t="n">
        <v>248.72</v>
      </c>
      <c r="H45" s="256" t="n"/>
      <c r="I45" s="32" t="n"/>
      <c r="J45" s="32">
        <f>ROUND(D45*(J15+J17),2)</f>
        <v/>
      </c>
    </row>
    <row r="46" ht="14.25" customFormat="1" customHeight="1" s="204">
      <c r="A46" s="244" t="n"/>
      <c r="B46" s="244" t="n"/>
      <c r="C46" s="253" t="inlineStr">
        <is>
          <t>Итого СМР (с НР и СП)</t>
        </is>
      </c>
      <c r="D46" s="244" t="n"/>
      <c r="E46" s="254" t="n"/>
      <c r="F46" s="255" t="n"/>
      <c r="G46" s="32">
        <f>G15+G24+G42+G44+G45</f>
        <v/>
      </c>
      <c r="H46" s="256" t="n"/>
      <c r="I46" s="32" t="n"/>
      <c r="J46" s="32">
        <f>J15+J24+J42+J44+J45</f>
        <v/>
      </c>
    </row>
    <row r="47" ht="14.25" customFormat="1" customHeight="1" s="204">
      <c r="A47" s="244" t="n"/>
      <c r="B47" s="244" t="n"/>
      <c r="C47" s="253" t="inlineStr">
        <is>
          <t>ВСЕГО СМР + ОБОРУДОВАНИЕ</t>
        </is>
      </c>
      <c r="D47" s="244" t="n"/>
      <c r="E47" s="254" t="n"/>
      <c r="F47" s="255" t="n"/>
      <c r="G47" s="32">
        <f>G46+G29</f>
        <v/>
      </c>
      <c r="H47" s="256" t="n"/>
      <c r="I47" s="32" t="n"/>
      <c r="J47" s="32">
        <f>J46+J29</f>
        <v/>
      </c>
    </row>
    <row r="48" ht="34.5" customFormat="1" customHeight="1" s="204">
      <c r="A48" s="244" t="n"/>
      <c r="B48" s="244" t="n"/>
      <c r="C48" s="253" t="inlineStr">
        <is>
          <t>ИТОГО ПОКАЗАТЕЛЬ НА ЕД. ИЗМ.</t>
        </is>
      </c>
      <c r="D48" s="244" t="inlineStr">
        <is>
          <t>1 км</t>
        </is>
      </c>
      <c r="E48" s="194" t="n">
        <v>0.286</v>
      </c>
      <c r="F48" s="255" t="n"/>
      <c r="G48" s="32">
        <f>G47/E48</f>
        <v/>
      </c>
      <c r="H48" s="256" t="n"/>
      <c r="I48" s="32" t="n"/>
      <c r="J48" s="32">
        <f>J47/E48</f>
        <v/>
      </c>
    </row>
    <row r="50" ht="14.25" customFormat="1" customHeight="1" s="204">
      <c r="A50" s="203" t="inlineStr">
        <is>
          <t>Составил ______________________    А.П. Николаева</t>
        </is>
      </c>
    </row>
    <row r="51" ht="14.25" customFormat="1" customHeight="1" s="204">
      <c r="A51" s="206" t="inlineStr">
        <is>
          <t xml:space="preserve">                         (подпись, инициалы, фамилия)</t>
        </is>
      </c>
    </row>
    <row r="52" ht="14.25" customFormat="1" customHeight="1" s="204">
      <c r="A52" s="203" t="n"/>
    </row>
    <row r="53" ht="14.25" customFormat="1" customHeight="1" s="204">
      <c r="A53" s="203" t="inlineStr">
        <is>
          <t>Проверил ______________________        А.В. Костянецкая</t>
        </is>
      </c>
    </row>
    <row r="54" ht="14.25" customFormat="1" customHeight="1" s="204">
      <c r="A54" s="2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197" min="1" max="1"/>
    <col width="17.5546875" customWidth="1" style="197" min="2" max="2"/>
    <col width="39.109375" customWidth="1" style="197" min="3" max="3"/>
    <col width="10.6640625" customWidth="1" style="197" min="4" max="4"/>
    <col width="13.88671875" customWidth="1" style="197" min="5" max="5"/>
    <col width="13.33203125" customWidth="1" style="197" min="6" max="6"/>
    <col width="14.109375" customWidth="1" style="197" min="7" max="7"/>
  </cols>
  <sheetData>
    <row r="1">
      <c r="A1" s="261" t="inlineStr">
        <is>
          <t>Приложение №6</t>
        </is>
      </c>
    </row>
    <row r="2" ht="21.75" customHeight="1" s="197">
      <c r="A2" s="261" t="n"/>
      <c r="B2" s="261" t="n"/>
      <c r="C2" s="261" t="n"/>
      <c r="D2" s="261" t="n"/>
      <c r="E2" s="261" t="n"/>
      <c r="F2" s="261" t="n"/>
      <c r="G2" s="261" t="n"/>
    </row>
    <row r="3">
      <c r="A3" s="215" t="inlineStr">
        <is>
          <t>Расчет стоимости оборудования</t>
        </is>
      </c>
    </row>
    <row r="4" ht="25.5" customHeight="1" s="197">
      <c r="A4" s="218" t="inlineStr">
        <is>
          <t>Наименование разрабатываемого показателя УНЦ — Опоры ВЛ 0,4 - 750 кВ. Двухцепная, все типы опор за исключением многогранных  0,4 кВ.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" customHeight="1" s="197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4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197">
      <c r="A9" s="25" t="n"/>
      <c r="B9" s="253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97">
      <c r="A10" s="244" t="n"/>
      <c r="B10" s="252" t="n"/>
      <c r="C10" s="253" t="inlineStr">
        <is>
          <t>ИТОГО ИНЖЕНЕРНОЕ ОБОРУДОВАНИЕ</t>
        </is>
      </c>
      <c r="D10" s="252" t="n"/>
      <c r="E10" s="105" t="n"/>
      <c r="F10" s="255" t="n"/>
      <c r="G10" s="255" t="n">
        <v>0</v>
      </c>
    </row>
    <row r="11">
      <c r="A11" s="244" t="n"/>
      <c r="B11" s="253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97">
      <c r="A12" s="244" t="n"/>
      <c r="B12" s="253" t="n"/>
      <c r="C12" s="253" t="inlineStr">
        <is>
          <t>ИТОГО ТЕХНОЛОГИЧЕСКОЕ ОБОРУДОВАНИЕ</t>
        </is>
      </c>
      <c r="D12" s="253" t="n"/>
      <c r="E12" s="265" t="n"/>
      <c r="F12" s="255" t="n"/>
      <c r="G12" s="32" t="n">
        <v>0</v>
      </c>
    </row>
    <row r="13" ht="19.5" customHeight="1" s="197">
      <c r="A13" s="244" t="n"/>
      <c r="B13" s="253" t="n"/>
      <c r="C13" s="253" t="inlineStr">
        <is>
          <t>Всего по разделу «Оборудование»</t>
        </is>
      </c>
      <c r="D13" s="253" t="n"/>
      <c r="E13" s="265" t="n"/>
      <c r="F13" s="255" t="n"/>
      <c r="G13" s="32">
        <f>G10+G12</f>
        <v/>
      </c>
    </row>
    <row r="14">
      <c r="A14" s="205" t="n"/>
      <c r="B14" s="106" t="n"/>
      <c r="C14" s="205" t="n"/>
      <c r="D14" s="205" t="n"/>
      <c r="E14" s="205" t="n"/>
      <c r="F14" s="205" t="n"/>
      <c r="G14" s="205" t="n"/>
    </row>
    <row r="15">
      <c r="A15" s="203" t="inlineStr">
        <is>
          <t>Составил ______________________    А.П. Николаева</t>
        </is>
      </c>
      <c r="B15" s="204" t="n"/>
      <c r="C15" s="204" t="n"/>
      <c r="D15" s="205" t="n"/>
      <c r="E15" s="205" t="n"/>
      <c r="F15" s="205" t="n"/>
      <c r="G15" s="205" t="n"/>
    </row>
    <row r="16">
      <c r="A16" s="206" t="inlineStr">
        <is>
          <t xml:space="preserve">                         (подпись, инициалы, фамилия)</t>
        </is>
      </c>
      <c r="B16" s="204" t="n"/>
      <c r="C16" s="204" t="n"/>
      <c r="D16" s="205" t="n"/>
      <c r="E16" s="205" t="n"/>
      <c r="F16" s="205" t="n"/>
      <c r="G16" s="205" t="n"/>
    </row>
    <row r="17">
      <c r="A17" s="203" t="n"/>
      <c r="B17" s="204" t="n"/>
      <c r="C17" s="204" t="n"/>
      <c r="D17" s="205" t="n"/>
      <c r="E17" s="205" t="n"/>
      <c r="F17" s="205" t="n"/>
      <c r="G17" s="205" t="n"/>
    </row>
    <row r="18">
      <c r="A18" s="203" t="inlineStr">
        <is>
          <t>Проверил ______________________        А.В. Костянецкая</t>
        </is>
      </c>
      <c r="B18" s="204" t="n"/>
      <c r="C18" s="204" t="n"/>
      <c r="D18" s="205" t="n"/>
      <c r="E18" s="205" t="n"/>
      <c r="F18" s="205" t="n"/>
      <c r="G18" s="205" t="n"/>
    </row>
    <row r="19">
      <c r="A19" s="206" t="inlineStr">
        <is>
          <t xml:space="preserve">                        (подпись, инициалы, фамилия)</t>
        </is>
      </c>
      <c r="B19" s="204" t="n"/>
      <c r="C19" s="204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197" min="1" max="1"/>
    <col width="22.44140625" customWidth="1" style="197" min="2" max="2"/>
    <col width="37.109375" customWidth="1" style="197" min="3" max="3"/>
    <col width="49" customWidth="1" style="197" min="4" max="4"/>
    <col width="9.109375" customWidth="1" style="197" min="5" max="5"/>
  </cols>
  <sheetData>
    <row r="1" ht="15.75" customHeight="1" s="197">
      <c r="A1" s="196" t="n"/>
      <c r="B1" s="196" t="n"/>
      <c r="C1" s="196" t="n"/>
      <c r="D1" s="196" t="inlineStr">
        <is>
          <t>Приложение №7</t>
        </is>
      </c>
    </row>
    <row r="2" ht="15.75" customHeight="1" s="197">
      <c r="A2" s="196" t="n"/>
      <c r="B2" s="196" t="n"/>
      <c r="C2" s="196" t="n"/>
      <c r="D2" s="196" t="n"/>
    </row>
    <row r="3" ht="15.75" customHeight="1" s="197">
      <c r="A3" s="196" t="n"/>
      <c r="B3" s="198" t="inlineStr">
        <is>
          <t>Расчет показателя УНЦ</t>
        </is>
      </c>
      <c r="C3" s="196" t="n"/>
      <c r="D3" s="196" t="n"/>
    </row>
    <row r="4" ht="15.75" customHeight="1" s="197">
      <c r="A4" s="196" t="n"/>
      <c r="B4" s="196" t="n"/>
      <c r="C4" s="196" t="n"/>
      <c r="D4" s="196" t="n"/>
    </row>
    <row r="5" ht="31.5" customHeight="1" s="197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 s="197">
      <c r="A6" s="196" t="inlineStr">
        <is>
          <t>Единица измерения  — 1 км</t>
        </is>
      </c>
      <c r="B6" s="196" t="n"/>
      <c r="C6" s="196" t="n"/>
      <c r="D6" s="196" t="n"/>
    </row>
    <row r="7" ht="15.75" customHeight="1" s="197">
      <c r="A7" s="196" t="n"/>
      <c r="B7" s="196" t="n"/>
      <c r="C7" s="196" t="n"/>
      <c r="D7" s="196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 s="197">
      <c r="A10" s="230" t="n">
        <v>1</v>
      </c>
      <c r="B10" s="230" t="n">
        <v>2</v>
      </c>
      <c r="C10" s="230" t="n">
        <v>3</v>
      </c>
      <c r="D10" s="230" t="n">
        <v>4</v>
      </c>
    </row>
    <row r="11" ht="63" customHeight="1" s="197">
      <c r="A11" s="230" t="inlineStr">
        <is>
          <t>Л3-01-2</t>
        </is>
      </c>
      <c r="B11" s="230" t="inlineStr">
        <is>
          <t xml:space="preserve">УНЦ опор ВЛ 0,4 - 750 кВ </t>
        </is>
      </c>
      <c r="C11" s="201">
        <f>D5</f>
        <v/>
      </c>
      <c r="D11" s="202">
        <f>'Прил.4 РМ'!C41/1000</f>
        <v/>
      </c>
    </row>
    <row r="13">
      <c r="A13" s="203" t="inlineStr">
        <is>
          <t>Составил ______________________    А.П. Николаева</t>
        </is>
      </c>
      <c r="B13" s="204" t="n"/>
      <c r="C13" s="204" t="n"/>
      <c r="D13" s="205" t="n"/>
    </row>
    <row r="14">
      <c r="A14" s="206" t="inlineStr">
        <is>
          <t xml:space="preserve">                         (подпись, инициалы, фамилия)</t>
        </is>
      </c>
      <c r="B14" s="204" t="n"/>
      <c r="C14" s="204" t="n"/>
      <c r="D14" s="205" t="n"/>
    </row>
    <row r="15">
      <c r="A15" s="203" t="n"/>
      <c r="B15" s="204" t="n"/>
      <c r="C15" s="204" t="n"/>
      <c r="D15" s="205" t="n"/>
    </row>
    <row r="16">
      <c r="A16" s="203" t="inlineStr">
        <is>
          <t>Проверил ______________________        А.В. Костянецкая</t>
        </is>
      </c>
      <c r="B16" s="204" t="n"/>
      <c r="C16" s="204" t="n"/>
      <c r="D16" s="205" t="n"/>
    </row>
    <row r="17" ht="20.25" customHeight="1" s="197">
      <c r="A17" s="206" t="inlineStr">
        <is>
          <t xml:space="preserve">                        (подпись, инициалы, фамилия)</t>
        </is>
      </c>
      <c r="B17" s="204" t="n"/>
      <c r="C17" s="204" t="n"/>
      <c r="D17" s="2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197" min="1" max="1"/>
    <col width="40.6640625" customWidth="1" style="197" min="2" max="2"/>
    <col width="37" customWidth="1" style="197" min="3" max="3"/>
    <col width="32" customWidth="1" style="197" min="4" max="4"/>
    <col width="9.109375" customWidth="1" style="197" min="5" max="5"/>
  </cols>
  <sheetData>
    <row r="4" ht="15.75" customHeight="1" s="197">
      <c r="B4" s="225" t="inlineStr">
        <is>
          <t>Приложение № 10</t>
        </is>
      </c>
    </row>
    <row r="5" ht="18.75" customHeight="1" s="197">
      <c r="B5" s="131" t="n"/>
    </row>
    <row r="6" ht="15.75" customHeight="1" s="197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197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7">
      <c r="B10" s="230" t="n">
        <v>1</v>
      </c>
      <c r="C10" s="230" t="n">
        <v>2</v>
      </c>
      <c r="D10" s="230" t="n">
        <v>3</v>
      </c>
    </row>
    <row r="11" ht="31.5" customHeight="1" s="197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прил.1</t>
        </is>
      </c>
      <c r="D11" s="230" t="n">
        <v>44.29</v>
      </c>
    </row>
    <row r="12" ht="31.5" customHeight="1" s="197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прил.1</t>
        </is>
      </c>
      <c r="D12" s="230" t="n">
        <v>11.72</v>
      </c>
    </row>
    <row r="13" ht="31.5" customHeight="1" s="197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прил.1</t>
        </is>
      </c>
      <c r="D13" s="230" t="n">
        <v>7.74</v>
      </c>
    </row>
    <row r="14" ht="30.75" customHeight="1" s="197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7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0.025</v>
      </c>
    </row>
    <row r="16" ht="78.75" customHeight="1" s="197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0.019</v>
      </c>
    </row>
    <row r="17" ht="31.5" customHeight="1" s="197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33" t="n">
        <v>0.0214</v>
      </c>
    </row>
    <row r="18" ht="31.5" customHeight="1" s="197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33" t="n">
        <v>0.002</v>
      </c>
    </row>
    <row r="19" ht="24" customHeight="1" s="197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33" t="n">
        <v>0.03</v>
      </c>
    </row>
    <row r="20" ht="18.75" customHeight="1" s="197">
      <c r="B20" s="132" t="n"/>
    </row>
    <row r="21" ht="18.75" customHeight="1" s="197">
      <c r="B21" s="132" t="n"/>
    </row>
    <row r="22" ht="18.75" customHeight="1" s="197">
      <c r="B22" s="132" t="n"/>
    </row>
    <row r="23" ht="18.75" customHeight="1" s="197">
      <c r="B23" s="132" t="n"/>
    </row>
    <row r="26">
      <c r="B26" s="203" t="inlineStr">
        <is>
          <t>Составил ______________________        Е.А. Князева</t>
        </is>
      </c>
      <c r="C26" s="204" t="n"/>
    </row>
    <row r="27">
      <c r="B27" s="206" t="inlineStr">
        <is>
          <t xml:space="preserve">                         (подпись, инициалы, фамилия)</t>
        </is>
      </c>
      <c r="C27" s="204" t="n"/>
    </row>
    <row r="28">
      <c r="B28" s="203" t="n"/>
      <c r="C28" s="204" t="n"/>
    </row>
    <row r="29">
      <c r="B29" s="203" t="inlineStr">
        <is>
          <t>Проверил ______________________        А.В. Костянецкая</t>
        </is>
      </c>
      <c r="C29" s="204" t="n"/>
    </row>
    <row r="30">
      <c r="B30" s="206" t="inlineStr">
        <is>
          <t xml:space="preserve">                        (подпись, инициалы, фамилия)</t>
        </is>
      </c>
      <c r="C30" s="2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4.4"/>
  <cols>
    <col width="9.109375" customWidth="1" style="197" min="1" max="1"/>
    <col width="44.88671875" customWidth="1" style="197" min="2" max="2"/>
    <col width="13" customWidth="1" style="197" min="3" max="3"/>
    <col width="22.88671875" customWidth="1" style="197" min="4" max="4"/>
    <col width="21.5546875" customWidth="1" style="197" min="5" max="5"/>
    <col width="43.88671875" customWidth="1" style="197" min="6" max="6"/>
    <col width="9.109375" customWidth="1" style="197" min="7" max="7"/>
  </cols>
  <sheetData>
    <row r="2" ht="17.25" customHeight="1" s="197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7">
      <c r="A4" s="117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7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6" t="n"/>
    </row>
    <row r="6" ht="15.75" customHeight="1" s="197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6" t="n"/>
    </row>
    <row r="7" ht="110.25" customHeight="1" s="197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2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7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2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7">
      <c r="A9" s="120" t="inlineStr">
        <is>
          <t>1.3</t>
        </is>
      </c>
      <c r="B9" s="12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2" t="n">
        <v>1</v>
      </c>
      <c r="F9" s="121" t="n"/>
      <c r="G9" s="124" t="n"/>
    </row>
    <row r="10" ht="15.75" customHeight="1" s="197">
      <c r="A10" s="120" t="inlineStr">
        <is>
          <t>1.4</t>
        </is>
      </c>
      <c r="B10" s="121" t="inlineStr">
        <is>
          <t>Средний разряд работ</t>
        </is>
      </c>
      <c r="C10" s="230" t="n"/>
      <c r="D10" s="230" t="n"/>
      <c r="E10" s="125" t="n">
        <v>3.3</v>
      </c>
      <c r="F10" s="121" t="inlineStr">
        <is>
          <t>РТМ</t>
        </is>
      </c>
      <c r="G10" s="124" t="n"/>
    </row>
    <row r="11" ht="78.75" customHeight="1" s="197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77" t="n">
        <v>1.232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7">
      <c r="A12" s="120" t="inlineStr">
        <is>
          <t>1.6</t>
        </is>
      </c>
      <c r="B12" s="126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120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2025-01-24T12:10:01Z</dcterms:modified>
  <cp:lastModifiedBy>user1</cp:lastModifiedBy>
</cp:coreProperties>
</file>