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Times New Roman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16" fillId="0" borderId="0" pivotButton="0" quotePrefix="0" xfId="0"/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6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" fontId="15" fillId="0" borderId="1" applyAlignment="1" pivotButton="0" quotePrefix="0" xfId="0">
      <alignment vertical="center" wrapText="1"/>
    </xf>
    <xf numFmtId="0" fontId="25" fillId="0" borderId="4" applyAlignment="1" pivotButton="0" quotePrefix="0" xfId="0">
      <alignment vertical="center"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vertical="center" wrapText="1"/>
    </xf>
    <xf numFmtId="4" fontId="16" fillId="0" borderId="0" pivotButton="0" quotePrefix="0" xfId="0"/>
    <xf numFmtId="0" fontId="26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" fontId="15" fillId="0" borderId="2" applyAlignment="1" pivotButton="0" quotePrefix="0" xfId="0">
      <alignment horizontal="center" vertical="center" wrapText="1"/>
    </xf>
    <xf numFmtId="4" fontId="15" fillId="0" borderId="7" applyAlignment="1" pivotButton="0" quotePrefix="0" xfId="0">
      <alignment horizontal="center" vertical="center" wrapText="1"/>
    </xf>
    <xf numFmtId="4" fontId="25" fillId="0" borderId="2" applyAlignment="1" pivotButton="0" quotePrefix="0" xfId="0">
      <alignment horizontal="center" vertical="center" wrapText="1"/>
    </xf>
    <xf numFmtId="4" fontId="25" fillId="0" borderId="7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4" fontId="25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4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08" min="1" max="2"/>
    <col width="36.88671875" customWidth="1" style="308" min="3" max="3"/>
    <col width="36.5546875" customWidth="1" style="308" min="4" max="4"/>
    <col width="37.44140625" customWidth="1" style="308" min="5" max="5"/>
    <col width="9.109375" customWidth="1" style="308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>
      <c r="B5" s="253" t="n"/>
      <c r="C5" s="253" t="n"/>
      <c r="D5" s="253" t="n"/>
    </row>
    <row r="6">
      <c r="B6" s="253" t="n"/>
      <c r="C6" s="253" t="n"/>
      <c r="D6" s="253" t="n"/>
    </row>
    <row r="7">
      <c r="B7" s="336" t="inlineStr">
        <is>
          <t>Наименование разрабатываемого показателя УНЦ — Опоры ВЛ 0,4 - 750 кВ. Двухцепная, все типы опор за исключением многогранных 110 (150) кВ</t>
        </is>
      </c>
      <c r="E7" s="252" t="n"/>
    </row>
    <row r="8" ht="31.5" customHeight="1" s="305">
      <c r="B8" s="336" t="inlineStr">
        <is>
          <t>Сопоставимый уровень цен: 1 кв. 2017 г</t>
        </is>
      </c>
    </row>
    <row r="9">
      <c r="B9" s="336" t="inlineStr">
        <is>
          <t>Единица измерения  — 1 км</t>
        </is>
      </c>
      <c r="E9" s="252" t="n"/>
    </row>
    <row r="10">
      <c r="B10" s="336" t="n"/>
    </row>
    <row r="11">
      <c r="B11" s="343" t="inlineStr">
        <is>
          <t>№ п/п</t>
        </is>
      </c>
      <c r="C11" s="343" t="inlineStr">
        <is>
          <t>Параметр</t>
        </is>
      </c>
      <c r="D11" s="247" t="inlineStr">
        <is>
          <t>Объект-представитель 1</t>
        </is>
      </c>
      <c r="E11" s="252" t="n"/>
    </row>
    <row r="12" ht="31.2" customHeight="1" s="305">
      <c r="B12" s="343" t="n">
        <v>1</v>
      </c>
      <c r="C12" s="247" t="inlineStr">
        <is>
          <t>Наименование объекта-представителя</t>
        </is>
      </c>
      <c r="D12" s="323" t="inlineStr">
        <is>
          <t>ВЛ 110 кВ "Орбита-Фольксваген" (переход через Обь)</t>
        </is>
      </c>
    </row>
    <row r="13" ht="31.5" customHeight="1" s="305">
      <c r="B13" s="343" t="n">
        <v>2</v>
      </c>
      <c r="C13" s="247" t="inlineStr">
        <is>
          <t>Наименование субъекта Российской Федерации</t>
        </is>
      </c>
      <c r="D13" s="323" t="inlineStr">
        <is>
          <t>Калужская область</t>
        </is>
      </c>
    </row>
    <row r="14">
      <c r="B14" s="343" t="n">
        <v>3</v>
      </c>
      <c r="C14" s="247" t="inlineStr">
        <is>
          <t>Климатический район и подрайон</t>
        </is>
      </c>
      <c r="D14" s="324" t="inlineStr">
        <is>
          <t>IIВ</t>
        </is>
      </c>
    </row>
    <row r="15">
      <c r="B15" s="343" t="n">
        <v>4</v>
      </c>
      <c r="C15" s="247" t="inlineStr">
        <is>
          <t>Мощность объекта</t>
        </is>
      </c>
      <c r="D15" s="323" t="n">
        <v>20.307</v>
      </c>
    </row>
    <row r="16" ht="94.5" customHeight="1" s="305">
      <c r="B16" s="34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3" t="inlineStr">
        <is>
          <t xml:space="preserve">Сборные железобетонные фундаменты - 699 м3
</t>
        </is>
      </c>
    </row>
    <row r="17" ht="78.75" customHeight="1" s="305">
      <c r="B17" s="34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SUM(D18:D21)</f>
        <v/>
      </c>
      <c r="E17" s="248" t="n"/>
    </row>
    <row r="18">
      <c r="B18" s="251" t="inlineStr">
        <is>
          <t>6.1</t>
        </is>
      </c>
      <c r="C18" s="247" t="inlineStr">
        <is>
          <t>строительно-монтажные работы</t>
        </is>
      </c>
      <c r="D18" s="325">
        <f>'Прил.2 Расч стоим'!F14</f>
        <v/>
      </c>
    </row>
    <row r="19" ht="15.75" customHeight="1" s="305">
      <c r="B19" s="251" t="inlineStr">
        <is>
          <t>6.2</t>
        </is>
      </c>
      <c r="C19" s="247" t="inlineStr">
        <is>
          <t>оборудование и инвентарь</t>
        </is>
      </c>
      <c r="D19" s="325" t="n"/>
    </row>
    <row r="20" ht="16.5" customHeight="1" s="305">
      <c r="B20" s="251" t="inlineStr">
        <is>
          <t>6.3</t>
        </is>
      </c>
      <c r="C20" s="247" t="inlineStr">
        <is>
          <t>пусконаладочные работы</t>
        </is>
      </c>
      <c r="D20" s="325" t="n"/>
    </row>
    <row r="21">
      <c r="B21" s="251" t="inlineStr">
        <is>
          <t>6.4</t>
        </is>
      </c>
      <c r="C21" s="250" t="inlineStr">
        <is>
          <t>прочие и лимитированные затраты</t>
        </is>
      </c>
      <c r="D21" s="325" t="n"/>
    </row>
    <row r="22">
      <c r="B22" s="343" t="n">
        <v>7</v>
      </c>
      <c r="C22" s="250" t="inlineStr">
        <is>
          <t>Сопоставимый уровень цен</t>
        </is>
      </c>
      <c r="D22" s="326" t="inlineStr">
        <is>
          <t>1 кв. 2017 г</t>
        </is>
      </c>
      <c r="E22" s="248" t="n"/>
    </row>
    <row r="23" ht="123" customHeight="1" s="305">
      <c r="B23" s="343" t="n">
        <v>8</v>
      </c>
      <c r="C23" s="2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</row>
    <row r="24" ht="60.75" customHeight="1" s="305">
      <c r="B24" s="34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248" t="n"/>
    </row>
    <row r="25">
      <c r="B25" s="343" t="n">
        <v>10</v>
      </c>
      <c r="C25" s="247" t="inlineStr">
        <is>
          <t>Примечание</t>
        </is>
      </c>
      <c r="D25" s="247" t="n"/>
    </row>
    <row r="26">
      <c r="B26" s="246" t="n"/>
      <c r="C26" s="245" t="n"/>
      <c r="D26" s="245" t="n"/>
    </row>
    <row r="27" ht="37.5" customHeight="1" s="305">
      <c r="B27" s="244" t="n"/>
    </row>
    <row r="28">
      <c r="B28" s="308" t="inlineStr">
        <is>
          <t>Составил ______________________        А.П. Николаева</t>
        </is>
      </c>
    </row>
    <row r="29">
      <c r="B29" s="244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44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6"/>
  <sheetViews>
    <sheetView view="pageBreakPreview" zoomScale="55" zoomScaleNormal="70" workbookViewId="0">
      <selection activeCell="C21" sqref="C21"/>
    </sheetView>
  </sheetViews>
  <sheetFormatPr baseColWidth="8" defaultColWidth="9.109375" defaultRowHeight="15.6"/>
  <cols>
    <col width="5.5546875" customWidth="1" style="308" min="1" max="1"/>
    <col width="9.109375" customWidth="1" style="308" min="2" max="2"/>
    <col width="35.33203125" customWidth="1" style="308" min="3" max="3"/>
    <col width="13.88671875" customWidth="1" style="308" min="4" max="4"/>
    <col width="24.88671875" customWidth="1" style="308" min="5" max="5"/>
    <col width="15.5546875" customWidth="1" style="308" min="6" max="6"/>
    <col width="14.88671875" customWidth="1" style="308" min="7" max="7"/>
    <col width="16.6640625" customWidth="1" style="308" min="8" max="8"/>
    <col width="13" customWidth="1" style="308" min="9" max="10"/>
    <col width="18" customWidth="1" style="308" min="11" max="11"/>
    <col width="9.109375" customWidth="1" style="308" min="12" max="12"/>
  </cols>
  <sheetData>
    <row r="3">
      <c r="B3" s="334" t="inlineStr">
        <is>
          <t>Приложение № 2</t>
        </is>
      </c>
      <c r="K3" s="244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253" t="n"/>
      <c r="C5" s="253" t="n"/>
      <c r="D5" s="253" t="n"/>
      <c r="E5" s="253" t="n"/>
      <c r="F5" s="253" t="n"/>
      <c r="G5" s="253" t="n"/>
      <c r="H5" s="253" t="n"/>
      <c r="I5" s="253" t="n"/>
      <c r="J5" s="253" t="n"/>
      <c r="K5" s="253" t="n"/>
    </row>
    <row r="6" ht="15.75" customHeight="1" s="305">
      <c r="B6" s="342" t="inlineStr">
        <is>
          <t>Наименование разрабатываемого показателя УНЦ — Опоры ВЛ 0,4 - 750 кВ. Двухцепная, все типы опор за исключением многогранных 110 (150) кВ</t>
        </is>
      </c>
      <c r="K6" s="244" t="n"/>
      <c r="L6" s="252" t="n"/>
    </row>
    <row r="7">
      <c r="B7" s="336" t="inlineStr">
        <is>
          <t>Единица измерения  — 1 км</t>
        </is>
      </c>
      <c r="L7" s="252" t="n"/>
    </row>
    <row r="8">
      <c r="B8" s="336" t="n"/>
    </row>
    <row r="9" ht="15.75" customHeight="1" s="305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</row>
    <row r="10" ht="15.75" customHeight="1" s="305">
      <c r="B10" s="432" t="n"/>
      <c r="C10" s="432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1 кв. 2017 г., тыс. руб.</t>
        </is>
      </c>
      <c r="G10" s="430" t="n"/>
      <c r="H10" s="430" t="n"/>
      <c r="I10" s="430" t="n"/>
      <c r="J10" s="431" t="n"/>
    </row>
    <row r="11" ht="31.5" customHeight="1" s="305">
      <c r="B11" s="433" t="n"/>
      <c r="C11" s="433" t="n"/>
      <c r="D11" s="433" t="n"/>
      <c r="E11" s="433" t="n"/>
      <c r="F11" s="344" t="inlineStr">
        <is>
          <t>Строительные работы</t>
        </is>
      </c>
      <c r="G11" s="344" t="inlineStr">
        <is>
          <t>Монтажные работы</t>
        </is>
      </c>
      <c r="H11" s="344" t="inlineStr">
        <is>
          <t>Оборудование</t>
        </is>
      </c>
      <c r="I11" s="344" t="inlineStr">
        <is>
          <t>Прочее</t>
        </is>
      </c>
      <c r="J11" s="344" t="inlineStr">
        <is>
          <t>Всего</t>
        </is>
      </c>
    </row>
    <row r="12" ht="73.5" customHeight="1" s="305">
      <c r="B12" s="317" t="n"/>
      <c r="C12" s="317" t="inlineStr">
        <is>
          <t>ВЛ 110 кВ</t>
        </is>
      </c>
      <c r="D12" s="317" t="n"/>
      <c r="E12" s="317" t="n"/>
      <c r="F12" s="434" t="n">
        <v>88863.4088716</v>
      </c>
      <c r="G12" s="431" t="n"/>
      <c r="H12" s="317" t="n"/>
      <c r="I12" s="317" t="n"/>
      <c r="J12" s="318">
        <f>F12</f>
        <v/>
      </c>
    </row>
    <row r="13" ht="15.75" customHeight="1" s="305">
      <c r="B13" s="340" t="inlineStr">
        <is>
          <t>Всего по объекту:</t>
        </is>
      </c>
      <c r="C13" s="435" t="n"/>
      <c r="D13" s="435" t="n"/>
      <c r="E13" s="436" t="n"/>
      <c r="F13" s="319" t="n"/>
      <c r="G13" s="319" t="n"/>
      <c r="H13" s="319" t="n"/>
      <c r="I13" s="319" t="n"/>
      <c r="J13" s="319" t="n"/>
    </row>
    <row r="14" ht="28.5" customHeight="1" s="305">
      <c r="B14" s="341" t="inlineStr">
        <is>
          <t>Всего по объекту в сопоставимом уровне цен1 кв. 2017 г:</t>
        </is>
      </c>
      <c r="C14" s="430" t="n"/>
      <c r="D14" s="430" t="n"/>
      <c r="E14" s="431" t="n"/>
      <c r="F14" s="437">
        <f>F12</f>
        <v/>
      </c>
      <c r="G14" s="431" t="n"/>
      <c r="H14" s="320" t="n"/>
      <c r="I14" s="320" t="n"/>
      <c r="J14" s="321">
        <f>F14</f>
        <v/>
      </c>
    </row>
    <row r="15">
      <c r="B15" s="336" t="n"/>
    </row>
    <row r="18">
      <c r="B18" s="353" t="inlineStr">
        <is>
          <t>*</t>
        </is>
      </c>
      <c r="C18" s="308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308" t="inlineStr">
        <is>
          <t>Составил ______________________        А.П. Николаева</t>
        </is>
      </c>
    </row>
    <row r="23">
      <c r="B23" s="244" t="inlineStr">
        <is>
          <t xml:space="preserve">                         (подпись, инициалы, фамилия)</t>
        </is>
      </c>
    </row>
    <row r="25">
      <c r="B25" s="308" t="inlineStr">
        <is>
          <t>Проверил ______________________        А.В. Костянецкая</t>
        </is>
      </c>
    </row>
    <row r="26">
      <c r="B26" s="244" t="inlineStr">
        <is>
          <t xml:space="preserve">                        (подпись, инициалы, фамилия)</t>
        </is>
      </c>
    </row>
  </sheetData>
  <mergeCells count="14">
    <mergeCell ref="F12:G12"/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7"/>
  <sheetViews>
    <sheetView view="pageBreakPreview" zoomScale="55" workbookViewId="0">
      <selection activeCell="C33" sqref="C33"/>
    </sheetView>
  </sheetViews>
  <sheetFormatPr baseColWidth="8" defaultColWidth="9.109375" defaultRowHeight="15.6"/>
  <cols>
    <col width="9.109375" customWidth="1" style="308" min="1" max="1"/>
    <col width="12.5546875" customWidth="1" style="308" min="2" max="2"/>
    <col width="22.44140625" customWidth="1" style="308" min="3" max="3"/>
    <col width="49.6640625" customWidth="1" style="308" min="4" max="4"/>
    <col width="10.109375" customWidth="1" style="308" min="5" max="5"/>
    <col width="20.6640625" customWidth="1" style="308" min="6" max="6"/>
    <col width="16.109375" customWidth="1" style="308" min="7" max="7"/>
    <col width="16.6640625" customWidth="1" style="308" min="8" max="8"/>
    <col width="9.109375" customWidth="1" style="308" min="9" max="9"/>
    <col width="16.5546875" customWidth="1" style="308" min="10" max="10"/>
    <col width="9.109375" customWidth="1" style="308" min="11" max="11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>
      <c r="A4" s="336" t="n"/>
    </row>
    <row r="5">
      <c r="A5" s="342" t="inlineStr">
        <is>
          <t>Наименование разрабатываемого показателя УНЦ - Опоры ВЛ 0,4 - 750 кВ. Двухцепная, все типы опор за исключением многогранных 110 (150) кВ</t>
        </is>
      </c>
    </row>
    <row r="6">
      <c r="A6" s="342" t="n"/>
      <c r="B6" s="342" t="n"/>
      <c r="C6" s="342" t="n"/>
      <c r="D6" s="342" t="n"/>
      <c r="E6" s="342" t="n"/>
      <c r="F6" s="342" t="n"/>
      <c r="G6" s="342" t="n"/>
      <c r="H6" s="342" t="n"/>
    </row>
    <row r="7" ht="38.25" customHeight="1" s="305">
      <c r="A7" s="343" t="inlineStr">
        <is>
          <t>п/п</t>
        </is>
      </c>
      <c r="B7" s="343" t="inlineStr">
        <is>
          <t>№ЛСР</t>
        </is>
      </c>
      <c r="C7" s="343" t="inlineStr">
        <is>
          <t>Код ресурса</t>
        </is>
      </c>
      <c r="D7" s="343" t="inlineStr">
        <is>
          <t>Наименование ресурса</t>
        </is>
      </c>
      <c r="E7" s="343" t="inlineStr">
        <is>
          <t>Ед. изм.</t>
        </is>
      </c>
      <c r="F7" s="343" t="inlineStr">
        <is>
          <t>Кол-во единиц по данным объекта-представителя</t>
        </is>
      </c>
      <c r="G7" s="343" t="inlineStr">
        <is>
          <t>Сметная стоимость в ценах на 01.01.2000 (руб.)</t>
        </is>
      </c>
      <c r="H7" s="431" t="n"/>
    </row>
    <row r="8" ht="40.5" customHeight="1" s="305">
      <c r="A8" s="433" t="n"/>
      <c r="B8" s="433" t="n"/>
      <c r="C8" s="433" t="n"/>
      <c r="D8" s="433" t="n"/>
      <c r="E8" s="433" t="n"/>
      <c r="F8" s="433" t="n"/>
      <c r="G8" s="343" t="inlineStr">
        <is>
          <t>на ед.изм.</t>
        </is>
      </c>
      <c r="H8" s="343" t="inlineStr">
        <is>
          <t>общая</t>
        </is>
      </c>
    </row>
    <row r="9">
      <c r="A9" s="344" t="n">
        <v>1</v>
      </c>
      <c r="B9" s="344" t="n"/>
      <c r="C9" s="344" t="n">
        <v>2</v>
      </c>
      <c r="D9" s="344" t="inlineStr">
        <is>
          <t>З</t>
        </is>
      </c>
      <c r="E9" s="344" t="n">
        <v>4</v>
      </c>
      <c r="F9" s="344" t="n">
        <v>5</v>
      </c>
      <c r="G9" s="344" t="n">
        <v>6</v>
      </c>
      <c r="H9" s="344" t="n">
        <v>7</v>
      </c>
    </row>
    <row r="10" customFormat="1" s="306">
      <c r="A10" s="349" t="inlineStr">
        <is>
          <t>Затраты труда рабочих</t>
        </is>
      </c>
      <c r="B10" s="430" t="n"/>
      <c r="C10" s="430" t="n"/>
      <c r="D10" s="430" t="n"/>
      <c r="E10" s="431" t="n"/>
      <c r="F10" s="260">
        <f>SUM(F11:F11)</f>
        <v/>
      </c>
      <c r="G10" s="260" t="n"/>
      <c r="H10" s="260">
        <f>SUM(H11:H11)</f>
        <v/>
      </c>
    </row>
    <row r="11">
      <c r="A11" s="350" t="n">
        <v>1</v>
      </c>
      <c r="B11" s="263" t="inlineStr">
        <is>
          <t xml:space="preserve"> 02-08-01</t>
        </is>
      </c>
      <c r="C11" s="262" t="inlineStr">
        <is>
          <t>1-4-2</t>
        </is>
      </c>
      <c r="D11" s="351" t="inlineStr">
        <is>
          <t>Затраты труда рабочих (ср 4,2)</t>
        </is>
      </c>
      <c r="E11" s="350" t="inlineStr">
        <is>
          <t>чел.-ч</t>
        </is>
      </c>
      <c r="F11" s="350" t="n">
        <v>20161.100897999</v>
      </c>
      <c r="G11" s="256" t="n">
        <v>9.92</v>
      </c>
      <c r="H11" s="256">
        <f>ROUND(F11*G11,2)</f>
        <v/>
      </c>
    </row>
    <row r="12">
      <c r="A12" s="349" t="inlineStr">
        <is>
          <t>Затраты труда машинистов</t>
        </is>
      </c>
      <c r="B12" s="430" t="n"/>
      <c r="C12" s="430" t="n"/>
      <c r="D12" s="430" t="n"/>
      <c r="E12" s="431" t="n"/>
      <c r="F12" s="349">
        <f>F13</f>
        <v/>
      </c>
      <c r="G12" s="260" t="n"/>
      <c r="H12" s="260">
        <f>H13</f>
        <v/>
      </c>
    </row>
    <row r="13">
      <c r="A13" s="350" t="n">
        <v>2</v>
      </c>
      <c r="B13" s="350" t="inlineStr">
        <is>
          <t xml:space="preserve"> 02-08-01</t>
        </is>
      </c>
      <c r="C13" s="281" t="n">
        <v>2</v>
      </c>
      <c r="D13" s="351" t="inlineStr">
        <is>
          <t>Затраты труда машинистов</t>
        </is>
      </c>
      <c r="E13" s="350" t="inlineStr">
        <is>
          <t>чел.-ч</t>
        </is>
      </c>
      <c r="F13" s="350" t="n">
        <v>6913.5641501542</v>
      </c>
      <c r="G13" s="256" t="n">
        <v>0</v>
      </c>
      <c r="H13" s="256" t="n">
        <v>6759.52</v>
      </c>
    </row>
    <row r="14" customFormat="1" s="306">
      <c r="A14" s="349" t="inlineStr">
        <is>
          <t>Машины и механизмы</t>
        </is>
      </c>
      <c r="B14" s="430" t="n"/>
      <c r="C14" s="430" t="n"/>
      <c r="D14" s="430" t="n"/>
      <c r="E14" s="431" t="n"/>
      <c r="F14" s="349" t="n"/>
      <c r="G14" s="260" t="n"/>
      <c r="H14" s="260">
        <f>SUM(H15:H22)</f>
        <v/>
      </c>
    </row>
    <row r="15" ht="31.5" customHeight="1" s="305">
      <c r="A15" s="350" t="n">
        <v>3</v>
      </c>
      <c r="B15" s="350" t="inlineStr">
        <is>
          <t xml:space="preserve"> 02-08-01</t>
        </is>
      </c>
      <c r="C15" s="351" t="inlineStr">
        <is>
          <t>91.15.02-029</t>
        </is>
      </c>
      <c r="D15" s="351" t="inlineStr">
        <is>
          <t>Тракторы на гусеничном ходу с лебедкой 132 кВт (180 л.с.)</t>
        </is>
      </c>
      <c r="E15" s="350" t="inlineStr">
        <is>
          <t>маш.час</t>
        </is>
      </c>
      <c r="F15" s="350" t="n">
        <v>2718.9891944331</v>
      </c>
      <c r="G15" s="256" t="n">
        <v>147.43</v>
      </c>
      <c r="H15" s="256">
        <f>ROUND(F15*G15,2)</f>
        <v/>
      </c>
      <c r="J15" s="265" t="n"/>
      <c r="L15" s="278" t="n"/>
    </row>
    <row r="16" ht="31.5" customFormat="1" customHeight="1" s="306">
      <c r="A16" s="350" t="n">
        <v>4</v>
      </c>
      <c r="B16" s="350" t="inlineStr">
        <is>
          <t xml:space="preserve"> 02-08-01</t>
        </is>
      </c>
      <c r="C16" s="351" t="inlineStr">
        <is>
          <t>91.13.03-111</t>
        </is>
      </c>
      <c r="D16" s="351" t="inlineStr">
        <is>
          <t>Спецавтомобили-вездеходы, грузоподъемность до 8 т</t>
        </is>
      </c>
      <c r="E16" s="350" t="inlineStr">
        <is>
          <t>маш.час</t>
        </is>
      </c>
      <c r="F16" s="350" t="n">
        <v>1294.7763067445</v>
      </c>
      <c r="G16" s="256" t="n">
        <v>189.95</v>
      </c>
      <c r="H16" s="256">
        <f>ROUND(F16*G16,2)</f>
        <v/>
      </c>
      <c r="L16" s="278" t="n"/>
    </row>
    <row r="17" ht="31.5" customHeight="1" s="305">
      <c r="A17" s="350" t="n">
        <v>5</v>
      </c>
      <c r="B17" s="350" t="inlineStr">
        <is>
          <t xml:space="preserve"> 02-08-01</t>
        </is>
      </c>
      <c r="C17" s="351" t="inlineStr">
        <is>
          <t>91.05.14-516</t>
        </is>
      </c>
      <c r="D17" s="351" t="inlineStr">
        <is>
          <t>Краны на автомобильном ходу, грузоподъемность 16 т</t>
        </is>
      </c>
      <c r="E17" s="350" t="inlineStr">
        <is>
          <t>маш.час</t>
        </is>
      </c>
      <c r="F17" s="350" t="n">
        <v>581.87741318797</v>
      </c>
      <c r="G17" s="256" t="n">
        <v>115.4</v>
      </c>
      <c r="H17" s="256">
        <f>ROUND(F17*G17,2)</f>
        <v/>
      </c>
      <c r="L17" s="278" t="n"/>
    </row>
    <row r="18" ht="31.5" customHeight="1" s="305">
      <c r="A18" s="350" t="n">
        <v>6</v>
      </c>
      <c r="B18" s="350" t="inlineStr">
        <is>
          <t xml:space="preserve"> 02-08-01</t>
        </is>
      </c>
      <c r="C18" s="351" t="inlineStr">
        <is>
          <t>91.05.05-015</t>
        </is>
      </c>
      <c r="D18" s="351" t="inlineStr">
        <is>
          <t>Стрелы монтажные А-образные для подъема опор ВЛ, высота до 22 м</t>
        </is>
      </c>
      <c r="E18" s="350" t="inlineStr">
        <is>
          <t>маш.час</t>
        </is>
      </c>
      <c r="F18" s="350" t="n">
        <v>568.64083670548</v>
      </c>
      <c r="G18" s="256" t="n">
        <v>6.24</v>
      </c>
      <c r="H18" s="256">
        <f>ROUND(F18*G18,2)</f>
        <v/>
      </c>
      <c r="J18" s="322" t="n"/>
    </row>
    <row r="19" ht="31.5" customHeight="1" s="305">
      <c r="A19" s="350" t="n">
        <v>7</v>
      </c>
      <c r="B19" s="350" t="inlineStr">
        <is>
          <t xml:space="preserve"> 02-08-01</t>
        </is>
      </c>
      <c r="C19" s="351" t="inlineStr">
        <is>
          <t>91.06.09-101</t>
        </is>
      </c>
      <c r="D19" s="351" t="inlineStr">
        <is>
          <t>Домкраты гидравлические, грузоподъемность 6,3-25 т</t>
        </is>
      </c>
      <c r="E19" s="350" t="inlineStr">
        <is>
          <t>маш.час</t>
        </is>
      </c>
      <c r="F19" s="350" t="n">
        <v>2311.3702579109</v>
      </c>
      <c r="G19" s="256" t="n">
        <v>0.48</v>
      </c>
      <c r="H19" s="256">
        <f>ROUND(F19*G19,2)</f>
        <v/>
      </c>
    </row>
    <row r="20">
      <c r="A20" s="350" t="n">
        <v>8</v>
      </c>
      <c r="B20" s="350" t="inlineStr">
        <is>
          <t xml:space="preserve"> 02-08-01</t>
        </is>
      </c>
      <c r="C20" s="351" t="inlineStr">
        <is>
          <t>91.06.01-002</t>
        </is>
      </c>
      <c r="D20" s="351" t="inlineStr">
        <is>
          <t>Автомобили бортовые, грузоподъемность до 5 т</t>
        </is>
      </c>
      <c r="E20" s="350" t="inlineStr">
        <is>
          <t>маш.час</t>
        </is>
      </c>
      <c r="F20" s="350" t="n">
        <v>0.0017206533534638</v>
      </c>
      <c r="G20" s="256" t="n">
        <v>65.70999999999999</v>
      </c>
      <c r="H20" s="256">
        <f>ROUND(F20*G20,2)</f>
        <v/>
      </c>
    </row>
    <row r="21" ht="31.5" customHeight="1" s="305">
      <c r="A21" s="350" t="n">
        <v>9</v>
      </c>
      <c r="B21" s="350" t="inlineStr">
        <is>
          <t xml:space="preserve"> 02-08-01</t>
        </is>
      </c>
      <c r="C21" s="351" t="inlineStr">
        <is>
          <t>91.14.02-001</t>
        </is>
      </c>
      <c r="D21" s="351" t="inlineStr">
        <is>
          <t>Подъемники одномачтовые, грузоподъемность до 500 кг, высота подъема 45 м</t>
        </is>
      </c>
      <c r="E21" s="350" t="inlineStr">
        <is>
          <t>маш.час</t>
        </is>
      </c>
      <c r="F21" s="350" t="n">
        <v>0.0017206533534638</v>
      </c>
      <c r="G21" s="256" t="n">
        <v>31.26</v>
      </c>
      <c r="H21" s="256">
        <f>ROUND(F21*G21,2)</f>
        <v/>
      </c>
    </row>
    <row r="22" ht="31.5" customHeight="1" s="305">
      <c r="A22" s="350" t="n">
        <v>10</v>
      </c>
      <c r="B22" s="350" t="inlineStr">
        <is>
          <t xml:space="preserve"> 02-08-01</t>
        </is>
      </c>
      <c r="C22" s="351" t="inlineStr">
        <is>
          <t>91.06.06-048</t>
        </is>
      </c>
      <c r="D22" s="351" t="inlineStr">
        <is>
          <t>Подъемники одномачтовые, грузоподъемность до 500 кг, высота подъема 45 м</t>
        </is>
      </c>
      <c r="E22" s="350" t="inlineStr">
        <is>
          <t>маш.час</t>
        </is>
      </c>
      <c r="F22" s="350" t="n">
        <v>0.0001898</v>
      </c>
      <c r="G22" s="256" t="n">
        <v>31.26</v>
      </c>
      <c r="H22" s="256">
        <f>ROUND(F22*G22,2)</f>
        <v/>
      </c>
    </row>
    <row r="23">
      <c r="A23" s="349" t="inlineStr">
        <is>
          <t>Материалы</t>
        </is>
      </c>
      <c r="B23" s="430" t="n"/>
      <c r="C23" s="430" t="n"/>
      <c r="D23" s="430" t="n"/>
      <c r="E23" s="431" t="n"/>
      <c r="F23" s="349" t="n"/>
      <c r="G23" s="260" t="n"/>
      <c r="H23" s="260">
        <f>SUM(H24:H30)</f>
        <v/>
      </c>
    </row>
    <row r="24" ht="47.25" customHeight="1" s="305">
      <c r="A24" s="350" t="n">
        <v>11</v>
      </c>
      <c r="B24" s="350" t="inlineStr">
        <is>
          <t xml:space="preserve"> 02-08-01</t>
        </is>
      </c>
      <c r="C24" s="351" t="inlineStr">
        <is>
          <t>07.4.03.08-0022</t>
        </is>
      </c>
      <c r="D24" s="351" t="inlineStr">
        <is>
          <t>Опоры решетчатые линий электропередачи оцинкованные, 110 кВ, анкерно-угловые, одностоечные, свободностоящие</t>
        </is>
      </c>
      <c r="E24" s="350" t="inlineStr">
        <is>
          <t>т</t>
        </is>
      </c>
      <c r="F24" s="350" t="n">
        <v>147.84201732501</v>
      </c>
      <c r="G24" s="256" t="n">
        <v>22399.91</v>
      </c>
      <c r="H24" s="256">
        <f>ROUND(F24*G24,2)</f>
        <v/>
      </c>
      <c r="J24" s="278" t="n"/>
    </row>
    <row r="25" ht="47.25" customHeight="1" s="305">
      <c r="A25" s="350" t="n">
        <v>12</v>
      </c>
      <c r="B25" s="350" t="inlineStr">
        <is>
          <t xml:space="preserve"> 02-08-01</t>
        </is>
      </c>
      <c r="C25" s="351" t="inlineStr">
        <is>
          <t>07.4.03.08-0023</t>
        </is>
      </c>
      <c r="D25" s="351" t="inlineStr">
        <is>
          <t>Опоры решетчатые линий электропередачи оцинкованные, 110 кВ, промежуточные, одностоечные, свободностоящие</t>
        </is>
      </c>
      <c r="E25" s="350" t="inlineStr">
        <is>
          <t>т</t>
        </is>
      </c>
      <c r="F25" s="350" t="n">
        <v>414.14</v>
      </c>
      <c r="G25" s="256" t="n">
        <v>21751.32</v>
      </c>
      <c r="H25" s="256">
        <f>ROUND(F25*G25,2)</f>
        <v/>
      </c>
      <c r="J25" s="278" t="n"/>
    </row>
    <row r="26">
      <c r="A26" s="350" t="n">
        <v>13</v>
      </c>
      <c r="B26" s="350" t="inlineStr">
        <is>
          <t xml:space="preserve"> 02-08-01</t>
        </is>
      </c>
      <c r="C26" s="351" t="inlineStr">
        <is>
          <t>01.7.15.03-0042</t>
        </is>
      </c>
      <c r="D26" s="351" t="inlineStr">
        <is>
          <t>Болты с гайками и шайбами строительные</t>
        </is>
      </c>
      <c r="E26" s="350" t="inlineStr">
        <is>
          <t>кг</t>
        </is>
      </c>
      <c r="F26" s="350" t="n">
        <v>48930.869398772</v>
      </c>
      <c r="G26" s="256" t="n">
        <v>9.039999999999999</v>
      </c>
      <c r="H26" s="256">
        <f>ROUND(F26*G26,2)</f>
        <v/>
      </c>
      <c r="J26" s="278" t="n"/>
    </row>
    <row r="27" ht="31.5" customHeight="1" s="305">
      <c r="A27" s="350" t="n">
        <v>14</v>
      </c>
      <c r="B27" s="350" t="inlineStr">
        <is>
          <t xml:space="preserve"> 02-08-01</t>
        </is>
      </c>
      <c r="C27" s="351" t="inlineStr">
        <is>
          <t>01.5.03.03-0082</t>
        </is>
      </c>
      <c r="D27" s="351" t="inlineStr">
        <is>
          <t>Пленка для дорожных знаков с покрытием обратной стороны клеевым составом</t>
        </is>
      </c>
      <c r="E27" s="350" t="inlineStr">
        <is>
          <t>1000 м2</t>
        </is>
      </c>
      <c r="F27" s="350" t="n">
        <v>0.018403194454855</v>
      </c>
      <c r="G27" s="256" t="n">
        <v>133601.8</v>
      </c>
      <c r="H27" s="256">
        <f>ROUND(F27*G27,2)</f>
        <v/>
      </c>
      <c r="J27" s="278" t="n"/>
    </row>
    <row r="28" ht="31.5" customHeight="1" s="305">
      <c r="A28" s="350" t="n">
        <v>15</v>
      </c>
      <c r="B28" s="350" t="inlineStr">
        <is>
          <t xml:space="preserve"> 02-08-01</t>
        </is>
      </c>
      <c r="C28" s="351" t="inlineStr">
        <is>
          <t>08.3.05.03-0017</t>
        </is>
      </c>
      <c r="D28" s="351" t="inlineStr">
        <is>
          <t>Сталь листовая холоднокатаная марки: 08пс5 толщиной 0,5-0,8 мм</t>
        </is>
      </c>
      <c r="E28" s="350" t="inlineStr">
        <is>
          <t>т</t>
        </is>
      </c>
      <c r="F28" s="350" t="n">
        <v>0.36942373105189</v>
      </c>
      <c r="G28" s="256" t="n">
        <v>6612.97</v>
      </c>
      <c r="H28" s="256">
        <f>ROUND(F28*G28,2)</f>
        <v/>
      </c>
      <c r="J28" s="278" t="n"/>
    </row>
    <row r="29">
      <c r="A29" s="350" t="n">
        <v>16</v>
      </c>
      <c r="B29" s="350" t="inlineStr">
        <is>
          <t xml:space="preserve"> 02-08-01</t>
        </is>
      </c>
      <c r="C29" s="351" t="inlineStr">
        <is>
          <t>14.5.09.11-0102</t>
        </is>
      </c>
      <c r="D29" s="351" t="inlineStr">
        <is>
          <t>Уайт-спирит</t>
        </is>
      </c>
      <c r="E29" s="350" t="inlineStr">
        <is>
          <t>кг</t>
        </is>
      </c>
      <c r="F29" s="350" t="n">
        <v>2.2362600946558</v>
      </c>
      <c r="G29" s="256" t="n">
        <v>6.67</v>
      </c>
      <c r="H29" s="256">
        <f>ROUND(F29*G29,2)</f>
        <v/>
      </c>
      <c r="J29" s="278" t="n"/>
    </row>
    <row r="30">
      <c r="A30" s="350" t="n">
        <v>17</v>
      </c>
      <c r="B30" s="350" t="inlineStr">
        <is>
          <t xml:space="preserve"> 02-08-01</t>
        </is>
      </c>
      <c r="C30" s="351" t="inlineStr">
        <is>
          <t>01.7.20.08-0051</t>
        </is>
      </c>
      <c r="D30" s="351" t="inlineStr">
        <is>
          <t>Ветошь</t>
        </is>
      </c>
      <c r="E30" s="350" t="inlineStr">
        <is>
          <t>кг</t>
        </is>
      </c>
      <c r="F30" s="350" t="n">
        <v>0.025803454372834</v>
      </c>
      <c r="G30" s="256" t="n">
        <v>1.82</v>
      </c>
      <c r="H30" s="256">
        <f>ROUND(F30*G30,2)</f>
        <v/>
      </c>
      <c r="J30" s="278" t="n"/>
    </row>
    <row r="33">
      <c r="B33" s="308" t="inlineStr">
        <is>
          <t>Составил ______________________        А.П. Николаева</t>
        </is>
      </c>
    </row>
    <row r="34">
      <c r="B34" s="244" t="inlineStr">
        <is>
          <t xml:space="preserve">                         (подпись, инициалы, фамилия)</t>
        </is>
      </c>
    </row>
    <row r="36">
      <c r="B36" s="308" t="inlineStr">
        <is>
          <t>Проверил ______________________        А.В. Костянецкая</t>
        </is>
      </c>
    </row>
    <row r="37">
      <c r="B37" s="244" t="inlineStr">
        <is>
          <t xml:space="preserve">                        (подпись, инициалы, фамилия)</t>
        </is>
      </c>
    </row>
  </sheetData>
  <mergeCells count="14">
    <mergeCell ref="A3:H3"/>
    <mergeCell ref="A12:E12"/>
    <mergeCell ref="G7:H7"/>
    <mergeCell ref="A14:E14"/>
    <mergeCell ref="A10:E10"/>
    <mergeCell ref="A2:H2"/>
    <mergeCell ref="C7:C8"/>
    <mergeCell ref="A7:A8"/>
    <mergeCell ref="B7:B8"/>
    <mergeCell ref="D7:D8"/>
    <mergeCell ref="A23:E23"/>
    <mergeCell ref="E7:E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4.4"/>
  <cols>
    <col width="4.109375" customWidth="1" style="305" min="1" max="1"/>
    <col width="36.33203125" customWidth="1" style="305" min="2" max="2"/>
    <col width="18.88671875" customWidth="1" style="305" min="3" max="3"/>
    <col width="18.33203125" customWidth="1" style="305" min="4" max="4"/>
    <col width="18.88671875" customWidth="1" style="305" min="5" max="5"/>
    <col width="11.44140625" customWidth="1" style="305" min="6" max="6"/>
    <col width="14.44140625" customWidth="1" style="305" min="7" max="7"/>
    <col width="9.109375" customWidth="1" style="305" min="8" max="11"/>
    <col width="13.5546875" customWidth="1" style="305" min="12" max="12"/>
    <col width="9.109375" customWidth="1" style="305" min="13" max="13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79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27" t="inlineStr">
        <is>
          <t>Ресурсная модель</t>
        </is>
      </c>
    </row>
    <row r="6">
      <c r="B6" s="276" t="n"/>
      <c r="C6" s="312" t="n"/>
      <c r="D6" s="312" t="n"/>
      <c r="E6" s="312" t="n"/>
    </row>
    <row r="7" ht="25.5" customHeight="1" s="305">
      <c r="B7" s="339" t="inlineStr">
        <is>
          <t>Наименование разрабатываемого показателя УНЦ — Опоры ВЛ 0,4 - 750 кВ. Двухцепная, все типы опор за исключением многогранных 110 (150) кВ</t>
        </is>
      </c>
    </row>
    <row r="8">
      <c r="B8" s="352" t="inlineStr">
        <is>
          <t>Единица измерения  — 1 км</t>
        </is>
      </c>
    </row>
    <row r="9">
      <c r="B9" s="276" t="n"/>
      <c r="C9" s="312" t="n"/>
      <c r="D9" s="312" t="n"/>
      <c r="E9" s="312" t="n"/>
    </row>
    <row r="10" ht="51" customHeight="1" s="305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ОБ'!J15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ОБ'!J23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ОБ'!J29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ОБ'!J17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ОБ'!J41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ОБ'!J47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ОБ'!D51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ОБ'!D50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05">
      <c r="B25" s="268" t="inlineStr">
        <is>
          <t>ВСЕГО стоимость оборудования, в том числе</t>
        </is>
      </c>
      <c r="C25" s="269">
        <f>'Прил.5 Расчет СМР и ОБ'!J35</f>
        <v/>
      </c>
      <c r="D25" s="270" t="n"/>
      <c r="E25" s="270">
        <f>C25/$C$40</f>
        <v/>
      </c>
    </row>
    <row r="26" ht="25.5" customHeight="1" s="305">
      <c r="B26" s="268" t="inlineStr">
        <is>
          <t>стоимость оборудования технологического</t>
        </is>
      </c>
      <c r="C26" s="269">
        <f>'Прил.5 Расчет СМР и ОБ'!J36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272">
        <f>C24+C25</f>
        <v/>
      </c>
      <c r="D27" s="270" t="n"/>
      <c r="E27" s="270">
        <f>C27/$C$40</f>
        <v/>
      </c>
    </row>
    <row r="28" ht="33" customHeight="1" s="305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05">
      <c r="B29" s="268" t="inlineStr">
        <is>
          <t>Временные здания и сооружения - 3,3%</t>
        </is>
      </c>
      <c r="C29" s="272">
        <f>ROUND(C24*3.3%,2)</f>
        <v/>
      </c>
      <c r="D29" s="268" t="n"/>
      <c r="E29" s="270">
        <f>C29/$C$40</f>
        <v/>
      </c>
    </row>
    <row r="30" ht="38.25" customHeight="1" s="305">
      <c r="B30" s="268" t="inlineStr">
        <is>
          <t>Дополнительные затраты при производстве строительно-монтажных работ в зимнее время - 1%</t>
        </is>
      </c>
      <c r="C30" s="272">
        <f>ROUND((C24+C29)*1%,2)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272" t="n">
        <v>0</v>
      </c>
      <c r="D31" s="268" t="n"/>
      <c r="E31" s="270">
        <f>C31/$C$40</f>
        <v/>
      </c>
    </row>
    <row r="32" ht="25.5" customHeight="1" s="305">
      <c r="B32" s="268" t="inlineStr">
        <is>
          <t>Затраты по перевозке работников к месту работы и обратно</t>
        </is>
      </c>
      <c r="C32" s="272">
        <f>ROUND(C27*0%,2)</f>
        <v/>
      </c>
      <c r="D32" s="268" t="n"/>
      <c r="E32" s="270">
        <f>C32/$C$40</f>
        <v/>
      </c>
    </row>
    <row r="33" ht="25.5" customHeight="1" s="305">
      <c r="B33" s="268" t="inlineStr">
        <is>
          <t>Затраты, связанные с осуществлением работ вахтовым методом</t>
        </is>
      </c>
      <c r="C33" s="272">
        <f>ROUND(C27*0%,2)</f>
        <v/>
      </c>
      <c r="D33" s="268" t="n"/>
      <c r="E33" s="270">
        <f>C33/$C$40</f>
        <v/>
      </c>
    </row>
    <row r="34" ht="51" customHeight="1" s="305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2">
        <f>ROUND(C27*0%,2)</f>
        <v/>
      </c>
      <c r="D34" s="268" t="n"/>
      <c r="E34" s="270">
        <f>C34/$C$40</f>
        <v/>
      </c>
      <c r="H34" s="280" t="n"/>
    </row>
    <row r="35" ht="76.5" customHeight="1" s="305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2">
        <f>ROUND(C27*0%,2)</f>
        <v/>
      </c>
      <c r="D35" s="268" t="n"/>
      <c r="E35" s="270">
        <f>C35/$C$40</f>
        <v/>
      </c>
    </row>
    <row r="36" ht="25.5" customHeight="1" s="305">
      <c r="B36" s="268" t="inlineStr">
        <is>
          <t>Строительный контроль и содержание службы заказчика - 2,14%</t>
        </is>
      </c>
      <c r="C36" s="272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272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05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05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ОБ'!E54</f>
        <v/>
      </c>
      <c r="D41" s="268" t="n"/>
      <c r="E41" s="268" t="n"/>
    </row>
    <row r="42">
      <c r="B42" s="267" t="n"/>
      <c r="C42" s="312" t="n"/>
      <c r="D42" s="312" t="n"/>
      <c r="E42" s="312" t="n"/>
    </row>
    <row r="43">
      <c r="B43" s="267" t="inlineStr">
        <is>
          <t>Составил ____________________________ А.П. Николаева</t>
        </is>
      </c>
      <c r="C43" s="312" t="n"/>
      <c r="D43" s="312" t="n"/>
      <c r="E43" s="312" t="n"/>
    </row>
    <row r="44">
      <c r="B44" s="267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67" t="n"/>
      <c r="C45" s="312" t="n"/>
      <c r="D45" s="312" t="n"/>
      <c r="E45" s="312" t="n"/>
    </row>
    <row r="46">
      <c r="B46" s="267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52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0"/>
  <sheetViews>
    <sheetView view="pageBreakPreview" topLeftCell="B34" zoomScale="85" workbookViewId="0">
      <selection activeCell="B55" sqref="B55"/>
    </sheetView>
  </sheetViews>
  <sheetFormatPr baseColWidth="8" defaultColWidth="9.109375" defaultRowHeight="14.4" outlineLevelRow="1"/>
  <cols>
    <col width="5.6640625" customWidth="1" style="313" min="1" max="1"/>
    <col width="22.5546875" customWidth="1" style="313" min="2" max="2"/>
    <col width="39.109375" customWidth="1" style="313" min="3" max="3"/>
    <col width="10.6640625" customWidth="1" style="313" min="4" max="4"/>
    <col width="12.6640625" customWidth="1" style="313" min="5" max="5"/>
    <col width="15" customWidth="1" style="313" min="6" max="6"/>
    <col width="13.44140625" customWidth="1" style="313" min="7" max="7"/>
    <col width="12.6640625" customWidth="1" style="313" min="8" max="8"/>
    <col width="13.88671875" customWidth="1" style="313" min="9" max="9"/>
    <col width="17.5546875" customWidth="1" style="313" min="10" max="10"/>
    <col width="18.88671875" customWidth="1" style="313" min="11" max="11"/>
    <col width="9.109375" customWidth="1" style="313" min="12" max="12"/>
    <col width="9.109375" customWidth="1" style="305" min="13" max="13"/>
  </cols>
  <sheetData>
    <row r="1" s="305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05">
      <c r="A2" s="313" t="n"/>
      <c r="B2" s="313" t="n"/>
      <c r="C2" s="313" t="n"/>
      <c r="D2" s="313" t="n"/>
      <c r="E2" s="313" t="n"/>
      <c r="F2" s="313" t="n"/>
      <c r="G2" s="313" t="n"/>
      <c r="H2" s="353" t="inlineStr">
        <is>
          <t>Приложение №5</t>
        </is>
      </c>
      <c r="K2" s="313" t="n"/>
      <c r="L2" s="313" t="n"/>
      <c r="M2" s="313" t="n"/>
      <c r="N2" s="313" t="n"/>
    </row>
    <row r="3" s="305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27" t="inlineStr">
        <is>
          <t>Расчет стоимости СМР и оборудования</t>
        </is>
      </c>
    </row>
    <row r="5" ht="12.75" customFormat="1" customHeight="1" s="312">
      <c r="A5" s="327" t="n"/>
      <c r="B5" s="327" t="n"/>
      <c r="C5" s="387" t="n"/>
      <c r="D5" s="327" t="n"/>
      <c r="E5" s="327" t="n"/>
      <c r="F5" s="327" t="n"/>
      <c r="G5" s="327" t="n"/>
      <c r="H5" s="327" t="n"/>
      <c r="I5" s="327" t="n"/>
      <c r="J5" s="327" t="n"/>
    </row>
    <row r="6" ht="12.75" customFormat="1" customHeight="1" s="312">
      <c r="A6" s="231" t="inlineStr">
        <is>
          <t>Наименование разрабатываемого показателя УНЦ</t>
        </is>
      </c>
      <c r="B6" s="230" t="n"/>
      <c r="C6" s="230" t="n"/>
      <c r="D6" s="359" t="inlineStr">
        <is>
          <t>Опоры ВЛ 0,4 - 750 кВ. Двухцепная, все типы опор за исключением многогранных 110 (150) кВ</t>
        </is>
      </c>
    </row>
    <row r="7" ht="12.75" customFormat="1" customHeight="1" s="312">
      <c r="A7" s="330" t="inlineStr">
        <is>
          <t>Единица измерения  — 1 км</t>
        </is>
      </c>
      <c r="I7" s="339" t="n"/>
      <c r="J7" s="339" t="n"/>
    </row>
    <row r="8" ht="13.5" customFormat="1" customHeight="1" s="312">
      <c r="A8" s="330" t="n"/>
    </row>
    <row r="9" ht="13.2" customFormat="1" customHeight="1" s="312"/>
    <row r="10" ht="27" customHeight="1" s="305">
      <c r="A10" s="356" t="inlineStr">
        <is>
          <t>№ пп.</t>
        </is>
      </c>
      <c r="B10" s="356" t="inlineStr">
        <is>
          <t>Код ресурса</t>
        </is>
      </c>
      <c r="C10" s="356" t="inlineStr">
        <is>
          <t>Наименование</t>
        </is>
      </c>
      <c r="D10" s="356" t="inlineStr">
        <is>
          <t>Ед. изм.</t>
        </is>
      </c>
      <c r="E10" s="356" t="inlineStr">
        <is>
          <t>Кол-во единиц по проектным данным</t>
        </is>
      </c>
      <c r="F10" s="356" t="inlineStr">
        <is>
          <t>Сметная стоимость в ценах на 01.01.2000 (руб.)</t>
        </is>
      </c>
      <c r="G10" s="431" t="n"/>
      <c r="H10" s="356" t="inlineStr">
        <is>
          <t>Удельный вес, %</t>
        </is>
      </c>
      <c r="I10" s="356" t="inlineStr">
        <is>
          <t>Сметная стоимость в ценах на 01.01.2023 (руб.)</t>
        </is>
      </c>
      <c r="J10" s="431" t="n"/>
      <c r="K10" s="313" t="n"/>
      <c r="L10" s="313" t="n"/>
      <c r="M10" s="313" t="n"/>
      <c r="N10" s="313" t="n"/>
    </row>
    <row r="11" ht="28.5" customHeight="1" s="305">
      <c r="A11" s="433" t="n"/>
      <c r="B11" s="433" t="n"/>
      <c r="C11" s="433" t="n"/>
      <c r="D11" s="433" t="n"/>
      <c r="E11" s="433" t="n"/>
      <c r="F11" s="356" t="inlineStr">
        <is>
          <t>на ед. изм.</t>
        </is>
      </c>
      <c r="G11" s="356" t="inlineStr">
        <is>
          <t>общая</t>
        </is>
      </c>
      <c r="H11" s="433" t="n"/>
      <c r="I11" s="356" t="inlineStr">
        <is>
          <t>на ед. изм.</t>
        </is>
      </c>
      <c r="J11" s="356" t="inlineStr">
        <is>
          <t>общая</t>
        </is>
      </c>
      <c r="K11" s="313" t="n"/>
      <c r="L11" s="313" t="n"/>
      <c r="M11" s="313" t="n"/>
      <c r="N11" s="313" t="n"/>
    </row>
    <row r="12" s="305">
      <c r="A12" s="356" t="n">
        <v>1</v>
      </c>
      <c r="B12" s="356" t="n">
        <v>2</v>
      </c>
      <c r="C12" s="356" t="n">
        <v>3</v>
      </c>
      <c r="D12" s="356" t="n">
        <v>4</v>
      </c>
      <c r="E12" s="356" t="n">
        <v>5</v>
      </c>
      <c r="F12" s="356" t="n">
        <v>6</v>
      </c>
      <c r="G12" s="356" t="n">
        <v>7</v>
      </c>
      <c r="H12" s="356" t="n">
        <v>8</v>
      </c>
      <c r="I12" s="357" t="n">
        <v>9</v>
      </c>
      <c r="J12" s="357" t="n">
        <v>10</v>
      </c>
      <c r="K12" s="313" t="n"/>
      <c r="L12" s="313" t="n"/>
      <c r="M12" s="313" t="n"/>
      <c r="N12" s="313" t="n"/>
    </row>
    <row r="13">
      <c r="A13" s="356" t="n"/>
      <c r="B13" s="364" t="inlineStr">
        <is>
          <t>Затраты труда рабочих-строителей</t>
        </is>
      </c>
      <c r="C13" s="430" t="n"/>
      <c r="D13" s="430" t="n"/>
      <c r="E13" s="430" t="n"/>
      <c r="F13" s="430" t="n"/>
      <c r="G13" s="430" t="n"/>
      <c r="H13" s="431" t="n"/>
      <c r="I13" s="217" t="n"/>
      <c r="J13" s="217" t="n"/>
    </row>
    <row r="14" ht="25.5" customHeight="1" s="305">
      <c r="A14" s="356" t="n">
        <v>1</v>
      </c>
      <c r="B14" s="299" t="inlineStr">
        <is>
          <t>1-4-2</t>
        </is>
      </c>
      <c r="C14" s="369" t="inlineStr">
        <is>
          <t>Затраты труда рабочих-строителей среднего разряда (4,2)</t>
        </is>
      </c>
      <c r="D14" s="370" t="inlineStr">
        <is>
          <t>чел.-ч.</t>
        </is>
      </c>
      <c r="E14" s="295" t="n">
        <v>20161.100897999</v>
      </c>
      <c r="F14" s="296" t="n">
        <v>9.92</v>
      </c>
      <c r="G14" s="296">
        <f>ROUND(E14*F14,2)</f>
        <v/>
      </c>
      <c r="H14" s="303">
        <f>G14/G15</f>
        <v/>
      </c>
      <c r="I14" s="227">
        <f>ФОТр.тек.!E13</f>
        <v/>
      </c>
      <c r="J14" s="227">
        <f>ROUND(I14*E14,2)</f>
        <v/>
      </c>
    </row>
    <row r="15" ht="25.5" customFormat="1" customHeight="1" s="313">
      <c r="A15" s="356" t="n"/>
      <c r="B15" s="370" t="n"/>
      <c r="C15" s="374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295">
        <f>SUM(E14:E14)</f>
        <v/>
      </c>
      <c r="F15" s="296" t="n"/>
      <c r="G15" s="296">
        <f>SUM(G14:G14)</f>
        <v/>
      </c>
      <c r="H15" s="373" t="n">
        <v>1</v>
      </c>
      <c r="I15" s="217" t="n"/>
      <c r="J15" s="227">
        <f>SUM(J14:J14)</f>
        <v/>
      </c>
    </row>
    <row r="16" ht="14.25" customFormat="1" customHeight="1" s="313">
      <c r="A16" s="356" t="n"/>
      <c r="B16" s="369" t="inlineStr">
        <is>
          <t>Затраты труда машинистов</t>
        </is>
      </c>
      <c r="C16" s="430" t="n"/>
      <c r="D16" s="430" t="n"/>
      <c r="E16" s="430" t="n"/>
      <c r="F16" s="430" t="n"/>
      <c r="G16" s="430" t="n"/>
      <c r="H16" s="431" t="n"/>
      <c r="I16" s="217" t="n"/>
      <c r="J16" s="217" t="n"/>
    </row>
    <row r="17" ht="14.25" customFormat="1" customHeight="1" s="313">
      <c r="A17" s="356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295" t="n">
        <v>6913.5641501542</v>
      </c>
      <c r="F17" s="296" t="n">
        <v>8.863618138315401</v>
      </c>
      <c r="G17" s="296">
        <f>ROUND(E17*F17,2)</f>
        <v/>
      </c>
      <c r="H17" s="373" t="n">
        <v>1</v>
      </c>
      <c r="I17" s="227">
        <f>ROUND(F17*'Прил. 10'!D11,2)</f>
        <v/>
      </c>
      <c r="J17" s="227">
        <f>ROUND(I17*E17,2)</f>
        <v/>
      </c>
    </row>
    <row r="18" ht="14.25" customFormat="1" customHeight="1" s="313">
      <c r="A18" s="356" t="n"/>
      <c r="B18" s="374" t="inlineStr">
        <is>
          <t>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17" t="n"/>
      <c r="J18" s="217" t="n"/>
    </row>
    <row r="19" ht="14.25" customFormat="1" customHeight="1" s="313">
      <c r="A19" s="356" t="n"/>
      <c r="B19" s="369" t="inlineStr">
        <is>
          <t>Основные машины и механизмы</t>
        </is>
      </c>
      <c r="C19" s="430" t="n"/>
      <c r="D19" s="430" t="n"/>
      <c r="E19" s="430" t="n"/>
      <c r="F19" s="430" t="n"/>
      <c r="G19" s="430" t="n"/>
      <c r="H19" s="431" t="n"/>
      <c r="I19" s="217" t="n"/>
      <c r="J19" s="217" t="n"/>
    </row>
    <row r="20" ht="25.5" customFormat="1" customHeight="1" s="313">
      <c r="A20" s="356" t="n">
        <v>3</v>
      </c>
      <c r="B20" s="299" t="inlineStr">
        <is>
          <t>91.15.02-029</t>
        </is>
      </c>
      <c r="C20" s="369" t="inlineStr">
        <is>
          <t>Тракторы на гусеничном ходу с лебедкой 132 кВт (180 л.с.)</t>
        </is>
      </c>
      <c r="D20" s="370" t="inlineStr">
        <is>
          <t>маш.час</t>
        </is>
      </c>
      <c r="E20" s="295" t="n">
        <v>2718.9891944331</v>
      </c>
      <c r="F20" s="372" t="n">
        <v>147.43</v>
      </c>
      <c r="G20" s="296">
        <f>ROUND(E20*F20,2)</f>
        <v/>
      </c>
      <c r="H20" s="303">
        <f>G20/$G$30</f>
        <v/>
      </c>
      <c r="I20" s="227">
        <f>ROUND(F20*'Прил. 10'!$D$12,2)</f>
        <v/>
      </c>
      <c r="J20" s="227">
        <f>ROUND(I20*E20,2)</f>
        <v/>
      </c>
    </row>
    <row r="21" ht="25.5" customFormat="1" customHeight="1" s="313">
      <c r="A21" s="356" t="n">
        <v>4</v>
      </c>
      <c r="B21" s="299" t="inlineStr">
        <is>
          <t>91.13.03-111</t>
        </is>
      </c>
      <c r="C21" s="369" t="inlineStr">
        <is>
          <t>Спецавтомобили-вездеходы, грузоподъемность до 8 т</t>
        </is>
      </c>
      <c r="D21" s="370" t="inlineStr">
        <is>
          <t>маш.час</t>
        </is>
      </c>
      <c r="E21" s="295" t="n">
        <v>1294.7763067445</v>
      </c>
      <c r="F21" s="372" t="n">
        <v>189.95</v>
      </c>
      <c r="G21" s="296">
        <f>ROUND(E21*F21,2)</f>
        <v/>
      </c>
      <c r="H21" s="303">
        <f>G21/$G$30</f>
        <v/>
      </c>
      <c r="I21" s="227">
        <f>ROUND(F21*'Прил. 10'!$D$12,2)</f>
        <v/>
      </c>
      <c r="J21" s="227">
        <f>ROUND(I21*E21,2)</f>
        <v/>
      </c>
    </row>
    <row r="22" ht="51" customFormat="1" customHeight="1" s="313">
      <c r="A22" s="356" t="n">
        <v>5</v>
      </c>
      <c r="B22" s="224" t="inlineStr">
        <is>
          <t>91.05.14-516</t>
        </is>
      </c>
      <c r="C22" s="365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56" t="inlineStr">
        <is>
          <t>маш.час</t>
        </is>
      </c>
      <c r="E22" s="205" t="n">
        <v>2317.9177972015</v>
      </c>
      <c r="F22" s="367" t="n">
        <v>77.64</v>
      </c>
      <c r="G22" s="227">
        <f>ROUND(E22*F22,2)</f>
        <v/>
      </c>
      <c r="H22" s="229">
        <f>G22/$G$30</f>
        <v/>
      </c>
      <c r="I22" s="227">
        <f>ROUND(F22*'Прил. 10'!$D$12,2)</f>
        <v/>
      </c>
      <c r="J22" s="227">
        <f>ROUND(I22*E22,2)</f>
        <v/>
      </c>
    </row>
    <row r="23" ht="14.25" customFormat="1" customHeight="1" s="313">
      <c r="A23" s="356" t="n"/>
      <c r="B23" s="356" t="n"/>
      <c r="C23" s="365" t="inlineStr">
        <is>
          <t>Итого основные машины и механизмы</t>
        </is>
      </c>
      <c r="D23" s="356" t="n"/>
      <c r="E23" s="205" t="n"/>
      <c r="F23" s="227" t="n"/>
      <c r="G23" s="227">
        <f>SUM(G20:G22)</f>
        <v/>
      </c>
      <c r="H23" s="368">
        <f>G23/G30</f>
        <v/>
      </c>
      <c r="I23" s="218" t="n"/>
      <c r="J23" s="227">
        <f>SUM(J20:J22)</f>
        <v/>
      </c>
    </row>
    <row r="24" outlineLevel="1" ht="25.5" customFormat="1" customHeight="1" s="313">
      <c r="A24" s="356" t="n">
        <v>6</v>
      </c>
      <c r="B24" s="224" t="inlineStr">
        <is>
          <t>91.05.05-015</t>
        </is>
      </c>
      <c r="C24" s="365" t="inlineStr">
        <is>
          <t>Краны на автомобильном ходу, грузоподъемность 16 т</t>
        </is>
      </c>
      <c r="D24" s="356" t="inlineStr">
        <is>
          <t>маш.час</t>
        </is>
      </c>
      <c r="E24" s="205" t="n">
        <v>581.87741318797</v>
      </c>
      <c r="F24" s="367" t="n">
        <v>115.4</v>
      </c>
      <c r="G24" s="227">
        <f>ROUND(E24*F24,2)</f>
        <v/>
      </c>
      <c r="H24" s="229">
        <f>G24/$G$30</f>
        <v/>
      </c>
      <c r="I24" s="227">
        <f>ROUND(F24*'Прил. 10'!$D$12,2)</f>
        <v/>
      </c>
      <c r="J24" s="227">
        <f>ROUND(I24*E24,2)</f>
        <v/>
      </c>
    </row>
    <row r="25" outlineLevel="1" ht="25.5" customFormat="1" customHeight="1" s="313">
      <c r="A25" s="356" t="n">
        <v>7</v>
      </c>
      <c r="B25" s="224" t="inlineStr">
        <is>
          <t>91.06.09-101</t>
        </is>
      </c>
      <c r="C25" s="365" t="inlineStr">
        <is>
          <t>Стрелы монтажные А-образные для подъема опор ВЛ, высота до 22 м</t>
        </is>
      </c>
      <c r="D25" s="356" t="inlineStr">
        <is>
          <t>маш.час</t>
        </is>
      </c>
      <c r="E25" s="205" t="n">
        <v>568.64083670548</v>
      </c>
      <c r="F25" s="367" t="n">
        <v>6.24</v>
      </c>
      <c r="G25" s="227">
        <f>ROUND(E25*F25,2)</f>
        <v/>
      </c>
      <c r="H25" s="229">
        <f>G25/$G$30</f>
        <v/>
      </c>
      <c r="I25" s="227">
        <f>ROUND(F25*'Прил. 10'!$D$12,2)</f>
        <v/>
      </c>
      <c r="J25" s="227">
        <f>ROUND(I25*E25,2)</f>
        <v/>
      </c>
    </row>
    <row r="26" outlineLevel="1" ht="25.5" customFormat="1" customHeight="1" s="313">
      <c r="A26" s="356" t="n">
        <v>8</v>
      </c>
      <c r="B26" s="224" t="inlineStr">
        <is>
          <t>91.06.01-002</t>
        </is>
      </c>
      <c r="C26" s="365" t="inlineStr">
        <is>
          <t>Домкраты гидравлические, грузоподъемность 6,3-25 т</t>
        </is>
      </c>
      <c r="D26" s="356" t="inlineStr">
        <is>
          <t>маш.час</t>
        </is>
      </c>
      <c r="E26" s="205" t="n">
        <v>2311.3702579109</v>
      </c>
      <c r="F26" s="367" t="n">
        <v>0.48</v>
      </c>
      <c r="G26" s="227">
        <f>ROUND(E26*F26,2)</f>
        <v/>
      </c>
      <c r="H26" s="229">
        <f>G26/$G$30</f>
        <v/>
      </c>
      <c r="I26" s="227">
        <f>ROUND(F26*'Прил. 10'!$D$12,2)</f>
        <v/>
      </c>
      <c r="J26" s="227">
        <f>ROUND(I26*E26,2)</f>
        <v/>
      </c>
    </row>
    <row r="27" outlineLevel="1" ht="25.5" customFormat="1" customHeight="1" s="313">
      <c r="A27" s="356" t="n">
        <v>9</v>
      </c>
      <c r="B27" s="224" t="inlineStr">
        <is>
          <t>91.14.02-001</t>
        </is>
      </c>
      <c r="C27" s="365" t="inlineStr">
        <is>
          <t>Автомобили бортовые, грузоподъемность до 5 т</t>
        </is>
      </c>
      <c r="D27" s="356" t="inlineStr">
        <is>
          <t>маш.час</t>
        </is>
      </c>
      <c r="E27" s="205" t="n">
        <v>0.0017206533534638</v>
      </c>
      <c r="F27" s="367" t="n">
        <v>65.70999999999999</v>
      </c>
      <c r="G27" s="227">
        <f>ROUND(E27*F27,2)</f>
        <v/>
      </c>
      <c r="H27" s="229">
        <f>G27/$G$30</f>
        <v/>
      </c>
      <c r="I27" s="227">
        <f>ROUND(F27*'Прил. 10'!$D$12,2)</f>
        <v/>
      </c>
      <c r="J27" s="227">
        <f>ROUND(I27*E27,2)</f>
        <v/>
      </c>
    </row>
    <row r="28" outlineLevel="1" ht="38.25" customFormat="1" customHeight="1" s="313">
      <c r="A28" s="356" t="n">
        <v>10</v>
      </c>
      <c r="B28" s="224" t="inlineStr">
        <is>
          <t>91.06.06-048</t>
        </is>
      </c>
      <c r="C28" s="365" t="inlineStr">
        <is>
          <t>Подъемники одномачтовые, грузоподъемность до 500 кг, высота подъема 45 м</t>
        </is>
      </c>
      <c r="D28" s="356" t="inlineStr">
        <is>
          <t>маш.час</t>
        </is>
      </c>
      <c r="E28" s="205" t="n">
        <v>0.0017206533534638</v>
      </c>
      <c r="F28" s="367" t="n">
        <v>31.26</v>
      </c>
      <c r="G28" s="227">
        <f>ROUND(E28*F28,2)</f>
        <v/>
      </c>
      <c r="H28" s="229">
        <f>G28/$G$30</f>
        <v/>
      </c>
      <c r="I28" s="227">
        <f>ROUND(F28*'Прил. 10'!$D$12,2)</f>
        <v/>
      </c>
      <c r="J28" s="227">
        <f>ROUND(I28*E28,2)</f>
        <v/>
      </c>
    </row>
    <row r="29" ht="14.25" customFormat="1" customHeight="1" s="313">
      <c r="A29" s="356" t="n"/>
      <c r="B29" s="356" t="n"/>
      <c r="C29" s="365" t="inlineStr">
        <is>
          <t>Итого прочие машины и механизмы</t>
        </is>
      </c>
      <c r="D29" s="356" t="n"/>
      <c r="E29" s="366" t="n"/>
      <c r="F29" s="227" t="n"/>
      <c r="G29" s="218">
        <f>SUM(G24:G28)</f>
        <v/>
      </c>
      <c r="H29" s="229">
        <f>G29/G30</f>
        <v/>
      </c>
      <c r="I29" s="227" t="n"/>
      <c r="J29" s="227">
        <f>SUM(J24:J28)</f>
        <v/>
      </c>
    </row>
    <row r="30" ht="25.5" customFormat="1" customHeight="1" s="313">
      <c r="A30" s="356" t="n"/>
      <c r="B30" s="356" t="n"/>
      <c r="C30" s="364" t="inlineStr">
        <is>
          <t>Итого по разделу «Машины и механизмы»</t>
        </is>
      </c>
      <c r="D30" s="356" t="n"/>
      <c r="E30" s="366" t="n"/>
      <c r="F30" s="227" t="n"/>
      <c r="G30" s="227">
        <f>G29+G23</f>
        <v/>
      </c>
      <c r="H30" s="211" t="n">
        <v>1</v>
      </c>
      <c r="I30" s="212" t="n"/>
      <c r="J30" s="239">
        <f>J29+J23</f>
        <v/>
      </c>
    </row>
    <row r="31" ht="14.25" customFormat="1" customHeight="1" s="313">
      <c r="A31" s="356" t="n"/>
      <c r="B31" s="364" t="inlineStr">
        <is>
          <t>Оборудование</t>
        </is>
      </c>
      <c r="C31" s="430" t="n"/>
      <c r="D31" s="430" t="n"/>
      <c r="E31" s="430" t="n"/>
      <c r="F31" s="430" t="n"/>
      <c r="G31" s="430" t="n"/>
      <c r="H31" s="431" t="n"/>
      <c r="I31" s="217" t="n"/>
      <c r="J31" s="217" t="n"/>
    </row>
    <row r="32">
      <c r="A32" s="356" t="n"/>
      <c r="B32" s="365" t="inlineStr">
        <is>
          <t>Основное оборудование</t>
        </is>
      </c>
      <c r="C32" s="430" t="n"/>
      <c r="D32" s="430" t="n"/>
      <c r="E32" s="430" t="n"/>
      <c r="F32" s="430" t="n"/>
      <c r="G32" s="430" t="n"/>
      <c r="H32" s="431" t="n"/>
      <c r="I32" s="217" t="n"/>
      <c r="J32" s="217" t="n"/>
      <c r="L32" s="313" t="n"/>
    </row>
    <row r="33">
      <c r="A33" s="356" t="n"/>
      <c r="B33" s="356" t="n"/>
      <c r="C33" s="365" t="inlineStr">
        <is>
          <t>Итого основное оборудование</t>
        </is>
      </c>
      <c r="D33" s="356" t="n"/>
      <c r="E33" s="205" t="n"/>
      <c r="F33" s="367" t="n"/>
      <c r="G33" s="227" t="n">
        <v>0</v>
      </c>
      <c r="H33" s="368" t="n">
        <v>0</v>
      </c>
      <c r="I33" s="218" t="n"/>
      <c r="J33" s="227" t="n">
        <v>0</v>
      </c>
      <c r="L33" s="313" t="n"/>
    </row>
    <row r="34">
      <c r="A34" s="356" t="n"/>
      <c r="B34" s="356" t="n"/>
      <c r="C34" s="365" t="inlineStr">
        <is>
          <t>Итого прочее оборудование</t>
        </is>
      </c>
      <c r="D34" s="356" t="n"/>
      <c r="E34" s="205" t="n"/>
      <c r="F34" s="367" t="n"/>
      <c r="G34" s="227" t="n">
        <v>0</v>
      </c>
      <c r="H34" s="368" t="n">
        <v>0</v>
      </c>
      <c r="I34" s="218" t="n"/>
      <c r="J34" s="227" t="n">
        <v>0</v>
      </c>
      <c r="L34" s="313" t="n"/>
    </row>
    <row r="35">
      <c r="A35" s="356" t="n"/>
      <c r="B35" s="356" t="n"/>
      <c r="C35" s="364" t="inlineStr">
        <is>
          <t>Итого по разделу «Оборудование»</t>
        </is>
      </c>
      <c r="D35" s="356" t="n"/>
      <c r="E35" s="366" t="n"/>
      <c r="F35" s="367" t="n"/>
      <c r="G35" s="227">
        <f>G33+G34</f>
        <v/>
      </c>
      <c r="H35" s="368" t="n">
        <v>0</v>
      </c>
      <c r="I35" s="218" t="n"/>
      <c r="J35" s="227">
        <f>J34+J33</f>
        <v/>
      </c>
      <c r="L35" s="313" t="n"/>
    </row>
    <row r="36" ht="25.5" customHeight="1" s="305">
      <c r="A36" s="356" t="n"/>
      <c r="B36" s="356" t="n"/>
      <c r="C36" s="365" t="inlineStr">
        <is>
          <t>в том числе технологическое оборудование</t>
        </is>
      </c>
      <c r="D36" s="356" t="n"/>
      <c r="E36" s="282" t="n"/>
      <c r="F36" s="367" t="n"/>
      <c r="G36" s="227">
        <f>G35</f>
        <v/>
      </c>
      <c r="H36" s="368" t="n"/>
      <c r="I36" s="218" t="n"/>
      <c r="J36" s="227">
        <f>J35</f>
        <v/>
      </c>
      <c r="L36" s="313" t="n"/>
    </row>
    <row r="37" ht="14.25" customFormat="1" customHeight="1" s="313">
      <c r="A37" s="356" t="n"/>
      <c r="B37" s="364" t="inlineStr">
        <is>
          <t>Материалы</t>
        </is>
      </c>
      <c r="C37" s="430" t="n"/>
      <c r="D37" s="430" t="n"/>
      <c r="E37" s="430" t="n"/>
      <c r="F37" s="430" t="n"/>
      <c r="G37" s="430" t="n"/>
      <c r="H37" s="431" t="n"/>
      <c r="I37" s="217" t="n"/>
      <c r="J37" s="217" t="n"/>
    </row>
    <row r="38" ht="14.25" customFormat="1" customHeight="1" s="313">
      <c r="A38" s="357" t="n"/>
      <c r="B38" s="360" t="inlineStr">
        <is>
          <t>Основные материалы</t>
        </is>
      </c>
      <c r="C38" s="438" t="n"/>
      <c r="D38" s="438" t="n"/>
      <c r="E38" s="438" t="n"/>
      <c r="F38" s="438" t="n"/>
      <c r="G38" s="438" t="n"/>
      <c r="H38" s="439" t="n"/>
      <c r="I38" s="233" t="n"/>
      <c r="J38" s="233" t="n"/>
    </row>
    <row r="39" outlineLevel="1" ht="51" customFormat="1" customHeight="1" s="313">
      <c r="A39" s="356" t="n">
        <v>11</v>
      </c>
      <c r="B39" s="370" t="inlineStr">
        <is>
          <t>БЦ.98.17</t>
        </is>
      </c>
      <c r="C39" s="365" t="inlineStr">
        <is>
          <t>Опоры решетчатые линий электропередачи оцинкованные, 110 кВ, анкерно-угловые, одностоечные, свободностоящие</t>
        </is>
      </c>
      <c r="D39" s="356" t="inlineStr">
        <is>
          <t>т</t>
        </is>
      </c>
      <c r="E39" s="282" t="n">
        <v>147.84201732501</v>
      </c>
      <c r="F39" s="367">
        <f>ROUND(I39/'Прил. 10'!$D$13,2)</f>
        <v/>
      </c>
      <c r="G39" s="227">
        <f>ROUND(E39*F39,2)</f>
        <v/>
      </c>
      <c r="H39" s="229">
        <f>G39/$G$48</f>
        <v/>
      </c>
      <c r="I39" s="227" t="n">
        <v>220415.09</v>
      </c>
      <c r="J39" s="227">
        <f>ROUND(I39*E39,2)</f>
        <v/>
      </c>
    </row>
    <row r="40" outlineLevel="1" ht="51" customFormat="1" customHeight="1" s="313">
      <c r="A40" s="356" t="n">
        <v>12</v>
      </c>
      <c r="B40" s="370" t="inlineStr">
        <is>
          <t>БЦ.98.18</t>
        </is>
      </c>
      <c r="C40" s="365" t="inlineStr">
        <is>
          <t>Опоры решетчатые линий электропередачи оцинкованные, 110 кВ, промежуточные, одностоечные, свободностоящие</t>
        </is>
      </c>
      <c r="D40" s="356" t="inlineStr">
        <is>
          <t>т</t>
        </is>
      </c>
      <c r="E40" s="282" t="n">
        <v>414.14</v>
      </c>
      <c r="F40" s="367">
        <f>ROUND(I40/'Прил. 10'!$D$13,2)</f>
        <v/>
      </c>
      <c r="G40" s="227">
        <f>ROUND(E40*F40,2)</f>
        <v/>
      </c>
      <c r="H40" s="229">
        <f>G40/$G$48</f>
        <v/>
      </c>
      <c r="I40" s="227" t="n">
        <v>214033.02</v>
      </c>
      <c r="J40" s="227">
        <f>ROUND(I40*E40,2)</f>
        <v/>
      </c>
    </row>
    <row r="41" ht="14.25" customFormat="1" customHeight="1" s="313">
      <c r="A41" s="358" t="n"/>
      <c r="B41" s="235" t="n"/>
      <c r="C41" s="236" t="inlineStr">
        <is>
          <t>Итого основные материалы</t>
        </is>
      </c>
      <c r="D41" s="358" t="n"/>
      <c r="E41" s="283" t="n"/>
      <c r="F41" s="239" t="n"/>
      <c r="G41" s="239">
        <f>SUM(G39:G40)</f>
        <v/>
      </c>
      <c r="H41" s="229">
        <f>G41/$G$48</f>
        <v/>
      </c>
      <c r="I41" s="227" t="n"/>
      <c r="J41" s="239">
        <f>SUM(J39:J40)</f>
        <v/>
      </c>
    </row>
    <row r="42" outlineLevel="1" ht="14.25" customFormat="1" customHeight="1" s="313">
      <c r="A42" s="356" t="n">
        <v>13</v>
      </c>
      <c r="B42" s="356" t="inlineStr">
        <is>
          <t>01.7.15.03-0042</t>
        </is>
      </c>
      <c r="C42" s="365" t="inlineStr">
        <is>
          <t>Болты с гайками и шайбами строительные</t>
        </is>
      </c>
      <c r="D42" s="356" t="inlineStr">
        <is>
          <t>кг</t>
        </is>
      </c>
      <c r="E42" s="282" t="n">
        <v>48930.869398772</v>
      </c>
      <c r="F42" s="367" t="n">
        <v>9.039999999999999</v>
      </c>
      <c r="G42" s="227">
        <f>ROUND(E42*F42,2)</f>
        <v/>
      </c>
      <c r="H42" s="229">
        <f>G42/$G$48</f>
        <v/>
      </c>
      <c r="I42" s="227">
        <f>ROUND(F42*'Прил. 10'!$D$13,2)</f>
        <v/>
      </c>
      <c r="J42" s="227">
        <f>ROUND(I42*E42,2)</f>
        <v/>
      </c>
    </row>
    <row r="43" outlineLevel="1" ht="25.5" customFormat="1" customHeight="1" s="313">
      <c r="A43" s="356" t="n">
        <v>14</v>
      </c>
      <c r="B43" s="356" t="inlineStr">
        <is>
          <t>01.5.03.03-0082</t>
        </is>
      </c>
      <c r="C43" s="365" t="inlineStr">
        <is>
          <t>Пленка для дорожных знаков с покрытием обратной стороны клеевым составом</t>
        </is>
      </c>
      <c r="D43" s="356" t="inlineStr">
        <is>
          <t>1000 м2</t>
        </is>
      </c>
      <c r="E43" s="282" t="n">
        <v>0.018403194454855</v>
      </c>
      <c r="F43" s="367" t="n">
        <v>133601.8</v>
      </c>
      <c r="G43" s="227">
        <f>ROUND(E43*F43,2)</f>
        <v/>
      </c>
      <c r="H43" s="229">
        <f>G43/$G$48</f>
        <v/>
      </c>
      <c r="I43" s="227">
        <f>ROUND(F43*'Прил. 10'!$D$13,2)</f>
        <v/>
      </c>
      <c r="J43" s="227">
        <f>ROUND(I43*E43,2)</f>
        <v/>
      </c>
    </row>
    <row r="44" outlineLevel="1" ht="25.5" customFormat="1" customHeight="1" s="313">
      <c r="A44" s="356" t="n">
        <v>15</v>
      </c>
      <c r="B44" s="356" t="inlineStr">
        <is>
          <t>08.3.05.03-0017</t>
        </is>
      </c>
      <c r="C44" s="365" t="inlineStr">
        <is>
          <t>Сталь листовая холоднокатаная марки: 08пс5 толщиной 0,5-0,8 мм</t>
        </is>
      </c>
      <c r="D44" s="356" t="inlineStr">
        <is>
          <t>т</t>
        </is>
      </c>
      <c r="E44" s="282" t="n">
        <v>0.36942373105189</v>
      </c>
      <c r="F44" s="367" t="n">
        <v>6612.97</v>
      </c>
      <c r="G44" s="227">
        <f>ROUND(E44*F44,2)</f>
        <v/>
      </c>
      <c r="H44" s="229">
        <f>G44/$G$48</f>
        <v/>
      </c>
      <c r="I44" s="227">
        <f>ROUND(F44*'Прил. 10'!$D$13,2)</f>
        <v/>
      </c>
      <c r="J44" s="227">
        <f>ROUND(I44*E44,2)</f>
        <v/>
      </c>
    </row>
    <row r="45" outlineLevel="1" ht="14.25" customFormat="1" customHeight="1" s="313">
      <c r="A45" s="356" t="n">
        <v>16</v>
      </c>
      <c r="B45" s="356" t="inlineStr">
        <is>
          <t>14.5.09.11-0102</t>
        </is>
      </c>
      <c r="C45" s="365" t="inlineStr">
        <is>
          <t>Уайт-спирит</t>
        </is>
      </c>
      <c r="D45" s="356" t="inlineStr">
        <is>
          <t>кг</t>
        </is>
      </c>
      <c r="E45" s="282" t="n">
        <v>2.2362600946558</v>
      </c>
      <c r="F45" s="367" t="n">
        <v>6.67</v>
      </c>
      <c r="G45" s="227">
        <f>ROUND(E45*F45,2)</f>
        <v/>
      </c>
      <c r="H45" s="229">
        <f>G45/$G$48</f>
        <v/>
      </c>
      <c r="I45" s="227">
        <f>ROUND(F45*'Прил. 10'!$D$13,2)</f>
        <v/>
      </c>
      <c r="J45" s="227">
        <f>ROUND(I45*E45,2)</f>
        <v/>
      </c>
    </row>
    <row r="46" outlineLevel="1" ht="14.25" customFormat="1" customHeight="1" s="313">
      <c r="A46" s="356" t="n">
        <v>17</v>
      </c>
      <c r="B46" s="356" t="inlineStr">
        <is>
          <t>01.7.20.08-0051</t>
        </is>
      </c>
      <c r="C46" s="365" t="inlineStr">
        <is>
          <t>Ветошь</t>
        </is>
      </c>
      <c r="D46" s="356" t="inlineStr">
        <is>
          <t>кг</t>
        </is>
      </c>
      <c r="E46" s="282" t="n">
        <v>0.025803454372834</v>
      </c>
      <c r="F46" s="367" t="n">
        <v>1.82</v>
      </c>
      <c r="G46" s="227">
        <f>ROUND(E46*F46,2)</f>
        <v/>
      </c>
      <c r="H46" s="229">
        <f>G46/$G$48</f>
        <v/>
      </c>
      <c r="I46" s="227">
        <f>ROUND(F46*'Прил. 10'!$D$13,2)</f>
        <v/>
      </c>
      <c r="J46" s="227">
        <f>ROUND(I46*E46,2)</f>
        <v/>
      </c>
    </row>
    <row r="47" ht="14.25" customFormat="1" customHeight="1" s="313">
      <c r="A47" s="356" t="n"/>
      <c r="B47" s="356" t="n"/>
      <c r="C47" s="365" t="inlineStr">
        <is>
          <t>Итого прочие материалы</t>
        </is>
      </c>
      <c r="D47" s="356" t="n"/>
      <c r="E47" s="366" t="n"/>
      <c r="F47" s="367" t="n"/>
      <c r="G47" s="296">
        <f>SUM(G42:G46)</f>
        <v/>
      </c>
      <c r="H47" s="229">
        <f>G47/$G$48</f>
        <v/>
      </c>
      <c r="I47" s="227" t="n"/>
      <c r="J47" s="227">
        <f>SUM(J42:J46)</f>
        <v/>
      </c>
    </row>
    <row r="48" ht="14.25" customFormat="1" customHeight="1" s="313">
      <c r="A48" s="356" t="n"/>
      <c r="B48" s="356" t="n"/>
      <c r="C48" s="364" t="inlineStr">
        <is>
          <t>Итого по разделу «Материалы»</t>
        </is>
      </c>
      <c r="D48" s="356" t="n"/>
      <c r="E48" s="366" t="n"/>
      <c r="F48" s="367" t="n"/>
      <c r="G48" s="296">
        <f>G41+G47</f>
        <v/>
      </c>
      <c r="H48" s="368">
        <f>G48/$G$48</f>
        <v/>
      </c>
      <c r="I48" s="227" t="n"/>
      <c r="J48" s="227">
        <f>J41+J47</f>
        <v/>
      </c>
    </row>
    <row r="49" ht="14.25" customFormat="1" customHeight="1" s="313">
      <c r="A49" s="356" t="n"/>
      <c r="B49" s="356" t="n"/>
      <c r="C49" s="365" t="inlineStr">
        <is>
          <t>ИТОГО ПО РМ</t>
        </is>
      </c>
      <c r="D49" s="356" t="n"/>
      <c r="E49" s="366" t="n"/>
      <c r="F49" s="367" t="n"/>
      <c r="G49" s="296">
        <f>G15+G30+G48</f>
        <v/>
      </c>
      <c r="H49" s="368" t="n"/>
      <c r="I49" s="227" t="n"/>
      <c r="J49" s="227">
        <f>J15+J30+J48</f>
        <v/>
      </c>
    </row>
    <row r="50" ht="14.25" customFormat="1" customHeight="1" s="313">
      <c r="A50" s="356" t="n"/>
      <c r="B50" s="356" t="n"/>
      <c r="C50" s="365" t="inlineStr">
        <is>
          <t>Накладные расходы</t>
        </is>
      </c>
      <c r="D50" s="220" t="n">
        <v>1.03</v>
      </c>
      <c r="E50" s="366" t="n"/>
      <c r="F50" s="367" t="n"/>
      <c r="G50" s="296">
        <f>D50*($G$15+$G$17)</f>
        <v/>
      </c>
      <c r="H50" s="368" t="n"/>
      <c r="I50" s="227" t="n"/>
      <c r="J50" s="227">
        <f>ROUND(D50*(J15+J17),2)</f>
        <v/>
      </c>
    </row>
    <row r="51" ht="14.25" customFormat="1" customHeight="1" s="313">
      <c r="A51" s="356" t="n"/>
      <c r="B51" s="356" t="n"/>
      <c r="C51" s="365" t="inlineStr">
        <is>
          <t>Сметная прибыль</t>
        </is>
      </c>
      <c r="D51" s="220" t="n">
        <v>0.6</v>
      </c>
      <c r="E51" s="366" t="n"/>
      <c r="F51" s="367" t="n"/>
      <c r="G51" s="296">
        <f>D51*($G$15+$G$17)</f>
        <v/>
      </c>
      <c r="H51" s="368" t="n"/>
      <c r="I51" s="227" t="n"/>
      <c r="J51" s="227">
        <f>ROUND(D51*(J15+J17),2)</f>
        <v/>
      </c>
    </row>
    <row r="52" ht="14.25" customFormat="1" customHeight="1" s="313">
      <c r="A52" s="356" t="n"/>
      <c r="B52" s="356" t="n"/>
      <c r="C52" s="365" t="inlineStr">
        <is>
          <t>Итого СМР (с НР и СП)</t>
        </is>
      </c>
      <c r="D52" s="356" t="n"/>
      <c r="E52" s="366" t="n"/>
      <c r="F52" s="367" t="n"/>
      <c r="G52" s="296">
        <f>G15+G30+G48+G50+G51</f>
        <v/>
      </c>
      <c r="H52" s="368" t="n"/>
      <c r="I52" s="227" t="n"/>
      <c r="J52" s="227">
        <f>J15+J30+J48+J50+J51</f>
        <v/>
      </c>
    </row>
    <row r="53" ht="14.25" customFormat="1" customHeight="1" s="313">
      <c r="A53" s="356" t="n"/>
      <c r="B53" s="356" t="n"/>
      <c r="C53" s="365" t="inlineStr">
        <is>
          <t>ВСЕГО СМР + ОБОРУДОВАНИЕ</t>
        </is>
      </c>
      <c r="D53" s="356" t="n"/>
      <c r="E53" s="366" t="n"/>
      <c r="F53" s="367" t="n"/>
      <c r="G53" s="227">
        <f>G52+G35</f>
        <v/>
      </c>
      <c r="H53" s="368" t="n"/>
      <c r="I53" s="227" t="n"/>
      <c r="J53" s="227">
        <f>J52+J35</f>
        <v/>
      </c>
    </row>
    <row r="54" ht="34.5" customFormat="1" customHeight="1" s="313">
      <c r="A54" s="356" t="n"/>
      <c r="B54" s="356" t="n"/>
      <c r="C54" s="365" t="inlineStr">
        <is>
          <t>ИТОГО ПОКАЗАТЕЛЬ НА ЕД. ИЗМ.</t>
        </is>
      </c>
      <c r="D54" s="356" t="inlineStr">
        <is>
          <t>км</t>
        </is>
      </c>
      <c r="E54" s="366" t="n">
        <v>20.307</v>
      </c>
      <c r="F54" s="367" t="n"/>
      <c r="G54" s="227">
        <f>G53/E54</f>
        <v/>
      </c>
      <c r="H54" s="368" t="n"/>
      <c r="I54" s="227" t="n"/>
      <c r="J54" s="227">
        <f>J53/E54</f>
        <v/>
      </c>
    </row>
    <row r="56" ht="14.25" customFormat="1" customHeight="1" s="313">
      <c r="A56" s="312" t="inlineStr">
        <is>
          <t>Составил ______________________    А.П. Николаева</t>
        </is>
      </c>
    </row>
    <row r="57" ht="14.25" customFormat="1" customHeight="1" s="313">
      <c r="A57" s="315" t="inlineStr">
        <is>
          <t xml:space="preserve">                         (подпись, инициалы, фамилия)</t>
        </is>
      </c>
    </row>
    <row r="58" ht="14.25" customFormat="1" customHeight="1" s="313">
      <c r="A58" s="312" t="n"/>
    </row>
    <row r="59" ht="14.25" customFormat="1" customHeight="1" s="313">
      <c r="A59" s="312" t="inlineStr">
        <is>
          <t>Проверил ______________________        А.В. Костянецкая</t>
        </is>
      </c>
    </row>
    <row r="60" ht="14.25" customFormat="1" customHeight="1" s="313">
      <c r="A60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A7:H7"/>
    <mergeCell ref="B16:H16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38:H38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4.4"/>
  <cols>
    <col width="5.6640625" customWidth="1" style="305" min="1" max="1"/>
    <col width="17.5546875" customWidth="1" style="305" min="2" max="2"/>
    <col width="39.109375" customWidth="1" style="305" min="3" max="3"/>
    <col width="10.6640625" customWidth="1" style="305" min="4" max="4"/>
    <col width="13.88671875" customWidth="1" style="305" min="5" max="5"/>
    <col width="13.33203125" customWidth="1" style="305" min="6" max="6"/>
    <col width="14.109375" customWidth="1" style="305" min="7" max="7"/>
  </cols>
  <sheetData>
    <row r="1">
      <c r="A1" s="379" t="inlineStr">
        <is>
          <t>Приложение №6</t>
        </is>
      </c>
    </row>
    <row r="2" ht="21.75" customHeight="1" s="305">
      <c r="A2" s="379" t="n"/>
      <c r="B2" s="379" t="n"/>
      <c r="C2" s="379" t="n"/>
      <c r="D2" s="379" t="n"/>
      <c r="E2" s="379" t="n"/>
      <c r="F2" s="379" t="n"/>
      <c r="G2" s="379" t="n"/>
    </row>
    <row r="3">
      <c r="A3" s="327" t="inlineStr">
        <is>
          <t>Расчет стоимости оборудования</t>
        </is>
      </c>
    </row>
    <row r="4" ht="25.5" customHeight="1" s="305">
      <c r="A4" s="330" t="inlineStr">
        <is>
          <t>Наименование разрабатываемого показателя УНЦ — Опоры ВЛ 0,4 - 750 кВ. Двухцепная, все типы опор за исключением многогранных 110 (150) кВ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" customHeight="1" s="305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56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05">
      <c r="A9" s="268" t="n"/>
      <c r="B9" s="365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05">
      <c r="A10" s="356" t="n"/>
      <c r="B10" s="364" t="n"/>
      <c r="C10" s="365" t="inlineStr">
        <is>
          <t>ИТОГО ИНЖЕНЕРНОЕ ОБОРУДОВАНИЕ</t>
        </is>
      </c>
      <c r="D10" s="364" t="n"/>
      <c r="E10" s="148" t="n"/>
      <c r="F10" s="367" t="n"/>
      <c r="G10" s="367" t="n">
        <v>0</v>
      </c>
    </row>
    <row r="11">
      <c r="A11" s="356" t="n"/>
      <c r="B11" s="365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>
      <c r="A12" s="356" t="n">
        <v>1</v>
      </c>
      <c r="B12" s="365" t="n"/>
      <c r="C12" s="365" t="n"/>
      <c r="D12" s="356" t="n"/>
      <c r="E12" s="356" t="n"/>
      <c r="F12" s="367" t="n"/>
      <c r="G12" s="227" t="n"/>
    </row>
    <row r="13" ht="25.5" customHeight="1" s="305">
      <c r="A13" s="356" t="n"/>
      <c r="B13" s="365" t="n"/>
      <c r="C13" s="365" t="inlineStr">
        <is>
          <t>ИТОГО ТЕХНОЛОГИЧЕСКОЕ ОБОРУДОВАНИЕ</t>
        </is>
      </c>
      <c r="D13" s="365" t="n"/>
      <c r="E13" s="383" t="n"/>
      <c r="F13" s="367" t="n"/>
      <c r="G13" s="227">
        <f>SUM(G12:G12)</f>
        <v/>
      </c>
    </row>
    <row r="14" ht="19.5" customHeight="1" s="305">
      <c r="A14" s="356" t="n"/>
      <c r="B14" s="365" t="n"/>
      <c r="C14" s="365" t="inlineStr">
        <is>
          <t>Всего по разделу «Оборудование»</t>
        </is>
      </c>
      <c r="D14" s="365" t="n"/>
      <c r="E14" s="383" t="n"/>
      <c r="F14" s="367" t="n"/>
      <c r="G14" s="227">
        <f>G10+G13</f>
        <v/>
      </c>
    </row>
    <row r="15">
      <c r="A15" s="314" t="n"/>
      <c r="B15" s="151" t="n"/>
      <c r="C15" s="314" t="n"/>
      <c r="D15" s="314" t="n"/>
      <c r="E15" s="314" t="n"/>
      <c r="F15" s="314" t="n"/>
      <c r="G15" s="314" t="n"/>
    </row>
    <row r="16">
      <c r="A16" s="312" t="inlineStr">
        <is>
          <t>Составил ______________________    А.П. Николаева</t>
        </is>
      </c>
      <c r="B16" s="313" t="n"/>
      <c r="C16" s="313" t="n"/>
      <c r="D16" s="314" t="n"/>
      <c r="E16" s="314" t="n"/>
      <c r="F16" s="314" t="n"/>
      <c r="G16" s="314" t="n"/>
    </row>
    <row r="17">
      <c r="A17" s="315" t="inlineStr">
        <is>
          <t xml:space="preserve">                         (подпись, инициалы, фамилия)</t>
        </is>
      </c>
      <c r="B17" s="313" t="n"/>
      <c r="C17" s="313" t="n"/>
      <c r="D17" s="314" t="n"/>
      <c r="E17" s="314" t="n"/>
      <c r="F17" s="314" t="n"/>
      <c r="G17" s="314" t="n"/>
    </row>
    <row r="18">
      <c r="A18" s="312" t="n"/>
      <c r="B18" s="313" t="n"/>
      <c r="C18" s="313" t="n"/>
      <c r="D18" s="314" t="n"/>
      <c r="E18" s="314" t="n"/>
      <c r="F18" s="314" t="n"/>
      <c r="G18" s="314" t="n"/>
    </row>
    <row r="19">
      <c r="A19" s="312" t="inlineStr">
        <is>
          <t>Проверил ______________________        А.В. Костянецкая</t>
        </is>
      </c>
      <c r="B19" s="313" t="n"/>
      <c r="C19" s="313" t="n"/>
      <c r="D19" s="314" t="n"/>
      <c r="E19" s="314" t="n"/>
      <c r="F19" s="314" t="n"/>
      <c r="G19" s="314" t="n"/>
    </row>
    <row r="20">
      <c r="A20" s="315" t="inlineStr">
        <is>
          <t xml:space="preserve">                        (подпись, инициалы, фамилия)</t>
        </is>
      </c>
      <c r="B20" s="313" t="n"/>
      <c r="C20" s="313" t="n"/>
      <c r="D20" s="314" t="n"/>
      <c r="E20" s="314" t="n"/>
      <c r="F20" s="314" t="n"/>
      <c r="G20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05" min="1" max="1"/>
    <col width="22.44140625" customWidth="1" style="305" min="2" max="2"/>
    <col width="37.109375" customWidth="1" style="305" min="3" max="3"/>
    <col width="49" customWidth="1" style="305" min="4" max="4"/>
    <col width="9.109375" customWidth="1" style="305" min="5" max="5"/>
  </cols>
  <sheetData>
    <row r="1" ht="15.75" customHeight="1" s="305">
      <c r="A1" s="308" t="n"/>
      <c r="B1" s="308" t="n"/>
      <c r="C1" s="308" t="n"/>
      <c r="D1" s="308" t="inlineStr">
        <is>
          <t>Приложение №7</t>
        </is>
      </c>
    </row>
    <row r="2" ht="15.75" customHeight="1" s="305">
      <c r="A2" s="308" t="n"/>
      <c r="B2" s="308" t="n"/>
      <c r="C2" s="308" t="n"/>
      <c r="D2" s="308" t="n"/>
    </row>
    <row r="3" ht="15.75" customHeight="1" s="305">
      <c r="A3" s="308" t="n"/>
      <c r="B3" s="306" t="inlineStr">
        <is>
          <t>Расчет показателя УНЦ</t>
        </is>
      </c>
      <c r="C3" s="308" t="n"/>
      <c r="D3" s="308" t="n"/>
    </row>
    <row r="4" ht="15.75" customHeight="1" s="305">
      <c r="A4" s="308" t="n"/>
      <c r="B4" s="308" t="n"/>
      <c r="C4" s="308" t="n"/>
      <c r="D4" s="308" t="n"/>
    </row>
    <row r="5" ht="47.25" customHeight="1" s="305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05">
      <c r="A6" s="308" t="inlineStr">
        <is>
          <t>Единица измерения  — 1 км</t>
        </is>
      </c>
      <c r="B6" s="308" t="n"/>
      <c r="C6" s="308" t="n"/>
      <c r="D6" s="308" t="n"/>
    </row>
    <row r="7" ht="15.75" customHeight="1" s="305">
      <c r="A7" s="308" t="n"/>
      <c r="B7" s="308" t="n"/>
      <c r="C7" s="308" t="n"/>
      <c r="D7" s="308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75" customHeight="1" s="305">
      <c r="A10" s="343" t="n">
        <v>1</v>
      </c>
      <c r="B10" s="343" t="n">
        <v>2</v>
      </c>
      <c r="C10" s="343" t="n">
        <v>3</v>
      </c>
      <c r="D10" s="343" t="n">
        <v>4</v>
      </c>
    </row>
    <row r="11" ht="63" customHeight="1" s="305">
      <c r="A11" s="343" t="inlineStr">
        <is>
          <t>Л3-04-2</t>
        </is>
      </c>
      <c r="B11" s="343" t="inlineStr">
        <is>
          <t xml:space="preserve">УНЦ опор ВЛ 0,4 - 750 кВ </t>
        </is>
      </c>
      <c r="C11" s="310">
        <f>D5</f>
        <v/>
      </c>
      <c r="D11" s="311">
        <f>'Прил.4 РМ'!C41/1000</f>
        <v/>
      </c>
    </row>
    <row r="13">
      <c r="A13" s="312" t="inlineStr">
        <is>
          <t>Составил ______________________    А.П. Николаева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05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tabSelected="1" view="pageBreakPreview" topLeftCell="A4" zoomScale="60" zoomScaleNormal="85" workbookViewId="0">
      <selection activeCell="B26" sqref="B26"/>
    </sheetView>
  </sheetViews>
  <sheetFormatPr baseColWidth="8" defaultRowHeight="14.4"/>
  <cols>
    <col width="9.109375" customWidth="1" style="305" min="1" max="1"/>
    <col width="40.6640625" customWidth="1" style="305" min="2" max="2"/>
    <col width="37" customWidth="1" style="305" min="3" max="3"/>
    <col width="32" customWidth="1" style="305" min="4" max="4"/>
    <col width="9.109375" customWidth="1" style="305" min="5" max="5"/>
  </cols>
  <sheetData>
    <row r="4" ht="15.75" customHeight="1" s="305">
      <c r="B4" s="334" t="inlineStr">
        <is>
          <t>Приложение № 10</t>
        </is>
      </c>
    </row>
    <row r="5" ht="18.75" customHeight="1" s="305">
      <c r="B5" s="189" t="n"/>
    </row>
    <row r="6" ht="15.75" customHeight="1" s="305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05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305">
      <c r="B10" s="343" t="n">
        <v>1</v>
      </c>
      <c r="C10" s="343" t="n">
        <v>2</v>
      </c>
      <c r="D10" s="343" t="n">
        <v>3</v>
      </c>
    </row>
    <row r="11" ht="47.25" customHeight="1" s="305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01.04.2023г. №17772-ИФ/09  прил.9</t>
        </is>
      </c>
      <c r="D11" s="343" t="n">
        <v>46.83</v>
      </c>
    </row>
    <row r="12" ht="47.25" customHeight="1" s="305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01.04.2023г. №17772-ИФ/09  прил.9</t>
        </is>
      </c>
      <c r="D12" s="343" t="n">
        <v>11.96</v>
      </c>
    </row>
    <row r="13" ht="47.25" customHeight="1" s="305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01.04.2023г. №17772-ИФ/09  прил.9</t>
        </is>
      </c>
      <c r="D13" s="343" t="n">
        <v>9.84</v>
      </c>
    </row>
    <row r="14" ht="30.75" customHeight="1" s="305">
      <c r="B14" s="34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3" t="n">
        <v>6.26</v>
      </c>
    </row>
    <row r="15" ht="89.25" customHeight="1" s="305">
      <c r="B15" s="343" t="inlineStr">
        <is>
          <t>Временные здания и сооружения</t>
        </is>
      </c>
      <c r="C15" s="34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0.033</v>
      </c>
    </row>
    <row r="16" ht="78.75" customHeight="1" s="305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</v>
      </c>
    </row>
    <row r="17" ht="34.5" customHeight="1" s="305">
      <c r="B17" s="343" t="n"/>
      <c r="C17" s="343" t="n"/>
      <c r="D17" s="343" t="n"/>
    </row>
    <row r="18" ht="31.5" customHeight="1" s="305">
      <c r="B18" s="343" t="inlineStr">
        <is>
          <t>Строительный контроль</t>
        </is>
      </c>
      <c r="C18" s="343" t="inlineStr">
        <is>
          <t>Постановление Правительства РФ от 21.06.10 г. № 468</t>
        </is>
      </c>
      <c r="D18" s="192" t="n">
        <v>0.0214</v>
      </c>
    </row>
    <row r="19" ht="31.5" customHeight="1" s="305">
      <c r="B19" s="343" t="inlineStr">
        <is>
          <t>Авторский надзор - 0,2%</t>
        </is>
      </c>
      <c r="C19" s="343" t="inlineStr">
        <is>
          <t>Приказ от 4.08.2020 № 421/пр п.173</t>
        </is>
      </c>
      <c r="D19" s="192" t="n">
        <v>0.002</v>
      </c>
    </row>
    <row r="20" ht="24" customHeight="1" s="305">
      <c r="B20" s="343" t="inlineStr">
        <is>
          <t>Непредвиденные расходы</t>
        </is>
      </c>
      <c r="C20" s="343" t="inlineStr">
        <is>
          <t>Приказ от 4.08.2020 № 421/пр п.179</t>
        </is>
      </c>
      <c r="D20" s="192" t="n">
        <v>0.03</v>
      </c>
    </row>
    <row r="21" ht="18.75" customHeight="1" s="305">
      <c r="B21" s="190" t="n"/>
    </row>
    <row r="22" ht="18.75" customHeight="1" s="305">
      <c r="B22" s="190" t="n"/>
    </row>
    <row r="23" ht="18.75" customHeight="1" s="305">
      <c r="B23" s="190" t="n"/>
    </row>
    <row r="24" ht="18.75" customHeight="1" s="305">
      <c r="B24" s="190" t="n"/>
    </row>
    <row r="27">
      <c r="B27" s="312" t="inlineStr">
        <is>
          <t>Составил ______________________        Е.А. Князева</t>
        </is>
      </c>
      <c r="C27" s="313" t="n"/>
    </row>
    <row r="28">
      <c r="B28" s="315" t="inlineStr">
        <is>
          <t xml:space="preserve">                         (подпись, инициалы, фамилия)</t>
        </is>
      </c>
      <c r="C28" s="313" t="n"/>
    </row>
    <row r="29">
      <c r="B29" s="312" t="n"/>
      <c r="C29" s="313" t="n"/>
    </row>
    <row r="30">
      <c r="B30" s="312" t="inlineStr">
        <is>
          <t>Проверил ______________________        А.В. Костянецкая</t>
        </is>
      </c>
      <c r="C30" s="313" t="n"/>
    </row>
    <row r="31">
      <c r="B31" s="315" t="inlineStr">
        <is>
          <t xml:space="preserve">                        (подпись, инициалы, фамилия)</t>
        </is>
      </c>
      <c r="C31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24" sqref="D24"/>
    </sheetView>
  </sheetViews>
  <sheetFormatPr baseColWidth="8" defaultRowHeight="14.4"/>
  <cols>
    <col width="9.109375" customWidth="1" style="305" min="1" max="1"/>
    <col width="44.88671875" customWidth="1" style="305" min="2" max="2"/>
    <col width="13" customWidth="1" style="305" min="3" max="3"/>
    <col width="22.88671875" customWidth="1" style="305" min="4" max="4"/>
    <col width="21.5546875" customWidth="1" style="305" min="5" max="5"/>
    <col width="43.88671875" customWidth="1" style="305" min="6" max="6"/>
    <col width="9.109375" customWidth="1" style="305" min="7" max="7"/>
  </cols>
  <sheetData>
    <row r="2" ht="17.25" customHeight="1" s="305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5">
      <c r="A4" s="173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5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08" t="n"/>
    </row>
    <row r="6" ht="15.75" customHeight="1" s="305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08" t="n"/>
    </row>
    <row r="7" ht="110.25" customHeight="1" s="305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11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5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11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05">
      <c r="A9" s="176" t="inlineStr">
        <is>
          <t>1.3</t>
        </is>
      </c>
      <c r="B9" s="180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11" t="n">
        <v>1</v>
      </c>
      <c r="F9" s="180" t="n"/>
      <c r="G9" s="182" t="n"/>
    </row>
    <row r="10" ht="15.75" customHeight="1" s="305">
      <c r="A10" s="176" t="inlineStr">
        <is>
          <t>1.4</t>
        </is>
      </c>
      <c r="B10" s="180" t="inlineStr">
        <is>
          <t>Средний разряд работ</t>
        </is>
      </c>
      <c r="C10" s="343" t="n"/>
      <c r="D10" s="343" t="n"/>
      <c r="E10" s="183" t="n">
        <v>4.2</v>
      </c>
      <c r="F10" s="180" t="inlineStr">
        <is>
          <t>РТМ</t>
        </is>
      </c>
      <c r="G10" s="182" t="n"/>
    </row>
    <row r="11" ht="78.75" customHeight="1" s="305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279" t="n">
        <v>1.38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5">
      <c r="A12" s="176" t="inlineStr">
        <is>
          <t>1.6</t>
        </is>
      </c>
      <c r="B12" s="247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05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2025-01-24T12:10:04Z</dcterms:modified>
  <cp:lastModifiedBy>user1</cp:lastModifiedBy>
</cp:coreProperties>
</file>