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8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5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62" t="n"/>
      <c r="C6" s="162" t="n"/>
      <c r="D6" s="162" t="n"/>
    </row>
    <row r="7" ht="28.9" customHeight="1" s="205">
      <c r="B7" s="237" t="inlineStr">
        <is>
          <t>Наименование разрабатываемого показателя УНЦ - Грозотрос ВЛ, диаметр 8,1 мм</t>
        </is>
      </c>
    </row>
    <row r="8" ht="31.5" customHeight="1" s="205">
      <c r="B8" s="237" t="inlineStr">
        <is>
          <t>Сопоставимый уровень цен: 1кв.2013</t>
        </is>
      </c>
    </row>
    <row r="9" ht="15.75" customHeight="1" s="205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05">
      <c r="B12" s="241" t="n">
        <v>1</v>
      </c>
      <c r="C12" s="219" t="inlineStr">
        <is>
          <t>Наименование объекта-представителя</t>
        </is>
      </c>
      <c r="D12" s="192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9" t="inlineStr">
        <is>
          <t>Наименование субъекта Российской Федерации</t>
        </is>
      </c>
      <c r="D13" s="192" t="inlineStr">
        <is>
          <t>Республика Коми</t>
        </is>
      </c>
    </row>
    <row r="14">
      <c r="B14" s="241" t="n">
        <v>3</v>
      </c>
      <c r="C14" s="219" t="inlineStr">
        <is>
          <t>Климатический район и подрайон</t>
        </is>
      </c>
      <c r="D14" s="192" t="inlineStr">
        <is>
          <t>IВ</t>
        </is>
      </c>
    </row>
    <row r="15">
      <c r="B15" s="241" t="n">
        <v>4</v>
      </c>
      <c r="C15" s="219" t="inlineStr">
        <is>
          <t>Мощность объекта</t>
        </is>
      </c>
      <c r="D15" s="192" t="n">
        <v>1</v>
      </c>
    </row>
    <row r="16" ht="116.25" customHeight="1" s="205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5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61" t="n"/>
    </row>
    <row r="18">
      <c r="B18" s="148" t="inlineStr">
        <is>
          <t>6.1</t>
        </is>
      </c>
      <c r="C18" s="219" t="inlineStr">
        <is>
          <t>строительно-монтажные работы</t>
        </is>
      </c>
      <c r="D18" s="171">
        <f>'Прил.2 Расч стоим'!F12</f>
        <v/>
      </c>
    </row>
    <row r="19" ht="15.75" customHeight="1" s="205">
      <c r="B19" s="148" t="inlineStr">
        <is>
          <t>6.2</t>
        </is>
      </c>
      <c r="C19" s="219" t="inlineStr">
        <is>
          <t>оборудование и инвентарь</t>
        </is>
      </c>
      <c r="D19" s="171" t="n">
        <v>0</v>
      </c>
    </row>
    <row r="20" ht="16.5" customHeight="1" s="205">
      <c r="B20" s="148" t="inlineStr">
        <is>
          <t>6.3</t>
        </is>
      </c>
      <c r="C20" s="219" t="inlineStr">
        <is>
          <t>пусконаладочные работы</t>
        </is>
      </c>
      <c r="D20" s="171" t="n"/>
    </row>
    <row r="21" ht="35.25" customHeight="1" s="205">
      <c r="B21" s="148" t="inlineStr">
        <is>
          <t>6.4</t>
        </is>
      </c>
      <c r="C21" s="147" t="inlineStr">
        <is>
          <t>прочие и лимитированные затраты</t>
        </is>
      </c>
      <c r="D21" s="171" t="n"/>
    </row>
    <row r="22">
      <c r="B22" s="241" t="n">
        <v>7</v>
      </c>
      <c r="C22" s="147" t="inlineStr">
        <is>
          <t>Сопоставимый уровень цен</t>
        </is>
      </c>
      <c r="D22" s="172" t="inlineStr">
        <is>
          <t>1 квартал 2013</t>
        </is>
      </c>
      <c r="E22" s="145" t="n"/>
    </row>
    <row r="23" ht="123" customHeight="1" s="205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61" t="n"/>
    </row>
    <row r="24" ht="60.75" customHeight="1" s="205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71">
        <f>D18/D15</f>
        <v/>
      </c>
      <c r="E24" s="145" t="n"/>
    </row>
    <row r="25" ht="48" customHeight="1" s="205">
      <c r="B25" s="241" t="n">
        <v>10</v>
      </c>
      <c r="C25" s="219" t="inlineStr">
        <is>
          <t>Примечание</t>
        </is>
      </c>
      <c r="D25" s="241" t="n"/>
    </row>
    <row r="26">
      <c r="B26" s="143" t="n"/>
      <c r="C26" s="142" t="n"/>
      <c r="D26" s="142" t="n"/>
    </row>
    <row r="27" ht="37.5" customHeight="1" s="205">
      <c r="B27" s="141" t="n"/>
    </row>
    <row r="28">
      <c r="B28" s="207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30" sqref="C30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5">
      <c r="B6" s="237">
        <f>'Прил.1 Сравнит табл'!B7:D7</f>
        <v/>
      </c>
    </row>
    <row r="7" ht="15.75" customHeight="1" s="205">
      <c r="B7" s="237">
        <f>'Прил.1 Сравнит табл'!B9:D9</f>
        <v/>
      </c>
    </row>
    <row r="8" ht="18.75" customHeight="1" s="205">
      <c r="B8" s="116" t="n"/>
    </row>
    <row r="9" ht="15.75" customHeight="1" s="205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5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5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5">
      <c r="B12" s="241" t="n"/>
      <c r="C12" s="241" t="inlineStr">
        <is>
          <t>Грозотрос ВЛ, диаметр 8,1 мм</t>
        </is>
      </c>
      <c r="D12" s="241" t="n"/>
      <c r="E12" s="241" t="n"/>
      <c r="F12" s="241" t="n">
        <v>133.1338206</v>
      </c>
      <c r="G12" s="325" t="n"/>
      <c r="H12" s="241" t="n">
        <v>0</v>
      </c>
      <c r="I12" s="241" t="n"/>
      <c r="J12" s="241">
        <f>F12</f>
        <v/>
      </c>
    </row>
    <row r="13" ht="15" customHeight="1" s="205">
      <c r="B13" s="244" t="inlineStr">
        <is>
          <t>Всего по объекту:</t>
        </is>
      </c>
      <c r="C13" s="324" t="n"/>
      <c r="D13" s="324" t="n"/>
      <c r="E13" s="325" t="n"/>
      <c r="F13" s="163" t="n"/>
      <c r="G13" s="163" t="n"/>
      <c r="H13" s="163" t="n"/>
      <c r="I13" s="163" t="n"/>
      <c r="J13" s="163" t="n"/>
    </row>
    <row r="14" ht="15.75" customHeight="1" s="205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3">
        <f>H12</f>
        <v/>
      </c>
      <c r="I14" s="163" t="n"/>
      <c r="J14" s="163">
        <f>J12</f>
        <v/>
      </c>
    </row>
    <row r="15" ht="15.75" customHeight="1" s="205"/>
    <row r="16" ht="15.75" customHeight="1" s="205"/>
    <row r="17" ht="15" customHeight="1" s="205"/>
    <row r="18" ht="15" customHeight="1" s="205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05">
      <c r="C19" s="203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05">
      <c r="C20" s="200" t="n"/>
      <c r="D20" s="201" t="n"/>
      <c r="E20" s="201" t="n"/>
    </row>
    <row r="21" ht="15" customHeight="1" s="205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05">
      <c r="C22" s="203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  <row r="29" ht="15" customHeight="1" s="205"/>
    <row r="30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70" zoomScaleSheetLayoutView="70" workbookViewId="0">
      <selection activeCell="C30" sqref="C30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6.7109375" customWidth="1" style="207" min="8" max="8"/>
    <col width="9.140625" customWidth="1" style="207" min="9" max="10"/>
    <col width="15" customWidth="1" style="207" min="11" max="11"/>
    <col width="9.140625" customWidth="1" style="207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5">
      <c r="A4" s="170" t="n"/>
      <c r="B4" s="170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8,1 мм</t>
        </is>
      </c>
    </row>
    <row r="7" s="205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7" t="n"/>
      <c r="J7" s="207" t="n"/>
      <c r="K7" s="207" t="n"/>
      <c r="L7" s="207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5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5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n">
        <v>3</v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95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7" t="inlineStr">
        <is>
          <t>1-3-8</t>
        </is>
      </c>
      <c r="D13" s="166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4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3" t="n"/>
      <c r="H14" s="329">
        <f>H15</f>
        <v/>
      </c>
    </row>
    <row r="15">
      <c r="A15" s="277" t="n">
        <v>2</v>
      </c>
      <c r="B15" s="249" t="n"/>
      <c r="C15" s="167" t="n">
        <v>2</v>
      </c>
      <c r="D15" s="166" t="inlineStr">
        <is>
          <t>Затраты труда машинистов(справочно)</t>
        </is>
      </c>
      <c r="E15" s="277" t="inlineStr">
        <is>
          <t>чел.-ч</t>
        </is>
      </c>
      <c r="F15" s="167" t="inlineStr">
        <is>
          <t>8,31</t>
        </is>
      </c>
      <c r="G15" s="164" t="n"/>
      <c r="H15" s="330" t="n">
        <v>112.54</v>
      </c>
    </row>
    <row r="16" customFormat="1" s="195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3" t="n"/>
      <c r="H16" s="329">
        <f>SUM(H17:H23)</f>
        <v/>
      </c>
    </row>
    <row r="17" ht="25.5" customHeight="1" s="205">
      <c r="A17" s="277" t="n">
        <v>3</v>
      </c>
      <c r="B17" s="249" t="n"/>
      <c r="C17" s="167" t="inlineStr">
        <is>
          <t>91.05.05-016</t>
        </is>
      </c>
      <c r="D17" s="166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8" t="n">
        <v>476.43</v>
      </c>
      <c r="H17" s="164">
        <f>ROUND(F17*G17,2)</f>
        <v/>
      </c>
    </row>
    <row r="18">
      <c r="A18" s="277" t="n">
        <v>4</v>
      </c>
      <c r="B18" s="249" t="n"/>
      <c r="C18" s="167" t="inlineStr">
        <is>
          <t>91.06.06-014</t>
        </is>
      </c>
      <c r="D18" s="166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8" t="n">
        <v>243.49</v>
      </c>
      <c r="H18" s="164">
        <f>ROUND(F18*G18,2)</f>
        <v/>
      </c>
    </row>
    <row r="19" ht="25.5" customHeight="1" s="205">
      <c r="A19" s="277" t="n">
        <v>5</v>
      </c>
      <c r="B19" s="249" t="n"/>
      <c r="C19" s="167" t="inlineStr">
        <is>
          <t>91.11.02-021</t>
        </is>
      </c>
      <c r="D19" s="166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8" t="n">
        <v>637.76</v>
      </c>
      <c r="H19" s="164">
        <f>ROUND(F19*G19,2)</f>
        <v/>
      </c>
    </row>
    <row r="20" ht="25.5" customHeight="1" s="205">
      <c r="A20" s="277" t="n">
        <v>6</v>
      </c>
      <c r="B20" s="249" t="n"/>
      <c r="C20" s="167" t="inlineStr">
        <is>
          <t>91.15.02-029</t>
        </is>
      </c>
      <c r="D20" s="166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8" t="n">
        <v>147.43</v>
      </c>
      <c r="H20" s="164">
        <f>ROUND(F20*G20,2)</f>
        <v/>
      </c>
    </row>
    <row r="21">
      <c r="A21" s="277" t="n">
        <v>7</v>
      </c>
      <c r="B21" s="249" t="n"/>
      <c r="C21" s="167" t="inlineStr">
        <is>
          <t>91.14.04-002</t>
        </is>
      </c>
      <c r="D21" s="166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8" t="n">
        <v>94.38</v>
      </c>
      <c r="H21" s="164">
        <f>ROUND(F21*G21,2)</f>
        <v/>
      </c>
    </row>
    <row r="22" ht="25.5" customHeight="1" s="205">
      <c r="A22" s="277" t="n">
        <v>8</v>
      </c>
      <c r="B22" s="249" t="n"/>
      <c r="C22" s="167" t="inlineStr">
        <is>
          <t>91.14.05-012</t>
        </is>
      </c>
      <c r="D22" s="166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8" t="n">
        <v>19.76</v>
      </c>
      <c r="H22" s="164">
        <f>ROUND(F22*G22,2)</f>
        <v/>
      </c>
    </row>
    <row r="23">
      <c r="A23" s="277" t="n">
        <v>9</v>
      </c>
      <c r="B23" s="249" t="n"/>
      <c r="C23" s="167" t="inlineStr">
        <is>
          <t>91.21.16-012</t>
        </is>
      </c>
      <c r="D23" s="166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8" t="n">
        <v>1.11</v>
      </c>
      <c r="H23" s="164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3" t="n"/>
      <c r="H24" s="329">
        <f>SUM(H25:H25)</f>
        <v/>
      </c>
    </row>
    <row r="25">
      <c r="A25" s="168" t="n">
        <v>10</v>
      </c>
      <c r="B25" s="249" t="n"/>
      <c r="C25" s="167" t="inlineStr">
        <is>
          <t>Прайс из СД ОП</t>
        </is>
      </c>
      <c r="D25" s="184" t="inlineStr">
        <is>
          <t>Грозотрос ВЛ диаметр 8,1 мм</t>
        </is>
      </c>
      <c r="E25" s="167" t="inlineStr">
        <is>
          <t>км</t>
        </is>
      </c>
      <c r="F25" s="167" t="n">
        <v>1</v>
      </c>
      <c r="G25" s="167" t="n">
        <v>15182.93</v>
      </c>
      <c r="H25" s="164" t="n">
        <v>15182.93</v>
      </c>
    </row>
    <row r="28">
      <c r="B28" s="207" t="inlineStr">
        <is>
          <t>Составил ______________________ 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30" sqref="C30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1.42578125" customWidth="1" style="205" min="6" max="6"/>
    <col width="14.42578125" customWidth="1" style="205" min="7" max="7"/>
    <col width="13.5703125" customWidth="1" style="205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2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28" t="inlineStr">
        <is>
          <t>Ресурсная модель</t>
        </is>
      </c>
    </row>
    <row r="6">
      <c r="B6" s="159" t="n"/>
      <c r="C6" s="200" t="n"/>
      <c r="D6" s="200" t="n"/>
      <c r="E6" s="200" t="n"/>
    </row>
    <row r="7" ht="25.5" customHeight="1" s="205">
      <c r="B7" s="251" t="inlineStr">
        <is>
          <t>Наименование разрабатываемого показателя УНЦ — Грозотрос ВЛ, диаметр 8,1 мм</t>
        </is>
      </c>
    </row>
    <row r="8">
      <c r="B8" s="252" t="inlineStr">
        <is>
          <t>Единица измерения  — 1 км</t>
        </is>
      </c>
    </row>
    <row r="9">
      <c r="B9" s="159" t="n"/>
      <c r="C9" s="200" t="n"/>
      <c r="D9" s="200" t="n"/>
      <c r="E9" s="200" t="n"/>
    </row>
    <row r="10" ht="51" customHeight="1" s="205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6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6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6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6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6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6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6">
        <f>C19+C20+C22</f>
        <v/>
      </c>
      <c r="D24" s="26">
        <f>C24/$C$24</f>
        <v/>
      </c>
      <c r="E24" s="26">
        <f>C24/$C$40</f>
        <v/>
      </c>
    </row>
    <row r="25" ht="25.5" customHeight="1" s="205">
      <c r="B25" s="24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6" t="n"/>
      <c r="E25" s="26">
        <f>C25/$C$40</f>
        <v/>
      </c>
    </row>
    <row r="26" ht="25.5" customHeight="1" s="205">
      <c r="B26" s="24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7" t="n"/>
    </row>
    <row r="29" ht="25.5" customHeight="1" s="205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7" t="n"/>
    </row>
    <row r="31">
      <c r="B31" s="24" t="inlineStr">
        <is>
          <t>Пусконаладочные работы</t>
        </is>
      </c>
      <c r="C31" s="174" t="n">
        <v>0</v>
      </c>
      <c r="D31" s="24" t="n"/>
      <c r="E31" s="26">
        <f>C31/$C$40</f>
        <v/>
      </c>
    </row>
    <row r="32" ht="25.5" customHeight="1" s="20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0" t="n"/>
    </row>
    <row r="35" ht="76.5" customHeight="1" s="20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7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7" t="n"/>
    </row>
    <row r="38" ht="38.25" customHeight="1" s="205">
      <c r="B38" s="24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" t="n"/>
      <c r="E38" s="26">
        <f>C38/$C$40</f>
        <v/>
      </c>
    </row>
    <row r="39" ht="13.5" customHeight="1" s="205">
      <c r="B39" s="24" t="inlineStr">
        <is>
          <t>Непредвиденные расходы</t>
        </is>
      </c>
      <c r="C39" s="15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6">
        <f>C40/'Прил.5 Расчет СМР и ОБ'!E46</f>
        <v/>
      </c>
      <c r="D41" s="24" t="n"/>
      <c r="E41" s="24" t="n"/>
    </row>
    <row r="42">
      <c r="B42" s="155" t="n"/>
      <c r="C42" s="200" t="n"/>
      <c r="D42" s="200" t="n"/>
      <c r="E42" s="200" t="n"/>
    </row>
    <row r="43">
      <c r="B43" s="155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55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55" t="n"/>
      <c r="C45" s="200" t="n"/>
      <c r="D45" s="200" t="n"/>
      <c r="E45" s="200" t="n"/>
    </row>
    <row r="46">
      <c r="B46" s="155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2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3" zoomScale="70" zoomScaleSheetLayoutView="70" workbookViewId="0">
      <selection activeCell="D43" sqref="D43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2.7109375" customWidth="1" style="201" min="5" max="5"/>
    <col width="15" customWidth="1" style="201" min="6" max="6"/>
    <col width="13.42578125" customWidth="1" style="201" min="7" max="7"/>
    <col width="12.7109375" customWidth="1" style="201" min="8" max="8"/>
    <col width="13.85546875" customWidth="1" style="201" min="9" max="9"/>
    <col width="17.5703125" customWidth="1" style="201" min="10" max="10"/>
    <col width="10.85546875" customWidth="1" style="201" min="11" max="11"/>
    <col width="9.140625" customWidth="1" style="201" min="12" max="12"/>
  </cols>
  <sheetData>
    <row r="1">
      <c r="M1" s="201" t="n"/>
      <c r="N1" s="201" t="n"/>
    </row>
    <row r="2" ht="15.75" customHeight="1" s="205">
      <c r="H2" s="267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28" t="inlineStr">
        <is>
          <t>Расчет стоимости СМР и оборудования</t>
        </is>
      </c>
    </row>
    <row r="5" ht="12.75" customFormat="1" customHeight="1" s="200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200">
      <c r="A6" s="134" t="inlineStr">
        <is>
          <t>Наименование разрабатываемого показателя УНЦ</t>
        </is>
      </c>
      <c r="B6" s="133" t="n"/>
      <c r="C6" s="133" t="n"/>
      <c r="D6" s="271" t="inlineStr">
        <is>
          <t>Грозотрос ВЛ, диаметр 8,1 мм</t>
        </is>
      </c>
    </row>
    <row r="7" ht="12.75" customFormat="1" customHeight="1" s="200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200">
      <c r="A8" s="231" t="n"/>
    </row>
    <row r="9" ht="27" customHeight="1" s="205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1" t="n"/>
      <c r="N9" s="201" t="n"/>
    </row>
    <row r="10" ht="28.5" customHeight="1" s="205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1" t="n"/>
      <c r="N10" s="201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1" t="n"/>
      <c r="N11" s="201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2" t="n"/>
      <c r="J12" s="122" t="n"/>
    </row>
    <row r="13" ht="25.5" customHeight="1" s="205">
      <c r="A13" s="259" t="n">
        <v>1</v>
      </c>
      <c r="B13" s="132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1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2" t="n"/>
      <c r="J14" s="30">
        <f>SUM(J13:J13)</f>
        <v/>
      </c>
    </row>
    <row r="15" ht="14.25" customFormat="1" customHeight="1" s="201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2" t="n"/>
      <c r="J15" s="122" t="n"/>
    </row>
    <row r="16" ht="14.25" customFormat="1" customHeight="1" s="201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1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2" t="n"/>
      <c r="J17" s="122" t="n"/>
    </row>
    <row r="18" ht="14.25" customFormat="1" customHeight="1" s="201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2" t="n"/>
      <c r="J18" s="122" t="n"/>
    </row>
    <row r="19" ht="25.5" customFormat="1" customHeight="1" s="201">
      <c r="A19" s="259" t="n">
        <v>3</v>
      </c>
      <c r="B19" s="167" t="inlineStr">
        <is>
          <t>91.05.05-016</t>
        </is>
      </c>
      <c r="C19" s="166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8" t="n">
        <v>476.43</v>
      </c>
      <c r="G19" s="30">
        <f>ROUND(E19*F19,2)</f>
        <v/>
      </c>
      <c r="H19" s="124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1">
      <c r="A20" s="259" t="n">
        <v>4</v>
      </c>
      <c r="B20" s="167" t="inlineStr">
        <is>
          <t>91.06.06-014</t>
        </is>
      </c>
      <c r="C20" s="166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8" t="n">
        <v>243.49</v>
      </c>
      <c r="G20" s="30">
        <f>ROUND(E20*F20,2)</f>
        <v/>
      </c>
      <c r="H20" s="124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1">
      <c r="A21" s="259" t="n">
        <v>5</v>
      </c>
      <c r="B21" s="167" t="inlineStr">
        <is>
          <t>91.11.02-021</t>
        </is>
      </c>
      <c r="C21" s="166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8" t="n">
        <v>637.76</v>
      </c>
      <c r="G21" s="30">
        <f>ROUND(E21*F21,2)</f>
        <v/>
      </c>
      <c r="H21" s="124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1">
      <c r="A22" s="259" t="n">
        <v>6</v>
      </c>
      <c r="B22" s="167" t="inlineStr">
        <is>
          <t>91.15.02-029</t>
        </is>
      </c>
      <c r="C22" s="166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8" t="n">
        <v>147.43</v>
      </c>
      <c r="G22" s="30">
        <f>ROUND(E22*F22,2)</f>
        <v/>
      </c>
      <c r="H22" s="124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1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9">
        <f>SUM(G19:G22)</f>
        <v/>
      </c>
      <c r="H23" s="257">
        <f>G23/G28</f>
        <v/>
      </c>
      <c r="I23" s="180" t="n"/>
      <c r="J23" s="179">
        <f>SUM(J19:J22)</f>
        <v/>
      </c>
    </row>
    <row r="24" hidden="1" outlineLevel="1" ht="14.25" customFormat="1" customHeight="1" s="201">
      <c r="A24" s="259" t="n">
        <v>7</v>
      </c>
      <c r="B24" s="167" t="inlineStr">
        <is>
          <t>91.14.04-002</t>
        </is>
      </c>
      <c r="C24" s="166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8" t="n">
        <v>94.38</v>
      </c>
      <c r="G24" s="30">
        <f>ROUND(E24*F24,2)</f>
        <v/>
      </c>
      <c r="H24" s="124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1">
      <c r="A25" s="259" t="n">
        <v>8</v>
      </c>
      <c r="B25" s="167" t="inlineStr">
        <is>
          <t>91.14.05-012</t>
        </is>
      </c>
      <c r="C25" s="166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8" t="n">
        <v>19.76</v>
      </c>
      <c r="G25" s="30">
        <f>ROUND(E25*F25,2)</f>
        <v/>
      </c>
      <c r="H25" s="124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1">
      <c r="A26" s="259" t="n">
        <v>9</v>
      </c>
      <c r="B26" s="167" t="inlineStr">
        <is>
          <t>91.21.16-012</t>
        </is>
      </c>
      <c r="C26" s="166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8" t="n">
        <v>1.11</v>
      </c>
      <c r="G26" s="30">
        <f>ROUND(E26*F26,2)</f>
        <v/>
      </c>
      <c r="H26" s="124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1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6">
        <f>SUM(G24:G26)</f>
        <v/>
      </c>
      <c r="H27" s="181">
        <f>G27/G28</f>
        <v/>
      </c>
      <c r="I27" s="127" t="n"/>
      <c r="J27" s="127">
        <f>SUM(J24:J26)</f>
        <v/>
      </c>
    </row>
    <row r="28" ht="25.5" customFormat="1" customHeight="1" s="201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5" t="n">
        <v>1</v>
      </c>
      <c r="I28" s="126" t="n"/>
      <c r="J28" s="127">
        <f>J27+J23</f>
        <v/>
      </c>
    </row>
    <row r="29" ht="14.25" customFormat="1" customHeight="1" s="201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2" t="n"/>
      <c r="J29" s="122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2" t="n"/>
      <c r="J30" s="122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4" t="n">
        <v>0</v>
      </c>
      <c r="I31" s="128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4" t="n">
        <v>0</v>
      </c>
      <c r="I32" s="128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4" t="n">
        <v>0</v>
      </c>
      <c r="I33" s="128" t="n"/>
      <c r="J33" s="30" t="n">
        <v>0</v>
      </c>
    </row>
    <row r="34" ht="25.5" customHeight="1" s="205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8" t="n"/>
      <c r="J34" s="30">
        <f>J33</f>
        <v/>
      </c>
    </row>
    <row r="35" ht="14.25" customFormat="1" customHeight="1" s="201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2" t="n"/>
      <c r="J35" s="122" t="n"/>
    </row>
    <row r="36" ht="14.25" customFormat="1" customHeight="1" s="201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5" t="n"/>
      <c r="J36" s="135" t="n"/>
    </row>
    <row r="37" ht="14.25" customFormat="1" customHeight="1" s="201">
      <c r="A37" s="259" t="n">
        <v>10</v>
      </c>
      <c r="B37" s="191" t="inlineStr">
        <is>
          <t>БЦ.109.12</t>
        </is>
      </c>
      <c r="C37" s="166" t="inlineStr">
        <is>
          <t>Грозотрос ВЛ диаметр 8,1 мм</t>
        </is>
      </c>
      <c r="D37" s="277" t="inlineStr">
        <is>
          <t>км</t>
        </is>
      </c>
      <c r="E37" s="334" t="n">
        <v>1</v>
      </c>
      <c r="F37" s="164">
        <f>ROUND(I37/Прил.10!$D$13,2)</f>
        <v/>
      </c>
      <c r="G37" s="30">
        <f>ROUND(E37*F37,2)</f>
        <v/>
      </c>
      <c r="H37" s="124">
        <f>G37/$G$40</f>
        <v/>
      </c>
      <c r="I37" s="30" t="n">
        <v>140943.4</v>
      </c>
      <c r="J37" s="30">
        <f>ROUND(I37*E37,2)</f>
        <v/>
      </c>
    </row>
    <row r="38" ht="14.25" customFormat="1" customHeight="1" s="201">
      <c r="A38" s="176" t="n"/>
      <c r="B38" s="136" t="n"/>
      <c r="C38" s="137" t="inlineStr">
        <is>
          <t>Итого основные материалы</t>
        </is>
      </c>
      <c r="D38" s="270" t="n"/>
      <c r="E38" s="338" t="n"/>
      <c r="F38" s="127" t="n"/>
      <c r="G38" s="127">
        <f>SUM(G37:G37)</f>
        <v/>
      </c>
      <c r="H38" s="124">
        <f>G38/$G$40</f>
        <v/>
      </c>
      <c r="I38" s="30" t="n"/>
      <c r="J38" s="127">
        <f>J37</f>
        <v/>
      </c>
    </row>
    <row r="39" ht="14.25" customFormat="1" customHeight="1" s="201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4">
        <f>G39/$G$40</f>
        <v/>
      </c>
      <c r="I39" s="30" t="n"/>
      <c r="J39" s="30" t="n">
        <v>0</v>
      </c>
    </row>
    <row r="40" ht="14.25" customFormat="1" customHeight="1" s="201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1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1">
      <c r="A42" s="259" t="n"/>
      <c r="B42" s="259" t="n"/>
      <c r="C42" s="258" t="inlineStr">
        <is>
          <t>Накладные расходы</t>
        </is>
      </c>
      <c r="D42" s="130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1">
      <c r="A43" s="259" t="n"/>
      <c r="B43" s="259" t="n"/>
      <c r="C43" s="258" t="inlineStr">
        <is>
          <t>Сметная прибыль</t>
        </is>
      </c>
      <c r="D43" s="130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1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1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1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1">
      <c r="A48" s="200" t="inlineStr">
        <is>
          <t>Составил ______________________    А.Р. Маркова</t>
        </is>
      </c>
    </row>
    <row r="49" ht="14.25" customFormat="1" customHeight="1" s="201">
      <c r="A49" s="203" t="inlineStr">
        <is>
          <t xml:space="preserve">                         (подпись, инициалы, фамилия)</t>
        </is>
      </c>
    </row>
    <row r="50" ht="14.25" customFormat="1" customHeight="1" s="201">
      <c r="A50" s="200" t="n"/>
    </row>
    <row r="51" ht="14.25" customFormat="1" customHeight="1" s="201">
      <c r="A51" s="200" t="inlineStr">
        <is>
          <t>Проверил ______________________        А.В. Костянецкая</t>
        </is>
      </c>
    </row>
    <row r="52" ht="14.25" customFormat="1" customHeight="1" s="201">
      <c r="A52" s="20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30" sqref="C30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2" t="inlineStr">
        <is>
          <t>Приложение №6</t>
        </is>
      </c>
    </row>
    <row r="2" ht="21.75" customHeight="1" s="205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5">
      <c r="A4" s="231" t="inlineStr">
        <is>
          <t>Наименование разрабатываемого показателя УНЦ — Грозотрос ВЛ, диаметр 8,1 мм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05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5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5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5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5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2" t="n"/>
      <c r="B14" s="104" t="n"/>
      <c r="C14" s="202" t="n"/>
      <c r="D14" s="202" t="n"/>
      <c r="E14" s="202" t="n"/>
      <c r="F14" s="202" t="n"/>
      <c r="G14" s="202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202" t="n"/>
      <c r="E15" s="202" t="n"/>
      <c r="F15" s="202" t="n"/>
      <c r="G15" s="202" t="n"/>
    </row>
    <row r="16">
      <c r="A16" s="203" t="inlineStr">
        <is>
          <t xml:space="preserve">                         (подпись, инициалы, фамилия)</t>
        </is>
      </c>
      <c r="B16" s="201" t="n"/>
      <c r="C16" s="201" t="n"/>
      <c r="D16" s="202" t="n"/>
      <c r="E16" s="202" t="n"/>
      <c r="F16" s="202" t="n"/>
      <c r="G16" s="202" t="n"/>
    </row>
    <row r="17">
      <c r="A17" s="200" t="n"/>
      <c r="B17" s="201" t="n"/>
      <c r="C17" s="201" t="n"/>
      <c r="D17" s="202" t="n"/>
      <c r="E17" s="202" t="n"/>
      <c r="F17" s="202" t="n"/>
      <c r="G17" s="202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202" t="n"/>
      <c r="E18" s="202" t="n"/>
      <c r="F18" s="202" t="n"/>
      <c r="G18" s="202" t="n"/>
    </row>
    <row r="19">
      <c r="A19" s="203" t="inlineStr">
        <is>
          <t xml:space="preserve">                        (подпись, инициалы, фамилия)</t>
        </is>
      </c>
      <c r="B19" s="201" t="n"/>
      <c r="C19" s="201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30" sqref="C30"/>
    </sheetView>
  </sheetViews>
  <sheetFormatPr baseColWidth="8" defaultRowHeight="15"/>
  <cols>
    <col width="12.7109375" customWidth="1" style="205" min="1" max="1"/>
    <col width="22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7" t="n"/>
      <c r="B1" s="207" t="n"/>
      <c r="C1" s="207" t="n"/>
      <c r="D1" s="207" t="inlineStr">
        <is>
          <t>Приложение №7</t>
        </is>
      </c>
    </row>
    <row r="2" ht="15.75" customHeight="1" s="205">
      <c r="A2" s="207" t="n"/>
      <c r="B2" s="207" t="n"/>
      <c r="C2" s="207" t="n"/>
      <c r="D2" s="207" t="n"/>
    </row>
    <row r="3" ht="15.75" customHeight="1" s="205">
      <c r="A3" s="207" t="n"/>
      <c r="B3" s="195" t="inlineStr">
        <is>
          <t>Расчет показателя УНЦ</t>
        </is>
      </c>
      <c r="C3" s="207" t="n"/>
      <c r="D3" s="207" t="n"/>
    </row>
    <row r="4" ht="15.75" customHeight="1" s="205">
      <c r="A4" s="207" t="n"/>
      <c r="B4" s="207" t="n"/>
      <c r="C4" s="207" t="n"/>
      <c r="D4" s="207" t="n"/>
    </row>
    <row r="5" ht="15.75" customHeight="1" s="205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5">
      <c r="A6" s="207" t="inlineStr">
        <is>
          <t>Единица измерения  — 1 км</t>
        </is>
      </c>
      <c r="B6" s="207" t="n"/>
      <c r="C6" s="207" t="n"/>
      <c r="D6" s="207" t="n"/>
    </row>
    <row r="7" ht="15.75" customHeight="1" s="205">
      <c r="A7" s="207" t="n"/>
      <c r="B7" s="207" t="n"/>
      <c r="C7" s="207" t="n"/>
      <c r="D7" s="207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5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5">
      <c r="A11" s="241" t="inlineStr">
        <is>
          <t>Л6-02</t>
        </is>
      </c>
      <c r="B11" s="241" t="inlineStr">
        <is>
          <t xml:space="preserve">УНЦ грозотроса ВЛ </t>
        </is>
      </c>
      <c r="C11" s="198">
        <f>D5</f>
        <v/>
      </c>
      <c r="D11" s="213">
        <f>'Прил.4 РМ'!C41/1000</f>
        <v/>
      </c>
    </row>
    <row r="13">
      <c r="A13" s="200" t="inlineStr">
        <is>
          <t>Составил ______________________    А.Р. Маркова</t>
        </is>
      </c>
      <c r="B13" s="201" t="n"/>
      <c r="C13" s="201" t="n"/>
      <c r="D13" s="202" t="n"/>
    </row>
    <row r="14">
      <c r="A14" s="203" t="inlineStr">
        <is>
          <t xml:space="preserve">                         (подпись, инициалы, фамилия)</t>
        </is>
      </c>
      <c r="B14" s="201" t="n"/>
      <c r="C14" s="201" t="n"/>
      <c r="D14" s="202" t="n"/>
    </row>
    <row r="15">
      <c r="A15" s="200" t="n"/>
      <c r="B15" s="201" t="n"/>
      <c r="C15" s="201" t="n"/>
      <c r="D15" s="202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202" t="n"/>
    </row>
    <row r="17" ht="20.25" customHeight="1" s="205">
      <c r="A17" s="203" t="inlineStr">
        <is>
          <t xml:space="preserve">                        (подпись, инициалы, фамилия)</t>
        </is>
      </c>
      <c r="B17" s="201" t="n"/>
      <c r="C17" s="201" t="n"/>
      <c r="D17" s="2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30" sqref="C30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35" t="inlineStr">
        <is>
          <t>Приложение № 10</t>
        </is>
      </c>
    </row>
    <row r="5" ht="18.75" customHeight="1" s="205">
      <c r="B5" s="115" t="n"/>
    </row>
    <row r="6" ht="15.75" customHeight="1" s="205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5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5">
      <c r="B10" s="241" t="n">
        <v>1</v>
      </c>
      <c r="C10" s="241" t="n">
        <v>2</v>
      </c>
      <c r="D10" s="241" t="n">
        <v>3</v>
      </c>
    </row>
    <row r="11" ht="45" customHeight="1" s="205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5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5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5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5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5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5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5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5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5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5">
      <c r="B21" s="116" t="n"/>
    </row>
    <row r="22" ht="18.75" customHeight="1" s="205">
      <c r="B22" s="116" t="n"/>
    </row>
    <row r="23" ht="18.75" customHeight="1" s="205">
      <c r="B23" s="116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3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3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0" sqref="C30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7.25" customHeight="1" s="205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75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75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10.2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75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3" t="n">
        <v>1</v>
      </c>
      <c r="F9" s="214" t="n"/>
      <c r="G9" s="216" t="n"/>
    </row>
    <row r="10" ht="15.75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1" t="n"/>
      <c r="D10" s="241" t="n"/>
      <c r="E10" s="339" t="n">
        <v>3.8</v>
      </c>
      <c r="F10" s="214" t="inlineStr">
        <is>
          <t>РТМ</t>
        </is>
      </c>
      <c r="G10" s="216" t="n"/>
    </row>
    <row r="11" ht="78.75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.75" customHeight="1" s="205">
      <c r="A12" s="209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2025-01-24T12:10:23Z</dcterms:modified>
  <cp:lastModifiedBy>Виктор Плотников</cp:lastModifiedBy>
  <cp:lastPrinted>2023-11-26T10:35:30Z</cp:lastPrinted>
</cp:coreProperties>
</file>