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'Прил.10'!$A$1:$D$30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70" zoomScaleNormal="55" zoomScaleSheetLayoutView="70" workbookViewId="0">
      <selection activeCell="D27" sqref="D27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5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61" t="n"/>
      <c r="C6" s="161" t="n"/>
      <c r="D6" s="161" t="n"/>
    </row>
    <row r="7" ht="28.9" customHeight="1" s="205">
      <c r="B7" s="237" t="inlineStr">
        <is>
          <t>Наименование разрабатываемого показателя УНЦ - Грозотрос ВЛ, диаметр 9,1 мм</t>
        </is>
      </c>
    </row>
    <row r="8" ht="31.5" customHeight="1" s="205">
      <c r="B8" s="237" t="inlineStr">
        <is>
          <t>Сопоставимый уровень цен: 1 кв.2013</t>
        </is>
      </c>
    </row>
    <row r="9" ht="15.75" customHeight="1" s="205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5">
      <c r="B12" s="241" t="n">
        <v>1</v>
      </c>
      <c r="C12" s="219" t="inlineStr">
        <is>
          <t>Наименование объекта-представителя</t>
        </is>
      </c>
      <c r="D12" s="192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9" t="inlineStr">
        <is>
          <t>Наименование субъекта Российской Федерации</t>
        </is>
      </c>
      <c r="D13" s="192" t="inlineStr">
        <is>
          <t>Республика Коми</t>
        </is>
      </c>
    </row>
    <row r="14">
      <c r="B14" s="241" t="n">
        <v>3</v>
      </c>
      <c r="C14" s="219" t="inlineStr">
        <is>
          <t>Климатический район и подрайон</t>
        </is>
      </c>
      <c r="D14" s="192" t="inlineStr">
        <is>
          <t>IВ</t>
        </is>
      </c>
    </row>
    <row r="15">
      <c r="B15" s="241" t="n">
        <v>4</v>
      </c>
      <c r="C15" s="219" t="inlineStr">
        <is>
          <t>Мощность объекта</t>
        </is>
      </c>
      <c r="D15" s="192" t="n">
        <v>1</v>
      </c>
    </row>
    <row r="16" ht="116.25" customHeight="1" s="205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5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9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5">
      <c r="B19" s="147" t="inlineStr">
        <is>
          <t>6.2</t>
        </is>
      </c>
      <c r="C19" s="219" t="inlineStr">
        <is>
          <t>оборудование и инвентарь</t>
        </is>
      </c>
      <c r="D19" s="170" t="n">
        <v>0</v>
      </c>
    </row>
    <row r="20" ht="16.5" customHeight="1" s="205">
      <c r="B20" s="147" t="inlineStr">
        <is>
          <t>6.3</t>
        </is>
      </c>
      <c r="C20" s="219" t="inlineStr">
        <is>
          <t>пусконаладочные работы</t>
        </is>
      </c>
      <c r="D20" s="170" t="n"/>
    </row>
    <row r="21" ht="35.25" customHeight="1" s="205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5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5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5">
      <c r="B25" s="241" t="n">
        <v>10</v>
      </c>
      <c r="C25" s="219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5">
      <c r="B27" s="140" t="n"/>
    </row>
    <row r="28">
      <c r="B28" s="207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5">
      <c r="B6" s="237">
        <f>'Прил.1 Сравнит табл'!B7:D7</f>
        <v/>
      </c>
    </row>
    <row r="7" ht="15.75" customHeight="1" s="205">
      <c r="B7" s="237">
        <f>'Прил.1 Сравнит табл'!B9:D9</f>
        <v/>
      </c>
    </row>
    <row r="8" ht="18.75" customHeight="1" s="205">
      <c r="B8" s="115" t="n"/>
    </row>
    <row r="9" ht="15.75" customHeight="1" s="205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5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5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5">
      <c r="B12" s="241" t="n"/>
      <c r="C12" s="241" t="inlineStr">
        <is>
          <t>Грозотрос ВЛ, диаметр 9,1 мм</t>
        </is>
      </c>
      <c r="D12" s="241" t="n"/>
      <c r="E12" s="241" t="n"/>
      <c r="F12" s="241" t="n">
        <v>169.9792638</v>
      </c>
      <c r="G12" s="325" t="n"/>
      <c r="H12" s="241" t="n">
        <v>0</v>
      </c>
      <c r="I12" s="241" t="n"/>
      <c r="J12" s="241">
        <f>F12</f>
        <v/>
      </c>
    </row>
    <row r="13" ht="15" customHeight="1" s="205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5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5"/>
    <row r="16" ht="15.75" customHeight="1" s="205"/>
    <row r="17" ht="15" customHeight="1" s="205"/>
    <row r="18" ht="15" customHeight="1" s="205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05">
      <c r="C19" s="203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05">
      <c r="C20" s="200" t="n"/>
      <c r="D20" s="201" t="n"/>
      <c r="E20" s="201" t="n"/>
    </row>
    <row r="21" ht="15" customHeight="1" s="205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05">
      <c r="C22" s="203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  <row r="29" ht="15" customHeight="1" s="205"/>
    <row r="30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32"/>
  <sheetViews>
    <sheetView view="pageBreakPreview" zoomScale="40" zoomScaleSheetLayoutView="40" workbookViewId="0">
      <selection activeCell="C28" sqref="C28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6.7109375" customWidth="1" style="207" min="8" max="8"/>
    <col width="9.140625" customWidth="1" style="207" min="9" max="10"/>
    <col width="15" customWidth="1" style="207" min="11" max="11"/>
    <col width="9.140625" customWidth="1" style="207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5">
      <c r="A4" s="169" t="n"/>
      <c r="B4" s="169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Грозотрос ВЛ, диаметр 9,1 мм</t>
        </is>
      </c>
    </row>
    <row r="7" s="205">
      <c r="A7" s="249" t="n"/>
      <c r="B7" s="249" t="n"/>
      <c r="C7" s="249" t="n"/>
      <c r="D7" s="249" t="n"/>
      <c r="E7" s="249" t="n"/>
      <c r="F7" s="249" t="n"/>
      <c r="G7" s="249" t="n"/>
      <c r="H7" s="249" t="n"/>
      <c r="I7" s="207" t="n"/>
      <c r="J7" s="207" t="n"/>
      <c r="K7" s="207" t="n"/>
      <c r="L7" s="207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05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5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n">
        <v>3</v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95">
      <c r="A12" s="246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5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7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5">
      <c r="A16" s="246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5">
      <c r="A17" s="277" t="n">
        <v>3</v>
      </c>
      <c r="B17" s="247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7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5">
      <c r="A19" s="277" t="n">
        <v>5</v>
      </c>
      <c r="B19" s="247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5">
      <c r="A20" s="277" t="n">
        <v>6</v>
      </c>
      <c r="B20" s="247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7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5">
      <c r="A22" s="277" t="n">
        <v>8</v>
      </c>
      <c r="B22" s="247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7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6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7" t="n"/>
      <c r="C25" s="166" t="inlineStr">
        <is>
          <t>Прайс из СД ОП</t>
        </is>
      </c>
      <c r="D25" s="184" t="inlineStr">
        <is>
          <t>Грозотрос ВЛ диаметр 9,1 мм</t>
        </is>
      </c>
      <c r="E25" s="166" t="inlineStr">
        <is>
          <t>км</t>
        </is>
      </c>
      <c r="F25" s="166" t="n">
        <v>1</v>
      </c>
      <c r="G25" s="166" t="n">
        <v>20018.29</v>
      </c>
      <c r="H25" s="163" t="n">
        <v>20018.29</v>
      </c>
    </row>
    <row r="28">
      <c r="B28" s="207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D9:D10"/>
    <mergeCell ref="A12:E12"/>
    <mergeCell ref="E9:E10"/>
    <mergeCell ref="F9:F10"/>
    <mergeCell ref="A24:E24"/>
    <mergeCell ref="A9:A10"/>
    <mergeCell ref="A16:E16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C28" sqref="C28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1.42578125" customWidth="1" style="205" min="6" max="6"/>
    <col width="14.42578125" customWidth="1" style="205" min="7" max="7"/>
    <col width="13.5703125" customWidth="1" style="205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2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28" t="inlineStr">
        <is>
          <t>Ресурсная модель</t>
        </is>
      </c>
    </row>
    <row r="6">
      <c r="B6" s="158" t="n"/>
      <c r="C6" s="200" t="n"/>
      <c r="D6" s="200" t="n"/>
      <c r="E6" s="200" t="n"/>
    </row>
    <row r="7" ht="25.5" customHeight="1" s="205">
      <c r="B7" s="251" t="inlineStr">
        <is>
          <t>Наименование разрабатываемого показателя УНЦ — Грозотрос ВЛ, диаметр 9,1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200" t="n"/>
      <c r="D9" s="200" t="n"/>
      <c r="E9" s="200" t="n"/>
    </row>
    <row r="10" ht="51" customHeight="1" s="205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5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5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5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5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5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200" t="n"/>
      <c r="D42" s="200" t="n"/>
      <c r="E42" s="200" t="n"/>
    </row>
    <row r="43">
      <c r="B43" s="154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54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54" t="n"/>
      <c r="C45" s="200" t="n"/>
      <c r="D45" s="200" t="n"/>
      <c r="E45" s="200" t="n"/>
    </row>
    <row r="46">
      <c r="B46" s="154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2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zoomScale="25" zoomScaleSheetLayoutView="25" workbookViewId="0">
      <selection activeCell="C28" sqref="C28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2.7109375" customWidth="1" style="201" min="5" max="5"/>
    <col width="15" customWidth="1" style="201" min="6" max="6"/>
    <col width="13.42578125" customWidth="1" style="201" min="7" max="7"/>
    <col width="12.7109375" customWidth="1" style="201" min="8" max="8"/>
    <col width="13.85546875" customWidth="1" style="201" min="9" max="9"/>
    <col width="17.5703125" customWidth="1" style="201" min="10" max="10"/>
    <col width="10.85546875" customWidth="1" style="201" min="11" max="11"/>
    <col width="9.140625" customWidth="1" style="201" min="12" max="12"/>
  </cols>
  <sheetData>
    <row r="1">
      <c r="M1" s="201" t="n"/>
      <c r="N1" s="201" t="n"/>
    </row>
    <row r="2" ht="15.75" customHeight="1" s="205">
      <c r="H2" s="253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28" t="inlineStr">
        <is>
          <t>Расчет стоимости СМР и оборудования</t>
        </is>
      </c>
    </row>
    <row r="5" ht="12.75" customFormat="1" customHeight="1" s="200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200">
      <c r="A6" s="133" t="inlineStr">
        <is>
          <t>Наименование разрабатываемого показателя УНЦ</t>
        </is>
      </c>
      <c r="B6" s="132" t="n"/>
      <c r="C6" s="132" t="n"/>
      <c r="D6" s="259" t="inlineStr">
        <is>
          <t>Грозотрос ВЛ, диаметр 9,1 мм</t>
        </is>
      </c>
    </row>
    <row r="7" ht="12.75" customFormat="1" customHeight="1" s="200">
      <c r="A7" s="231" t="inlineStr">
        <is>
          <t>Единица измерения  — 1 км</t>
        </is>
      </c>
      <c r="I7" s="251" t="n"/>
      <c r="J7" s="251" t="n"/>
    </row>
    <row r="8" ht="15" customFormat="1" customHeight="1" s="200">
      <c r="A8" s="231" t="n"/>
    </row>
    <row r="9" ht="27" customHeight="1" s="205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25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25" t="n"/>
      <c r="M9" s="201" t="n"/>
      <c r="N9" s="201" t="n"/>
    </row>
    <row r="10" ht="28.5" customHeight="1" s="205">
      <c r="A10" s="327" t="n"/>
      <c r="B10" s="327" t="n"/>
      <c r="C10" s="327" t="n"/>
      <c r="D10" s="327" t="n"/>
      <c r="E10" s="327" t="n"/>
      <c r="F10" s="256" t="inlineStr">
        <is>
          <t>на ед. изм.</t>
        </is>
      </c>
      <c r="G10" s="256" t="inlineStr">
        <is>
          <t>общая</t>
        </is>
      </c>
      <c r="H10" s="327" t="n"/>
      <c r="I10" s="256" t="inlineStr">
        <is>
          <t>на ед. изм.</t>
        </is>
      </c>
      <c r="J10" s="256" t="inlineStr">
        <is>
          <t>общая</t>
        </is>
      </c>
      <c r="M10" s="201" t="n"/>
      <c r="N10" s="201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1" t="n"/>
      <c r="N11" s="201" t="n"/>
    </row>
    <row r="12">
      <c r="A12" s="256" t="n"/>
      <c r="B12" s="245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5">
      <c r="A13" s="256" t="n">
        <v>1</v>
      </c>
      <c r="B13" s="131" t="inlineStr">
        <is>
          <t>1-3-8</t>
        </is>
      </c>
      <c r="C13" s="264" t="inlineStr">
        <is>
          <t>Затраты труда рабочих-строителей среднего разряда (3,8)</t>
        </is>
      </c>
      <c r="D13" s="256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1">
      <c r="A14" s="256" t="n"/>
      <c r="B14" s="256" t="n"/>
      <c r="C14" s="245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7" t="n">
        <v>1</v>
      </c>
      <c r="I14" s="121" t="n"/>
      <c r="J14" s="30">
        <f>SUM(J13:J13)</f>
        <v/>
      </c>
    </row>
    <row r="15" ht="14.25" customFormat="1" customHeight="1" s="201">
      <c r="A15" s="256" t="n"/>
      <c r="B15" s="264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1">
      <c r="A16" s="256" t="n">
        <v>2</v>
      </c>
      <c r="B16" s="256" t="n">
        <v>2</v>
      </c>
      <c r="C16" s="264" t="inlineStr">
        <is>
          <t>Затраты труда машинистов</t>
        </is>
      </c>
      <c r="D16" s="256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7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1">
      <c r="A17" s="256" t="n"/>
      <c r="B17" s="245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1">
      <c r="A18" s="256" t="n"/>
      <c r="B18" s="264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1">
      <c r="A19" s="256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1">
      <c r="A20" s="256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1">
      <c r="A21" s="256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1">
      <c r="A22" s="256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1">
      <c r="A23" s="256" t="n"/>
      <c r="B23" s="256" t="n"/>
      <c r="C23" s="264" t="inlineStr">
        <is>
          <t>Итого основные машины и механизмы</t>
        </is>
      </c>
      <c r="D23" s="256" t="n"/>
      <c r="E23" s="333" t="n"/>
      <c r="F23" s="30" t="n"/>
      <c r="G23" s="178">
        <f>SUM(G19:G22)</f>
        <v/>
      </c>
      <c r="H23" s="263">
        <f>G23/G28</f>
        <v/>
      </c>
      <c r="I23" s="179" t="n"/>
      <c r="J23" s="178">
        <f>SUM(J19:J22)</f>
        <v/>
      </c>
    </row>
    <row r="24" outlineLevel="1" ht="14.25" customFormat="1" customHeight="1" s="201">
      <c r="A24" s="256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outlineLevel="1" ht="25.5" customFormat="1" customHeight="1" s="201">
      <c r="A25" s="256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outlineLevel="1" ht="25.5" customFormat="1" customHeight="1" s="201">
      <c r="A26" s="256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ht="14.25" customFormat="1" customHeight="1" s="201">
      <c r="A27" s="256" t="n"/>
      <c r="B27" s="256" t="n"/>
      <c r="C27" s="264" t="inlineStr">
        <is>
          <t>Итого прочие машины и механизмы</t>
        </is>
      </c>
      <c r="D27" s="256" t="n"/>
      <c r="E27" s="265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1">
      <c r="A28" s="256" t="n"/>
      <c r="B28" s="256" t="n"/>
      <c r="C28" s="245" t="inlineStr">
        <is>
          <t>Итого по разделу «Машины и механизмы»</t>
        </is>
      </c>
      <c r="D28" s="256" t="n"/>
      <c r="E28" s="265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1">
      <c r="A29" s="256" t="n"/>
      <c r="B29" s="245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6" t="n"/>
      <c r="B30" s="264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6" t="n"/>
      <c r="B31" s="256" t="n"/>
      <c r="C31" s="264" t="inlineStr">
        <is>
          <t>Итого основное оборудование</t>
        </is>
      </c>
      <c r="D31" s="256" t="n"/>
      <c r="E31" s="332" t="n"/>
      <c r="F31" s="266" t="n"/>
      <c r="G31" s="30" t="n">
        <v>0</v>
      </c>
      <c r="H31" s="123" t="n">
        <v>0</v>
      </c>
      <c r="I31" s="127" t="n"/>
      <c r="J31" s="30" t="n">
        <v>0</v>
      </c>
    </row>
    <row r="32">
      <c r="A32" s="256" t="n"/>
      <c r="B32" s="256" t="n"/>
      <c r="C32" s="264" t="inlineStr">
        <is>
          <t>Итого прочее оборудование</t>
        </is>
      </c>
      <c r="D32" s="256" t="n"/>
      <c r="E32" s="333" t="n"/>
      <c r="F32" s="266" t="n"/>
      <c r="G32" s="30" t="n">
        <v>0</v>
      </c>
      <c r="H32" s="123" t="n">
        <v>0</v>
      </c>
      <c r="I32" s="127" t="n"/>
      <c r="J32" s="30" t="n">
        <v>0</v>
      </c>
    </row>
    <row r="33">
      <c r="A33" s="256" t="n"/>
      <c r="B33" s="256" t="n"/>
      <c r="C33" s="245" t="inlineStr">
        <is>
          <t>Итого по разделу «Оборудование»</t>
        </is>
      </c>
      <c r="D33" s="256" t="n"/>
      <c r="E33" s="265" t="n"/>
      <c r="F33" s="266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5">
      <c r="A34" s="256" t="n"/>
      <c r="B34" s="256" t="n"/>
      <c r="C34" s="264" t="inlineStr">
        <is>
          <t>в том числе технологическое оборудование</t>
        </is>
      </c>
      <c r="D34" s="256" t="n"/>
      <c r="E34" s="332" t="n"/>
      <c r="F34" s="266" t="n"/>
      <c r="G34" s="30">
        <f>'Прил.6 Расчет ОБ'!G12</f>
        <v/>
      </c>
      <c r="H34" s="267" t="n"/>
      <c r="I34" s="127" t="n"/>
      <c r="J34" s="30">
        <f>J33</f>
        <v/>
      </c>
    </row>
    <row r="35" ht="14.25" customFormat="1" customHeight="1" s="201">
      <c r="A35" s="256" t="n"/>
      <c r="B35" s="245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1">
      <c r="A36" s="257" t="n"/>
      <c r="B36" s="260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1">
      <c r="A37" s="256" t="n">
        <v>10</v>
      </c>
      <c r="B37" s="191" t="inlineStr">
        <is>
          <t>БЦ.109.13</t>
        </is>
      </c>
      <c r="C37" s="165" t="inlineStr">
        <is>
          <t>Грозотрос ВЛ диаметр 9,1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185830.19</v>
      </c>
      <c r="J37" s="30">
        <f>ROUND(I37*E37,2)</f>
        <v/>
      </c>
    </row>
    <row r="38" ht="14.25" customFormat="1" customHeight="1" s="201">
      <c r="A38" s="175" t="n"/>
      <c r="B38" s="135" t="n"/>
      <c r="C38" s="136" t="inlineStr">
        <is>
          <t>Итого основные материалы</t>
        </is>
      </c>
      <c r="D38" s="258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1">
      <c r="A39" s="256" t="n"/>
      <c r="B39" s="256" t="n"/>
      <c r="C39" s="264" t="inlineStr">
        <is>
          <t>Итого прочие материалы</t>
        </is>
      </c>
      <c r="D39" s="256" t="n"/>
      <c r="E39" s="332" t="n"/>
      <c r="F39" s="266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1">
      <c r="A40" s="256" t="n"/>
      <c r="B40" s="256" t="n"/>
      <c r="C40" s="245" t="inlineStr">
        <is>
          <t>Итого по разделу «Материалы»</t>
        </is>
      </c>
      <c r="D40" s="256" t="n"/>
      <c r="E40" s="265" t="n"/>
      <c r="F40" s="266" t="n"/>
      <c r="G40" s="30">
        <f>G38+G39</f>
        <v/>
      </c>
      <c r="H40" s="267">
        <f>G40/$G$40</f>
        <v/>
      </c>
      <c r="I40" s="30" t="n"/>
      <c r="J40" s="30">
        <f>J38+J39</f>
        <v/>
      </c>
    </row>
    <row r="41" ht="14.25" customFormat="1" customHeight="1" s="201">
      <c r="A41" s="256" t="n"/>
      <c r="B41" s="256" t="n"/>
      <c r="C41" s="264" t="inlineStr">
        <is>
          <t>ИТОГО ПО РМ</t>
        </is>
      </c>
      <c r="D41" s="256" t="n"/>
      <c r="E41" s="265" t="n"/>
      <c r="F41" s="266" t="n"/>
      <c r="G41" s="30">
        <f>G14+G28+G40</f>
        <v/>
      </c>
      <c r="H41" s="267" t="n"/>
      <c r="I41" s="30" t="n"/>
      <c r="J41" s="30">
        <f>J14+J28+J40</f>
        <v/>
      </c>
    </row>
    <row r="42" ht="14.25" customFormat="1" customHeight="1" s="201">
      <c r="A42" s="256" t="n"/>
      <c r="B42" s="256" t="n"/>
      <c r="C42" s="264" t="inlineStr">
        <is>
          <t>Накладные расходы</t>
        </is>
      </c>
      <c r="D42" s="129">
        <f>ROUND(G42/(G$16+$G$14),2)</f>
        <v/>
      </c>
      <c r="E42" s="265" t="n"/>
      <c r="F42" s="266" t="n"/>
      <c r="G42" s="30" t="n">
        <v>299.39</v>
      </c>
      <c r="H42" s="267" t="n"/>
      <c r="I42" s="30" t="n"/>
      <c r="J42" s="30">
        <f>ROUND(D42*(J14+J16),2)</f>
        <v/>
      </c>
    </row>
    <row r="43" ht="14.25" customFormat="1" customHeight="1" s="201">
      <c r="A43" s="256" t="n"/>
      <c r="B43" s="256" t="n"/>
      <c r="C43" s="264" t="inlineStr">
        <is>
          <t>Сметная прибыль</t>
        </is>
      </c>
      <c r="D43" s="129">
        <f>ROUND(G43/(G$14+G$16),2)</f>
        <v/>
      </c>
      <c r="E43" s="265" t="n"/>
      <c r="F43" s="266" t="n"/>
      <c r="G43" s="30" t="n">
        <v>174.4</v>
      </c>
      <c r="H43" s="267" t="n"/>
      <c r="I43" s="30" t="n"/>
      <c r="J43" s="30">
        <f>ROUND(D43*(J14+J16),2)</f>
        <v/>
      </c>
    </row>
    <row r="44" ht="14.25" customFormat="1" customHeight="1" s="201">
      <c r="A44" s="256" t="n"/>
      <c r="B44" s="256" t="n"/>
      <c r="C44" s="264" t="inlineStr">
        <is>
          <t>Итого СМР (с НР и СП)</t>
        </is>
      </c>
      <c r="D44" s="256" t="n"/>
      <c r="E44" s="265" t="n"/>
      <c r="F44" s="266" t="n"/>
      <c r="G44" s="30">
        <f>G14+G28+G40+G42+G43</f>
        <v/>
      </c>
      <c r="H44" s="267" t="n"/>
      <c r="I44" s="30" t="n"/>
      <c r="J44" s="30">
        <f>J14+J28+J40+J42+J43</f>
        <v/>
      </c>
    </row>
    <row r="45" ht="14.25" customFormat="1" customHeight="1" s="201">
      <c r="A45" s="256" t="n"/>
      <c r="B45" s="256" t="n"/>
      <c r="C45" s="264" t="inlineStr">
        <is>
          <t>ВСЕГО СМР + ОБОРУДОВАНИЕ</t>
        </is>
      </c>
      <c r="D45" s="256" t="n"/>
      <c r="E45" s="265" t="n"/>
      <c r="F45" s="266" t="n"/>
      <c r="G45" s="30">
        <f>G44+G33</f>
        <v/>
      </c>
      <c r="H45" s="267" t="n"/>
      <c r="I45" s="30" t="n"/>
      <c r="J45" s="30">
        <f>J44+J33</f>
        <v/>
      </c>
    </row>
    <row r="46" ht="34.5" customFormat="1" customHeight="1" s="201">
      <c r="A46" s="256" t="n"/>
      <c r="B46" s="256" t="n"/>
      <c r="C46" s="264" t="inlineStr">
        <is>
          <t>ИТОГО ПОКАЗАТЕЛЬ НА ЕД. ИЗМ.</t>
        </is>
      </c>
      <c r="D46" s="256" t="inlineStr">
        <is>
          <t>1 км</t>
        </is>
      </c>
      <c r="E46" s="332" t="n">
        <v>1</v>
      </c>
      <c r="F46" s="266" t="n"/>
      <c r="G46" s="30">
        <f>G45/E46</f>
        <v/>
      </c>
      <c r="H46" s="267" t="n"/>
      <c r="I46" s="30" t="n"/>
      <c r="J46" s="30">
        <f>J45/E46</f>
        <v/>
      </c>
    </row>
    <row r="48" ht="14.25" customFormat="1" customHeight="1" s="201">
      <c r="A48" s="200" t="inlineStr">
        <is>
          <t>Составил ______________________    А.Р. Маркова</t>
        </is>
      </c>
    </row>
    <row r="49" ht="14.25" customFormat="1" customHeight="1" s="201">
      <c r="A49" s="203" t="inlineStr">
        <is>
          <t xml:space="preserve">                         (подпись, инициалы, фамилия)</t>
        </is>
      </c>
    </row>
    <row r="50" ht="14.25" customFormat="1" customHeight="1" s="201">
      <c r="A50" s="200" t="n"/>
    </row>
    <row r="51" ht="14.25" customFormat="1" customHeight="1" s="201">
      <c r="A51" s="200" t="inlineStr">
        <is>
          <t>Проверил ______________________        А.В. Костянецкая</t>
        </is>
      </c>
    </row>
    <row r="52" ht="14.25" customFormat="1" customHeight="1" s="201">
      <c r="A52" s="20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C28" sqref="C28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2" t="inlineStr">
        <is>
          <t>Приложение №6</t>
        </is>
      </c>
    </row>
    <row r="2" ht="21.75" customHeight="1" s="205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5">
      <c r="A4" s="231" t="inlineStr">
        <is>
          <t>Наименование разрабатываемого показателя УНЦ — Грозотрос ВЛ, диаметр 9,1 мм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05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6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5">
      <c r="A9" s="24" t="n"/>
      <c r="B9" s="264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5">
      <c r="A10" s="256" t="n"/>
      <c r="B10" s="245" t="n"/>
      <c r="C10" s="264" t="inlineStr">
        <is>
          <t>ИТОГО ИНЖЕНЕРНОЕ ОБОРУДОВАНИЕ</t>
        </is>
      </c>
      <c r="D10" s="245" t="n"/>
      <c r="E10" s="103" t="n"/>
      <c r="F10" s="266" t="n"/>
      <c r="G10" s="266" t="n">
        <v>0</v>
      </c>
    </row>
    <row r="11">
      <c r="A11" s="256" t="n"/>
      <c r="B11" s="264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5">
      <c r="A12" s="256" t="n"/>
      <c r="B12" s="264" t="n"/>
      <c r="C12" s="264" t="inlineStr">
        <is>
          <t>ИТОГО ТЕХНОЛОГИЧЕСКОЕ ОБОРУДОВАНИЕ</t>
        </is>
      </c>
      <c r="D12" s="264" t="n"/>
      <c r="E12" s="276" t="n"/>
      <c r="F12" s="266" t="n"/>
      <c r="G12" s="30" t="n">
        <v>0</v>
      </c>
    </row>
    <row r="13" ht="19.5" customHeight="1" s="205">
      <c r="A13" s="256" t="n"/>
      <c r="B13" s="264" t="n"/>
      <c r="C13" s="264" t="inlineStr">
        <is>
          <t>Всего по разделу «Оборудование»</t>
        </is>
      </c>
      <c r="D13" s="264" t="n"/>
      <c r="E13" s="276" t="n"/>
      <c r="F13" s="266" t="n"/>
      <c r="G13" s="30">
        <f>G10+G12</f>
        <v/>
      </c>
    </row>
    <row r="14">
      <c r="A14" s="202" t="n"/>
      <c r="B14" s="104" t="n"/>
      <c r="C14" s="202" t="n"/>
      <c r="D14" s="202" t="n"/>
      <c r="E14" s="202" t="n"/>
      <c r="F14" s="202" t="n"/>
      <c r="G14" s="202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202" t="n"/>
      <c r="E15" s="202" t="n"/>
      <c r="F15" s="202" t="n"/>
      <c r="G15" s="202" t="n"/>
    </row>
    <row r="16">
      <c r="A16" s="203" t="inlineStr">
        <is>
          <t xml:space="preserve">                         (подпись, инициалы, фамилия)</t>
        </is>
      </c>
      <c r="B16" s="201" t="n"/>
      <c r="C16" s="201" t="n"/>
      <c r="D16" s="202" t="n"/>
      <c r="E16" s="202" t="n"/>
      <c r="F16" s="202" t="n"/>
      <c r="G16" s="202" t="n"/>
    </row>
    <row r="17">
      <c r="A17" s="200" t="n"/>
      <c r="B17" s="201" t="n"/>
      <c r="C17" s="201" t="n"/>
      <c r="D17" s="202" t="n"/>
      <c r="E17" s="202" t="n"/>
      <c r="F17" s="202" t="n"/>
      <c r="G17" s="202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202" t="n"/>
      <c r="E18" s="202" t="n"/>
      <c r="F18" s="202" t="n"/>
      <c r="G18" s="202" t="n"/>
    </row>
    <row r="19">
      <c r="A19" s="203" t="inlineStr">
        <is>
          <t xml:space="preserve">                        (подпись, инициалы, фамилия)</t>
        </is>
      </c>
      <c r="B19" s="201" t="n"/>
      <c r="C19" s="201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205" min="1" max="1"/>
    <col width="22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7" t="n"/>
      <c r="B1" s="207" t="n"/>
      <c r="C1" s="207" t="n"/>
      <c r="D1" s="207" t="inlineStr">
        <is>
          <t>Приложение №7</t>
        </is>
      </c>
    </row>
    <row r="2" ht="15.75" customHeight="1" s="205">
      <c r="A2" s="207" t="n"/>
      <c r="B2" s="207" t="n"/>
      <c r="C2" s="207" t="n"/>
      <c r="D2" s="207" t="n"/>
    </row>
    <row r="3" ht="15.75" customHeight="1" s="205">
      <c r="A3" s="207" t="n"/>
      <c r="B3" s="195" t="inlineStr">
        <is>
          <t>Расчет показателя УНЦ</t>
        </is>
      </c>
      <c r="C3" s="207" t="n"/>
      <c r="D3" s="207" t="n"/>
    </row>
    <row r="4" ht="15.75" customHeight="1" s="205">
      <c r="A4" s="207" t="n"/>
      <c r="B4" s="207" t="n"/>
      <c r="C4" s="207" t="n"/>
      <c r="D4" s="207" t="n"/>
    </row>
    <row r="5" ht="15.75" customHeight="1" s="205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5">
      <c r="A6" s="207" t="inlineStr">
        <is>
          <t>Единица измерения  — 1 км</t>
        </is>
      </c>
      <c r="B6" s="207" t="n"/>
      <c r="C6" s="207" t="n"/>
      <c r="D6" s="207" t="n"/>
    </row>
    <row r="7" ht="15.75" customHeight="1" s="205">
      <c r="A7" s="207" t="n"/>
      <c r="B7" s="207" t="n"/>
      <c r="C7" s="207" t="n"/>
      <c r="D7" s="207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5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5">
      <c r="A11" s="241" t="inlineStr">
        <is>
          <t>Л6-03</t>
        </is>
      </c>
      <c r="B11" s="241" t="inlineStr">
        <is>
          <t xml:space="preserve">УНЦ грозотроса ВЛ </t>
        </is>
      </c>
      <c r="C11" s="198">
        <f>D5</f>
        <v/>
      </c>
      <c r="D11" s="213">
        <f>'Прил.4 РМ'!C41/1000</f>
        <v/>
      </c>
    </row>
    <row r="13">
      <c r="A13" s="200" t="inlineStr">
        <is>
          <t>Составил ______________________    А.Р. Маркова</t>
        </is>
      </c>
      <c r="B13" s="201" t="n"/>
      <c r="C13" s="201" t="n"/>
      <c r="D13" s="202" t="n"/>
    </row>
    <row r="14">
      <c r="A14" s="203" t="inlineStr">
        <is>
          <t xml:space="preserve">                         (подпись, инициалы, фамилия)</t>
        </is>
      </c>
      <c r="B14" s="201" t="n"/>
      <c r="C14" s="201" t="n"/>
      <c r="D14" s="202" t="n"/>
    </row>
    <row r="15">
      <c r="A15" s="200" t="n"/>
      <c r="B15" s="201" t="n"/>
      <c r="C15" s="201" t="n"/>
      <c r="D15" s="202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202" t="n"/>
    </row>
    <row r="17" ht="20.25" customHeight="1" s="205">
      <c r="A17" s="203" t="inlineStr">
        <is>
          <t xml:space="preserve">                        (подпись, инициалы, фамилия)</t>
        </is>
      </c>
      <c r="B17" s="201" t="n"/>
      <c r="C17" s="201" t="n"/>
      <c r="D17" s="2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C28" sqref="C28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35" t="inlineStr">
        <is>
          <t>Приложение № 10</t>
        </is>
      </c>
    </row>
    <row r="5" ht="18.75" customHeight="1" s="205">
      <c r="B5" s="114" t="n"/>
    </row>
    <row r="6" ht="15.75" customHeight="1" s="205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5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5">
      <c r="B10" s="241" t="n">
        <v>1</v>
      </c>
      <c r="C10" s="241" t="n">
        <v>2</v>
      </c>
      <c r="D10" s="241" t="n">
        <v>3</v>
      </c>
    </row>
    <row r="11" ht="45" customHeight="1" s="205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5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5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5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5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5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5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5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5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5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5">
      <c r="B21" s="115" t="n"/>
    </row>
    <row r="22" ht="18.75" customHeight="1" s="205">
      <c r="B22" s="115" t="n"/>
    </row>
    <row r="23" ht="18.75" customHeight="1" s="205">
      <c r="B23" s="115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3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3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85" workbookViewId="0">
      <selection activeCell="C28" sqref="C28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7.25" customHeight="1" s="205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75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75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10.2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75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3" t="n">
        <v>1</v>
      </c>
      <c r="F9" s="214" t="n"/>
      <c r="G9" s="216" t="n"/>
    </row>
    <row r="10" ht="15.75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1" t="n"/>
      <c r="D10" s="241" t="n"/>
      <c r="E10" s="339" t="n">
        <v>3.8</v>
      </c>
      <c r="F10" s="214" t="inlineStr">
        <is>
          <t>РТМ</t>
        </is>
      </c>
      <c r="G10" s="216" t="n"/>
    </row>
    <row r="11" ht="78.75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.75" customHeight="1" s="205">
      <c r="A12" s="209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2025-01-24T12:10:23Z</dcterms:modified>
  <cp:lastModifiedBy>Виктор Плотников</cp:lastModifiedBy>
  <cp:lastPrinted>2023-11-26T11:04:26Z</cp:lastPrinted>
</cp:coreProperties>
</file>