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Area" localSheetId="1">'Прил.2 Расч стоим'!$A$1:$J$22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20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165" fontId="17" fillId="4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" fontId="1" fillId="0" borderId="1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tabSelected="1" view="pageBreakPreview" topLeftCell="A22" zoomScaleNormal="70" workbookViewId="0">
      <selection activeCell="D25" sqref="D25"/>
    </sheetView>
  </sheetViews>
  <sheetFormatPr baseColWidth="8" defaultRowHeight="15"/>
  <cols>
    <col width="36.85546875" customWidth="1" style="221" min="3" max="3"/>
    <col width="43.85546875" customWidth="1" style="221" min="4" max="4"/>
  </cols>
  <sheetData>
    <row r="3" ht="15.75" customHeight="1" s="221">
      <c r="B3" s="233" t="inlineStr">
        <is>
          <t>Приложение № 1</t>
        </is>
      </c>
    </row>
    <row r="4" ht="18.75" customHeight="1" s="221">
      <c r="B4" s="234" t="inlineStr">
        <is>
          <t>Сравнительная таблица отбора объекта-представителя</t>
        </is>
      </c>
    </row>
    <row r="5" ht="84" customHeight="1" s="221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1">
      <c r="B6" s="116" t="n"/>
      <c r="C6" s="116" t="n"/>
      <c r="D6" s="116" t="n"/>
    </row>
    <row r="7" ht="42" customHeight="1" s="221">
      <c r="B7" s="236" t="inlineStr">
        <is>
          <t>Наименование разрабатываемого показателя УНЦ — УНЦ провода СИП ВЛ 0,4-35 кВ (СИП-1)</t>
        </is>
      </c>
    </row>
    <row r="8" ht="31.5" customHeight="1" s="221">
      <c r="B8" s="232" t="inlineStr">
        <is>
          <t>Сопоставимый уровень цен: 4 кв. 2017 г.</t>
        </is>
      </c>
    </row>
    <row r="9" ht="15.75" customHeight="1" s="221">
      <c r="B9" s="232" t="inlineStr">
        <is>
          <t>Единица измерения  — 1 км</t>
        </is>
      </c>
    </row>
    <row r="10" ht="18.75" customHeight="1" s="221">
      <c r="B10" s="117" t="n"/>
    </row>
    <row r="11" ht="15.75" customHeight="1" s="22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>Объект-представитель</t>
        </is>
      </c>
    </row>
    <row r="12" ht="41.25" customHeight="1" s="221">
      <c r="B12" s="240" t="n">
        <v>1</v>
      </c>
      <c r="C12" s="119" t="inlineStr">
        <is>
          <t>Наименование объекта-представителя</t>
        </is>
      </c>
      <c r="D12" s="198" t="inlineStr">
        <is>
          <t>Вывод из эксплуатации ПС 60 кВ О-7 Приморск и строительство ПС 110 кВ Морская</t>
        </is>
      </c>
    </row>
    <row r="13" ht="31.5" customHeight="1" s="221">
      <c r="B13" s="240" t="n">
        <v>2</v>
      </c>
      <c r="C13" s="119" t="inlineStr">
        <is>
          <t>Наименование субъекта Российской Федерации</t>
        </is>
      </c>
      <c r="D13" s="198" t="inlineStr">
        <is>
          <t>Калининградская область</t>
        </is>
      </c>
    </row>
    <row r="14" ht="15.75" customHeight="1" s="221">
      <c r="B14" s="240" t="n">
        <v>3</v>
      </c>
      <c r="C14" s="119" t="inlineStr">
        <is>
          <t>Климатический район и подрайон</t>
        </is>
      </c>
      <c r="D14" s="198" t="inlineStr">
        <is>
          <t>IIВ</t>
        </is>
      </c>
    </row>
    <row r="15" ht="15.75" customHeight="1" s="221">
      <c r="B15" s="240" t="n">
        <v>4</v>
      </c>
      <c r="C15" s="119" t="inlineStr">
        <is>
          <t>Мощность объекта</t>
        </is>
      </c>
      <c r="D15" s="198" t="n">
        <v>1</v>
      </c>
    </row>
    <row r="16" ht="107.25" customHeight="1" s="221">
      <c r="B16" s="240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СИП-3 1х70-35</t>
        </is>
      </c>
    </row>
    <row r="17" ht="95.25" customHeight="1" s="221">
      <c r="B17" s="240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6">
        <f>SUM(D18:D21)</f>
        <v/>
      </c>
    </row>
    <row r="18" ht="15.75" customHeight="1" s="221">
      <c r="B18" s="121" t="inlineStr">
        <is>
          <t>6.1</t>
        </is>
      </c>
      <c r="C18" s="119" t="inlineStr">
        <is>
          <t>строительно-монтажные работы</t>
        </is>
      </c>
      <c r="D18" s="220">
        <f>17265.718+1899.7416</f>
        <v/>
      </c>
    </row>
    <row r="19" ht="15.75" customHeight="1" s="221">
      <c r="B19" s="121" t="inlineStr">
        <is>
          <t>6.2</t>
        </is>
      </c>
      <c r="C19" s="119" t="inlineStr">
        <is>
          <t>оборудование и инвентарь</t>
        </is>
      </c>
      <c r="D19" s="216" t="n">
        <v>1394.29764</v>
      </c>
    </row>
    <row r="20" ht="15.75" customHeight="1" s="221">
      <c r="B20" s="121" t="inlineStr">
        <is>
          <t>6.3</t>
        </is>
      </c>
      <c r="C20" s="119" t="inlineStr">
        <is>
          <t>пусконаладочные работы</t>
        </is>
      </c>
      <c r="D20" s="216">
        <f>D19/(101470.7*4.61)*123206*20.23</f>
        <v/>
      </c>
    </row>
    <row r="21" ht="31.5" customHeight="1" s="221">
      <c r="B21" s="121" t="inlineStr">
        <is>
          <t>6.4</t>
        </is>
      </c>
      <c r="C21" s="119" t="inlineStr">
        <is>
          <t>прочие и лимитированные затраты</t>
        </is>
      </c>
      <c r="D21" s="216">
        <f>D18*3.9%+(D18+D18*3.9%)*0.4%*1.2*1.05</f>
        <v/>
      </c>
    </row>
    <row r="22" ht="15.75" customHeight="1" s="221">
      <c r="B22" s="240" t="n">
        <v>7</v>
      </c>
      <c r="C22" s="119" t="inlineStr">
        <is>
          <t>Сопоставимый уровень цен</t>
        </is>
      </c>
      <c r="D22" s="198" t="inlineStr">
        <is>
          <t>4 кв. 2017 г.</t>
        </is>
      </c>
    </row>
    <row r="23" ht="110.25" customHeight="1" s="221">
      <c r="B23" s="240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6">
        <f>(D18+D21)/3.8*5.65+D19/4.44*4.44+D20/13.38*19.31</f>
        <v/>
      </c>
    </row>
    <row r="24" ht="61.5" customHeight="1" s="221">
      <c r="B24" s="240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6">
        <f>D23/D15</f>
        <v/>
      </c>
    </row>
    <row r="25" ht="37.5" customHeight="1" s="221">
      <c r="B25" s="122" t="n"/>
      <c r="C25" s="123" t="n"/>
      <c r="D25" s="123" t="n"/>
    </row>
    <row r="26">
      <c r="B26" s="200" t="inlineStr">
        <is>
          <t>Составил ______________________        Д.Ю. Нефедова</t>
        </is>
      </c>
      <c r="C26" s="210" t="n"/>
    </row>
    <row r="27">
      <c r="B27" s="211" t="inlineStr">
        <is>
          <t xml:space="preserve">                         (подпись, инициалы, фамилия)</t>
        </is>
      </c>
      <c r="C27" s="210" t="n"/>
    </row>
    <row r="28">
      <c r="B28" s="200" t="n"/>
      <c r="C28" s="210" t="n"/>
    </row>
    <row r="29">
      <c r="B29" s="200" t="inlineStr">
        <is>
          <t>Проверил ______________________        А.В. Костянецкая</t>
        </is>
      </c>
      <c r="C29" s="210" t="n"/>
    </row>
    <row r="30">
      <c r="B30" s="211" t="inlineStr">
        <is>
          <t xml:space="preserve">                        (подпись, инициалы, фамилия)</t>
        </is>
      </c>
      <c r="C30" s="210" t="n"/>
    </row>
    <row r="31" ht="15.75" customHeight="1" s="221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115" zoomScaleNormal="115" workbookViewId="0">
      <selection activeCell="C16" sqref="C16"/>
    </sheetView>
  </sheetViews>
  <sheetFormatPr baseColWidth="8" defaultRowHeight="15"/>
  <cols>
    <col width="5.5703125" customWidth="1" style="221" min="1" max="1"/>
    <col width="35.28515625" customWidth="1" style="221" min="3" max="3"/>
    <col width="13.85546875" customWidth="1" style="221" min="4" max="4"/>
    <col width="17.42578125" customWidth="1" style="221" min="5" max="5"/>
    <col width="12.7109375" customWidth="1" style="221" min="6" max="6"/>
    <col width="14.85546875" customWidth="1" style="221" min="7" max="7"/>
    <col width="16.7109375" customWidth="1" style="221" min="8" max="8"/>
    <col width="13" customWidth="1" style="221" min="9" max="10"/>
  </cols>
  <sheetData>
    <row r="3" ht="15.75" customHeight="1" s="221">
      <c r="B3" s="233" t="inlineStr">
        <is>
          <t>Приложение № 2</t>
        </is>
      </c>
    </row>
    <row r="4" ht="15.75" customHeight="1" s="221">
      <c r="B4" s="239" t="inlineStr">
        <is>
          <t>Расчет стоимости основных видов работ для выбора объекта-представителя</t>
        </is>
      </c>
    </row>
    <row r="5" ht="15.75" customHeight="1" s="22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21">
      <c r="B6" s="232" t="inlineStr">
        <is>
          <t>Наименование разрабатываемого показателя УНЦ — УНЦ провода СИП ВЛ 0,4-35 кВ (СИП-1)</t>
        </is>
      </c>
    </row>
    <row r="7" ht="15.75" customHeight="1" s="221">
      <c r="B7" s="232" t="inlineStr">
        <is>
          <t>Единица измерения  — 1 км</t>
        </is>
      </c>
    </row>
    <row r="8" ht="18.75" customHeight="1" s="221">
      <c r="B8" s="117" t="n"/>
    </row>
    <row r="9" ht="15.75" customHeight="1" s="221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21" t="n"/>
      <c r="F9" s="321" t="n"/>
      <c r="G9" s="321" t="n"/>
      <c r="H9" s="321" t="n"/>
      <c r="I9" s="321" t="n"/>
      <c r="J9" s="322" t="n"/>
    </row>
    <row r="10" ht="15.75" customHeight="1" s="221">
      <c r="B10" s="323" t="n"/>
      <c r="C10" s="323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4 кв. 2017г., тыс. руб.</t>
        </is>
      </c>
      <c r="G10" s="321" t="n"/>
      <c r="H10" s="321" t="n"/>
      <c r="I10" s="321" t="n"/>
      <c r="J10" s="322" t="n"/>
    </row>
    <row r="11" ht="31.5" customHeight="1" s="221">
      <c r="B11" s="324" t="n"/>
      <c r="C11" s="324" t="n"/>
      <c r="D11" s="324" t="n"/>
      <c r="E11" s="324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15.75" customHeight="1" s="221">
      <c r="B12" s="218" t="n">
        <v>1</v>
      </c>
      <c r="C12" s="218" t="inlineStr">
        <is>
          <t>СИП-3 1х70-35</t>
        </is>
      </c>
      <c r="D12" s="217" t="inlineStr">
        <is>
          <t>04-01-01</t>
        </is>
      </c>
      <c r="E12" s="212" t="inlineStr">
        <is>
          <t>ВЛ - 15 кВ</t>
        </is>
      </c>
      <c r="F12" s="219">
        <f>4543610/1000*3.8</f>
        <v/>
      </c>
      <c r="G12" s="219">
        <f>499932/1000*3.8</f>
        <v/>
      </c>
      <c r="H12" s="219">
        <f>314031/1000*4.44</f>
        <v/>
      </c>
      <c r="I12" s="213" t="n"/>
      <c r="J12" s="213">
        <f>SUM(F12:I12)</f>
        <v/>
      </c>
    </row>
    <row r="13" ht="15.75" customHeight="1" s="221">
      <c r="B13" s="237" t="inlineStr">
        <is>
          <t>Всего по объекту:</t>
        </is>
      </c>
      <c r="C13" s="325" t="n"/>
      <c r="D13" s="325" t="n"/>
      <c r="E13" s="326" t="n"/>
      <c r="F13" s="214">
        <f>F12</f>
        <v/>
      </c>
      <c r="G13" s="214">
        <f>G12</f>
        <v/>
      </c>
      <c r="H13" s="214">
        <f>H12</f>
        <v/>
      </c>
      <c r="I13" s="214">
        <f>I12</f>
        <v/>
      </c>
      <c r="J13" s="214">
        <f>SUM(F13:I13)</f>
        <v/>
      </c>
    </row>
    <row r="14" ht="28.5" customHeight="1" s="221">
      <c r="B14" s="238" t="inlineStr">
        <is>
          <t>Всего по объекту в сопоставимом уровне цен 4 кв. 2017г:</t>
        </is>
      </c>
      <c r="C14" s="321" t="n"/>
      <c r="D14" s="321" t="n"/>
      <c r="E14" s="322" t="n"/>
      <c r="F14" s="215">
        <f>F13</f>
        <v/>
      </c>
      <c r="G14" s="215">
        <f>G13</f>
        <v/>
      </c>
      <c r="H14" s="215">
        <f>H13</f>
        <v/>
      </c>
      <c r="I14" s="215">
        <f>I13</f>
        <v/>
      </c>
      <c r="J14" s="215">
        <f>SUM(F14:I14)</f>
        <v/>
      </c>
    </row>
    <row r="15" ht="18.75" customHeight="1" s="221">
      <c r="B15" s="117" t="n"/>
    </row>
    <row r="18" ht="15.75" customHeight="1" s="221">
      <c r="C18" s="200" t="inlineStr">
        <is>
          <t>Составил ______________________    Д.Ю. Нефедова</t>
        </is>
      </c>
      <c r="D18" s="210" t="n"/>
    </row>
    <row r="19">
      <c r="C19" s="211" t="inlineStr">
        <is>
          <t xml:space="preserve">                         (подпись, инициалы, фамилия)</t>
        </is>
      </c>
      <c r="D19" s="210" t="n"/>
    </row>
    <row r="20">
      <c r="C20" s="200" t="n"/>
      <c r="D20" s="210" t="n"/>
    </row>
    <row r="21">
      <c r="C21" s="200" t="inlineStr">
        <is>
          <t>Проверил ______________________        А.В. Костянецкая</t>
        </is>
      </c>
      <c r="D21" s="210" t="n"/>
    </row>
    <row r="22">
      <c r="C22" s="211" t="inlineStr">
        <is>
          <t xml:space="preserve">                        (подпись, инициалы, фамилия)</t>
        </is>
      </c>
      <c r="D22" s="21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20" workbookViewId="0">
      <selection activeCell="C33" sqref="C33"/>
    </sheetView>
  </sheetViews>
  <sheetFormatPr baseColWidth="8" defaultRowHeight="15"/>
  <cols>
    <col width="8.5703125" customWidth="1" style="221" min="1" max="1"/>
    <col width="12.85546875" customWidth="1" style="221" min="2" max="2"/>
    <col width="16.85546875" customWidth="1" style="221" min="3" max="3"/>
    <col width="49.85546875" customWidth="1" style="221" min="4" max="4"/>
    <col width="12.28515625" customWidth="1" style="221" min="5" max="5"/>
    <col width="19.85546875" customWidth="1" style="221" min="6" max="6"/>
    <col width="17.85546875" customWidth="1" style="221" min="7" max="7"/>
    <col width="19.42578125" customWidth="1" style="170" min="8" max="8"/>
    <col width="10.140625" customWidth="1" style="221" min="9" max="9"/>
  </cols>
  <sheetData>
    <row r="2" ht="15.75" customHeight="1" s="221">
      <c r="A2" s="233" t="inlineStr">
        <is>
          <t xml:space="preserve">Приложение № 3 </t>
        </is>
      </c>
      <c r="I2" s="122" t="n"/>
    </row>
    <row r="3" ht="18.75" customHeight="1" s="221">
      <c r="A3" s="234" t="inlineStr">
        <is>
          <t>Объектная ресурсная ведомость</t>
        </is>
      </c>
    </row>
    <row r="4" ht="25.5" customHeight="1" s="221">
      <c r="B4" s="169" t="n"/>
      <c r="C4" s="250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21">
      <c r="C5" s="149" t="n"/>
      <c r="D5" s="149" t="n"/>
      <c r="E5" s="149" t="n"/>
      <c r="F5" s="149" t="n"/>
      <c r="G5" s="149" t="n"/>
      <c r="H5" s="150" t="n"/>
    </row>
    <row r="6" ht="15" customHeight="1" s="221">
      <c r="A6" s="248" t="inlineStr">
        <is>
          <t>Наименование разрабатываемого показателя УНЦ — УНЦ провода СИП ВЛ 0,4-35 кВ (СИП-1)</t>
        </is>
      </c>
      <c r="G6" s="151" t="n"/>
      <c r="H6" s="152" t="n"/>
    </row>
    <row r="7" ht="14.25" customHeight="1" s="221">
      <c r="G7" s="151" t="n"/>
      <c r="H7" s="152" t="n"/>
    </row>
    <row r="8" ht="15.75" customHeight="1" s="221">
      <c r="C8" s="153" t="n"/>
      <c r="D8" s="154" t="n"/>
      <c r="E8" s="155" t="n"/>
      <c r="F8" s="156" t="n"/>
      <c r="G8" s="157" t="n"/>
      <c r="H8" s="158" t="n"/>
    </row>
    <row r="9" ht="38.25" customHeight="1" s="221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22" t="n"/>
    </row>
    <row r="10" ht="40.5" customHeight="1" s="221">
      <c r="A10" s="324" t="n"/>
      <c r="B10" s="324" t="n"/>
      <c r="C10" s="324" t="n"/>
      <c r="D10" s="324" t="n"/>
      <c r="E10" s="324" t="n"/>
      <c r="F10" s="324" t="n"/>
      <c r="G10" s="240" t="inlineStr">
        <is>
          <t>на ед.изм.</t>
        </is>
      </c>
      <c r="H10" s="240" t="inlineStr">
        <is>
          <t>общая</t>
        </is>
      </c>
    </row>
    <row r="11" ht="15.75" customHeight="1" s="221">
      <c r="A11" s="240" t="n">
        <v>1</v>
      </c>
      <c r="B11" s="159" t="n"/>
      <c r="C11" s="240" t="n">
        <v>2</v>
      </c>
      <c r="D11" s="240" t="inlineStr">
        <is>
          <t>З</t>
        </is>
      </c>
      <c r="E11" s="240" t="n">
        <v>4</v>
      </c>
      <c r="F11" s="240" t="n">
        <v>5</v>
      </c>
      <c r="G11" s="159" t="n">
        <v>6</v>
      </c>
      <c r="H11" s="159" t="n">
        <v>7</v>
      </c>
    </row>
    <row r="12" ht="15" customHeight="1" s="221">
      <c r="A12" s="246" t="inlineStr">
        <is>
          <t>Затраты труда рабочих</t>
        </is>
      </c>
      <c r="B12" s="321" t="n"/>
      <c r="C12" s="321" t="n"/>
      <c r="D12" s="322" t="n"/>
      <c r="E12" s="160" t="n"/>
      <c r="F12" s="176">
        <f>SUM(F13:F13)</f>
        <v/>
      </c>
      <c r="G12" s="160" t="n"/>
      <c r="H12" s="177">
        <f>SUM(H13:H13)</f>
        <v/>
      </c>
    </row>
    <row r="13">
      <c r="A13" s="224" t="inlineStr">
        <is>
          <t>1</t>
        </is>
      </c>
      <c r="B13" s="224" t="n"/>
      <c r="C13" s="165" t="inlineStr">
        <is>
          <t>1-3-9</t>
        </is>
      </c>
      <c r="D13" s="182" t="inlineStr">
        <is>
          <t>Затраты труда рабочих (ср 3,9)</t>
        </is>
      </c>
      <c r="E13" s="7" t="inlineStr">
        <is>
          <t>чел.час</t>
        </is>
      </c>
      <c r="F13" s="180" t="n">
        <v>104.3796</v>
      </c>
      <c r="G13" s="161" t="n">
        <v>9.51</v>
      </c>
      <c r="H13" s="32">
        <f>ROUND(F13*G13,2)</f>
        <v/>
      </c>
      <c r="J13" s="163" t="n"/>
      <c r="K13" s="162" t="n"/>
      <c r="L13" s="162" t="n"/>
    </row>
    <row r="14">
      <c r="A14" s="327" t="inlineStr">
        <is>
          <t>Затраты труда машинистов</t>
        </is>
      </c>
      <c r="B14" s="325" t="n"/>
      <c r="C14" s="325" t="n"/>
      <c r="D14" s="326" t="n"/>
      <c r="E14" s="276" t="n"/>
      <c r="F14" s="165" t="n"/>
      <c r="G14" s="161" t="n"/>
      <c r="H14" s="178">
        <f>H15</f>
        <v/>
      </c>
      <c r="L14" s="162" t="n"/>
    </row>
    <row r="15">
      <c r="A15" s="224">
        <f>A13+1</f>
        <v/>
      </c>
      <c r="B15" s="175" t="n"/>
      <c r="C15" s="224" t="n">
        <v>2</v>
      </c>
      <c r="D15" s="262" t="inlineStr">
        <is>
          <t>Затраты труда машинистов</t>
        </is>
      </c>
      <c r="E15" s="258" t="inlineStr">
        <is>
          <t>чел.час</t>
        </is>
      </c>
      <c r="F15" s="183" t="n">
        <v>60.02</v>
      </c>
      <c r="G15" s="275" t="n"/>
      <c r="H15" s="184" t="n">
        <v>638.5700000000001</v>
      </c>
    </row>
    <row r="16" ht="15" customHeight="1" s="221">
      <c r="A16" s="246" t="inlineStr">
        <is>
          <t>Машины и механизмы</t>
        </is>
      </c>
      <c r="B16" s="321" t="n"/>
      <c r="C16" s="321" t="n"/>
      <c r="D16" s="322" t="n"/>
      <c r="E16" s="160" t="n"/>
      <c r="F16" s="160" t="n"/>
      <c r="G16" s="160" t="n"/>
      <c r="H16" s="179">
        <f>SUM(H17:H21)</f>
        <v/>
      </c>
      <c r="K16" s="162" t="n"/>
    </row>
    <row r="17">
      <c r="A17" s="258">
        <f>A15+1</f>
        <v/>
      </c>
      <c r="B17" s="224" t="n"/>
      <c r="C17" s="224" t="inlineStr">
        <is>
          <t>91.06.06-011</t>
        </is>
      </c>
      <c r="D17" s="262" t="inlineStr">
        <is>
          <t>Автогидроподъемники высотой подъема: 12 м</t>
        </is>
      </c>
      <c r="E17" s="258" t="inlineStr">
        <is>
          <t>маш.час</t>
        </is>
      </c>
      <c r="F17" s="258" t="n">
        <v>39.06</v>
      </c>
      <c r="G17" s="264" t="n">
        <v>82.22</v>
      </c>
      <c r="H17" s="32">
        <f>ROUND(F17*G17,2)</f>
        <v/>
      </c>
      <c r="I17" s="166">
        <f>H17/$H$16</f>
        <v/>
      </c>
    </row>
    <row r="18" ht="25.5" customHeight="1" s="221">
      <c r="A18" s="258">
        <f>A17+1</f>
        <v/>
      </c>
      <c r="B18" s="224" t="n"/>
      <c r="C18" s="224" t="inlineStr">
        <is>
          <t>91.06.03-057</t>
        </is>
      </c>
      <c r="D18" s="262" t="inlineStr">
        <is>
          <t>Лебедки электрические тяговым усилием: 122,62 кН (12,5 т)</t>
        </is>
      </c>
      <c r="E18" s="258" t="inlineStr">
        <is>
          <t>маш.час</t>
        </is>
      </c>
      <c r="F18" s="258" t="n">
        <v>19.12</v>
      </c>
      <c r="G18" s="264" t="n">
        <v>80.73999999999999</v>
      </c>
      <c r="H18" s="32">
        <f>ROUND(F18*G18,2)</f>
        <v/>
      </c>
      <c r="I18" s="166">
        <f>H18/$H$16</f>
        <v/>
      </c>
    </row>
    <row r="19" ht="25.5" customHeight="1" s="221">
      <c r="A19" s="258">
        <f>A18+1</f>
        <v/>
      </c>
      <c r="B19" s="224" t="n"/>
      <c r="C19" s="224" t="inlineStr">
        <is>
          <t>91.05.05-014</t>
        </is>
      </c>
      <c r="D19" s="262" t="inlineStr">
        <is>
          <t>Краны на автомобильном ходу, грузоподъемность 10 т</t>
        </is>
      </c>
      <c r="E19" s="258" t="inlineStr">
        <is>
          <t>маш.час</t>
        </is>
      </c>
      <c r="F19" s="258" t="n">
        <v>1.31</v>
      </c>
      <c r="G19" s="264" t="n">
        <v>111.99</v>
      </c>
      <c r="H19" s="32">
        <f>ROUND(F19*G19,2)</f>
        <v/>
      </c>
      <c r="I19" s="166">
        <f>H19/$H$16</f>
        <v/>
      </c>
    </row>
    <row r="20">
      <c r="A20" s="258">
        <f>A19+1</f>
        <v/>
      </c>
      <c r="B20" s="224" t="n"/>
      <c r="C20" s="224" t="inlineStr">
        <is>
          <t>91.14.02-001</t>
        </is>
      </c>
      <c r="D20" s="262" t="inlineStr">
        <is>
          <t>Автомобили бортовые, грузоподъемность: до 5 т</t>
        </is>
      </c>
      <c r="E20" s="258" t="inlineStr">
        <is>
          <t>маш.час</t>
        </is>
      </c>
      <c r="F20" s="258" t="n">
        <v>0.53</v>
      </c>
      <c r="G20" s="264" t="n">
        <v>65.70999999999999</v>
      </c>
      <c r="H20" s="32">
        <f>ROUND(F20*G20,2)</f>
        <v/>
      </c>
      <c r="I20" s="166">
        <f>H20/$H$16</f>
        <v/>
      </c>
    </row>
    <row r="21">
      <c r="A21" s="258">
        <f>A20+1</f>
        <v/>
      </c>
      <c r="B21" s="224" t="n"/>
      <c r="C21" s="224" t="inlineStr">
        <is>
          <t>91.06.01-002</t>
        </is>
      </c>
      <c r="D21" s="262" t="inlineStr">
        <is>
          <t>Домкраты гидравлические, грузоподъемность 6,3-25 т</t>
        </is>
      </c>
      <c r="E21" s="258" t="inlineStr">
        <is>
          <t>маш.час</t>
        </is>
      </c>
      <c r="F21" s="258" t="n">
        <v>15.62</v>
      </c>
      <c r="G21" s="264" t="n">
        <v>0.48</v>
      </c>
      <c r="H21" s="32">
        <f>ROUND(F21*G21,2)</f>
        <v/>
      </c>
      <c r="I21" s="166" t="n"/>
    </row>
    <row r="22" ht="15" customHeight="1" s="221">
      <c r="A22" s="247" t="inlineStr">
        <is>
          <t>Оборудование</t>
        </is>
      </c>
      <c r="B22" s="321" t="n"/>
      <c r="C22" s="321" t="n"/>
      <c r="D22" s="322" t="n"/>
      <c r="E22" s="167" t="n"/>
      <c r="F22" s="168" t="n"/>
      <c r="G22" s="161" t="n"/>
      <c r="H22" s="181" t="n"/>
      <c r="I22" s="166" t="n"/>
    </row>
    <row r="23" ht="15" customHeight="1" s="221">
      <c r="A23" s="246" t="inlineStr">
        <is>
          <t>Материалы</t>
        </is>
      </c>
      <c r="B23" s="321" t="n"/>
      <c r="C23" s="321" t="n"/>
      <c r="D23" s="322" t="n"/>
      <c r="E23" s="174" t="n"/>
      <c r="F23" s="174" t="n"/>
      <c r="G23" s="160" t="n"/>
      <c r="H23" s="179">
        <f>SUM(H24:H28)</f>
        <v/>
      </c>
    </row>
    <row r="24" ht="25.5" customHeight="1" s="221">
      <c r="A24" s="258" t="n">
        <v>8</v>
      </c>
      <c r="B24" s="224" t="n"/>
      <c r="C24" s="224" t="inlineStr">
        <is>
          <t>Прайс из СД ОП</t>
        </is>
      </c>
      <c r="D24" s="262" t="inlineStr">
        <is>
          <t>Провода изолированные для воздушных линий  СИП-1 1х16+1х25</t>
        </is>
      </c>
      <c r="E24" s="258" t="inlineStr">
        <is>
          <t>км</t>
        </is>
      </c>
      <c r="F24" s="258" t="n">
        <v>1</v>
      </c>
      <c r="G24" s="264" t="n">
        <v>6677.09</v>
      </c>
      <c r="H24" s="32">
        <f>ROUND(F24*G24,2)</f>
        <v/>
      </c>
      <c r="I24" s="166">
        <f>H24/$H$23</f>
        <v/>
      </c>
    </row>
    <row r="25" ht="15" customHeight="1" s="221">
      <c r="A25" s="258" t="n">
        <v>9</v>
      </c>
      <c r="B25" s="246" t="n"/>
      <c r="C25" s="224" t="inlineStr">
        <is>
          <t>25.2.02.04-0003</t>
        </is>
      </c>
      <c r="D25" s="262" t="inlineStr">
        <is>
          <t>Комплект промежуточной подвески (СИП) ES 1500E</t>
        </is>
      </c>
      <c r="E25" s="258" t="inlineStr">
        <is>
          <t>компл.</t>
        </is>
      </c>
      <c r="F25" s="258" t="n">
        <v>29</v>
      </c>
      <c r="G25" s="264" t="n">
        <v>168.71</v>
      </c>
      <c r="H25" s="32">
        <f>ROUND(F25*G25,2)</f>
        <v/>
      </c>
      <c r="I25" s="166">
        <f>H25/$H$23</f>
        <v/>
      </c>
    </row>
    <row r="26" ht="40.5" customHeight="1" s="221">
      <c r="A26" s="258" t="n">
        <v>10</v>
      </c>
      <c r="B26" s="224" t="n"/>
      <c r="C26" s="224" t="inlineStr">
        <is>
          <t>25.2.02.11-0021</t>
        </is>
      </c>
      <c r="D26" s="262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8" t="inlineStr">
        <is>
          <t>шт</t>
        </is>
      </c>
      <c r="F26" s="258" t="n">
        <v>1.8</v>
      </c>
      <c r="G26" s="264" t="n">
        <v>943.0599999999999</v>
      </c>
      <c r="H26" s="32">
        <f>ROUND(F26*G26,2)</f>
        <v/>
      </c>
      <c r="I26" s="166">
        <f>H26/$H$23</f>
        <v/>
      </c>
    </row>
    <row r="27" ht="25.5" customHeight="1" s="221">
      <c r="A27" s="258">
        <f>A26+1</f>
        <v/>
      </c>
      <c r="B27" s="224" t="n"/>
      <c r="C27" s="224" t="inlineStr">
        <is>
          <t>25.2.02.04-0002</t>
        </is>
      </c>
      <c r="D27" s="262" t="inlineStr">
        <is>
          <t>Комплект для простого анкерного крепления ЕА1500-3 в составе: кронштейн CS10.3, зажим РА1500</t>
        </is>
      </c>
      <c r="E27" s="258" t="inlineStr">
        <is>
          <t>компл.</t>
        </is>
      </c>
      <c r="F27" s="258" t="n">
        <v>2</v>
      </c>
      <c r="G27" s="264" t="n">
        <v>242.4</v>
      </c>
      <c r="H27" s="32">
        <f>ROUND(F27*G27,2)</f>
        <v/>
      </c>
      <c r="I27" s="166">
        <f>H27/$H$23</f>
        <v/>
      </c>
    </row>
    <row r="28">
      <c r="A28" s="258">
        <f>A27+1</f>
        <v/>
      </c>
      <c r="B28" s="224" t="n"/>
      <c r="C28" s="224" t="inlineStr">
        <is>
          <t>25.2.02.11-0051</t>
        </is>
      </c>
      <c r="D28" s="262" t="inlineStr">
        <is>
          <t>Скрепа размером 20 мм NC20 (СИП)</t>
        </is>
      </c>
      <c r="E28" s="258" t="inlineStr">
        <is>
          <t>100 шт</t>
        </is>
      </c>
      <c r="F28" s="258" t="n">
        <v>0.62</v>
      </c>
      <c r="G28" s="264" t="n">
        <v>582</v>
      </c>
      <c r="H28" s="32">
        <f>ROUND(F28*G28,2)</f>
        <v/>
      </c>
      <c r="I28" s="166">
        <f>H28/$H$23</f>
        <v/>
      </c>
    </row>
    <row r="29">
      <c r="C29" s="156" t="n"/>
      <c r="D29" s="154" t="n"/>
      <c r="E29" s="155" t="n"/>
      <c r="F29" s="155" t="n"/>
      <c r="G29" s="157" t="n"/>
      <c r="H29" s="172" t="n"/>
    </row>
    <row r="30" ht="25.5" customHeight="1" s="221">
      <c r="B30" s="169" t="inlineStr">
        <is>
          <t xml:space="preserve">Примечание: </t>
        </is>
      </c>
      <c r="C30" s="241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70" t="n"/>
    </row>
    <row r="34" ht="14.25" customFormat="1" customHeight="1" s="210">
      <c r="A34" s="200" t="inlineStr">
        <is>
          <t>Составил ______________________    Д.Ю. Нефедова</t>
        </is>
      </c>
    </row>
    <row r="35" ht="14.25" customFormat="1" customHeight="1" s="210">
      <c r="A35" s="211" t="inlineStr">
        <is>
          <t xml:space="preserve">                         (подпись, инициалы, фамилия)</t>
        </is>
      </c>
    </row>
    <row r="36" ht="14.25" customFormat="1" customHeight="1" s="210">
      <c r="A36" s="200" t="n"/>
    </row>
    <row r="37" ht="14.25" customFormat="1" customHeight="1" s="210">
      <c r="A37" s="200" t="inlineStr">
        <is>
          <t>Проверил ______________________        А.В. Костянецкая</t>
        </is>
      </c>
    </row>
    <row r="38" ht="14.25" customFormat="1" customHeight="1" s="210">
      <c r="A38" s="211" t="inlineStr">
        <is>
          <t xml:space="preserve">                        (подпись, инициалы, фамилия)</t>
        </is>
      </c>
    </row>
  </sheetData>
  <mergeCells count="17">
    <mergeCell ref="C9:C10"/>
    <mergeCell ref="A23:D23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C4:H4"/>
    <mergeCell ref="A16:D16"/>
    <mergeCell ref="A3:I3"/>
    <mergeCell ref="G9:H9"/>
    <mergeCell ref="C30:H30"/>
    <mergeCell ref="A14:D14"/>
  </mergeCells>
  <pageMargins left="0.7086614173228347" right="0.7086614173228347" top="0.7480314960629921" bottom="0.7480314960629921" header="0.3149606299212598" footer="0.3149606299212598"/>
  <pageSetup orientation="landscape" paperSize="9" scale="84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zoomScale="115" workbookViewId="0">
      <selection activeCell="B46" sqref="B46"/>
    </sheetView>
  </sheetViews>
  <sheetFormatPr baseColWidth="8" defaultRowHeight="15"/>
  <cols>
    <col width="4.140625" customWidth="1" style="221" min="1" max="1"/>
    <col width="36.28515625" customWidth="1" style="221" min="2" max="2"/>
    <col width="18.85546875" customWidth="1" style="221" min="3" max="3"/>
    <col width="18.28515625" customWidth="1" style="221" min="4" max="4"/>
    <col width="18.85546875" customWidth="1" style="221" min="5" max="5"/>
    <col width="9.140625" customWidth="1" style="221" min="6" max="6"/>
    <col width="12.85546875" customWidth="1" style="221" min="7" max="7"/>
    <col width="9.140625" customWidth="1" style="221" min="8" max="11"/>
    <col width="13.5703125" customWidth="1" style="221" min="12" max="12"/>
    <col width="9.140625" customWidth="1" style="221" min="13" max="13"/>
  </cols>
  <sheetData>
    <row r="1">
      <c r="B1" s="200" t="n"/>
      <c r="C1" s="200" t="n"/>
      <c r="D1" s="200" t="n"/>
      <c r="E1" s="200" t="n"/>
    </row>
    <row r="2">
      <c r="B2" s="200" t="n"/>
      <c r="C2" s="200" t="n"/>
      <c r="D2" s="200" t="n"/>
      <c r="E2" s="271" t="inlineStr">
        <is>
          <t>Приложение № 4</t>
        </is>
      </c>
    </row>
    <row r="3">
      <c r="B3" s="200" t="n"/>
      <c r="C3" s="200" t="n"/>
      <c r="D3" s="200" t="n"/>
      <c r="E3" s="200" t="n"/>
    </row>
    <row r="4">
      <c r="B4" s="200" t="n"/>
      <c r="C4" s="200" t="n"/>
      <c r="D4" s="200" t="n"/>
      <c r="E4" s="200" t="n"/>
    </row>
    <row r="5">
      <c r="B5" s="225" t="inlineStr">
        <is>
          <t>Ресурсная модель</t>
        </is>
      </c>
    </row>
    <row r="6">
      <c r="B6" s="140" t="n"/>
      <c r="C6" s="200" t="n"/>
      <c r="D6" s="200" t="n"/>
      <c r="E6" s="200" t="n"/>
    </row>
    <row r="7" ht="25.5" customHeight="1" s="221">
      <c r="B7" s="253" t="inlineStr">
        <is>
          <t>Наименование разрабатываемого показателя УНЦ — УНЦ провода СИП ВЛ 0,4-35 кВ (СИП-1)</t>
        </is>
      </c>
    </row>
    <row r="8">
      <c r="B8" s="254" t="inlineStr">
        <is>
          <t>Единица измерения  — 1 км</t>
        </is>
      </c>
    </row>
    <row r="9">
      <c r="B9" s="140" t="n"/>
      <c r="C9" s="200" t="n"/>
      <c r="D9" s="200" t="n"/>
      <c r="E9" s="200" t="n"/>
    </row>
    <row r="10" ht="51" customHeight="1" s="221">
      <c r="B10" s="258" t="inlineStr">
        <is>
          <t>Наименование</t>
        </is>
      </c>
      <c r="C10" s="258" t="inlineStr">
        <is>
          <t>Сметная стоимость в ценах на 01.01.2023
 (руб.)</t>
        </is>
      </c>
      <c r="D10" s="258" t="inlineStr">
        <is>
          <t>Удельный вес, 
(в СМР)</t>
        </is>
      </c>
      <c r="E10" s="25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2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2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2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2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2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22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22">
        <f>'Прил.5 Расчет СМР и ОБ'!J42</f>
        <v/>
      </c>
      <c r="D17" s="27">
        <f>C17/$C$24</f>
        <v/>
      </c>
      <c r="E17" s="27">
        <f>C17/$C$40</f>
        <v/>
      </c>
      <c r="G17" s="141" t="n"/>
    </row>
    <row r="18">
      <c r="B18" s="25" t="inlineStr">
        <is>
          <t>МАТЕРИАЛЫ, ВСЕГО:</t>
        </is>
      </c>
      <c r="C18" s="22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2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2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2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22">
        <f>C19+C20+C22</f>
        <v/>
      </c>
      <c r="D24" s="27">
        <f>C24/$C$24</f>
        <v/>
      </c>
      <c r="E24" s="27">
        <f>C24/$C$40</f>
        <v/>
      </c>
    </row>
    <row r="25" ht="25.5" customHeight="1" s="221">
      <c r="B25" s="25" t="inlineStr">
        <is>
          <t>ВСЕГО стоимость оборудования, в том числе</t>
        </is>
      </c>
      <c r="C25" s="222">
        <f>'Прил.5 Расчет СМР и ОБ'!J32</f>
        <v/>
      </c>
      <c r="D25" s="27" t="n"/>
      <c r="E25" s="27">
        <f>C25/$C$40</f>
        <v/>
      </c>
    </row>
    <row r="26" ht="25.5" customHeight="1" s="221">
      <c r="B26" s="25" t="inlineStr">
        <is>
          <t>стоимость оборудования технологического</t>
        </is>
      </c>
      <c r="C26" s="222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2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2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21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221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21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21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2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2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2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2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2" t="n"/>
    </row>
    <row r="38" ht="38.25" customHeight="1" s="221">
      <c r="B38" s="25" t="inlineStr">
        <is>
          <t>ИТОГО (СМР+ОБОРУДОВАНИЕ+ПРОЧ. ЗАТР., УЧТЕННЫЕ ПОКАЗАТЕЛЕМ)</t>
        </is>
      </c>
      <c r="C38" s="222">
        <f>C27+C32+C33+C34+C35+C29+C31+C30+C36+C37</f>
        <v/>
      </c>
      <c r="D38" s="25" t="n"/>
      <c r="E38" s="27">
        <f>C38/$C$40</f>
        <v/>
      </c>
    </row>
    <row r="39" ht="13.5" customHeight="1" s="221">
      <c r="B39" s="25" t="inlineStr">
        <is>
          <t>Непредвиденные расходы</t>
        </is>
      </c>
      <c r="C39" s="22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2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22">
        <f>C40/'Прил.5 Расчет СМР и ОБ'!E49</f>
        <v/>
      </c>
      <c r="D41" s="25" t="n"/>
      <c r="E41" s="25" t="n"/>
    </row>
    <row r="42">
      <c r="B42" s="207" t="n"/>
      <c r="C42" s="200" t="n"/>
      <c r="D42" s="200" t="n"/>
      <c r="E42" s="200" t="n"/>
    </row>
    <row r="43">
      <c r="B43" s="207" t="inlineStr">
        <is>
          <t>Составил ____________________________ Д.Ю. Нефедова</t>
        </is>
      </c>
      <c r="C43" s="200" t="n"/>
      <c r="D43" s="200" t="n"/>
      <c r="E43" s="200" t="n"/>
    </row>
    <row r="44">
      <c r="B44" s="207" t="inlineStr">
        <is>
          <t xml:space="preserve">(должность, подпись, инициалы, фамилия) </t>
        </is>
      </c>
      <c r="C44" s="200" t="n"/>
      <c r="D44" s="200" t="n"/>
      <c r="E44" s="200" t="n"/>
    </row>
    <row r="45">
      <c r="B45" s="207" t="n"/>
      <c r="C45" s="200" t="n"/>
      <c r="D45" s="200" t="n"/>
      <c r="E45" s="200" t="n"/>
    </row>
    <row r="46">
      <c r="B46" s="207" t="inlineStr">
        <is>
          <t>Проверил ____________________________ А.В. Костянецкая</t>
        </is>
      </c>
      <c r="C46" s="200" t="n"/>
      <c r="D46" s="200" t="n"/>
      <c r="E46" s="200" t="n"/>
    </row>
    <row r="47">
      <c r="B47" s="254" t="inlineStr">
        <is>
          <t>(должность, подпись, инициалы, фамилия)</t>
        </is>
      </c>
      <c r="D47" s="200" t="n"/>
      <c r="E47" s="200" t="n"/>
    </row>
    <row r="49">
      <c r="B49" s="200" t="n"/>
      <c r="C49" s="200" t="n"/>
      <c r="D49" s="200" t="n"/>
      <c r="E49" s="200" t="n"/>
    </row>
    <row r="50">
      <c r="B50" s="200" t="n"/>
      <c r="C50" s="200" t="n"/>
      <c r="D50" s="200" t="n"/>
      <c r="E50" s="20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0" workbookViewId="0">
      <selection activeCell="B54" sqref="B54"/>
    </sheetView>
  </sheetViews>
  <sheetFormatPr baseColWidth="8" defaultColWidth="9.140625" defaultRowHeight="15" outlineLevelRow="1"/>
  <cols>
    <col width="5.7109375" customWidth="1" style="210" min="1" max="1"/>
    <col width="22.5703125" customWidth="1" style="210" min="2" max="2"/>
    <col width="39.140625" customWidth="1" style="210" min="3" max="3"/>
    <col width="10.7109375" customWidth="1" style="210" min="4" max="4"/>
    <col width="12.7109375" customWidth="1" style="210" min="5" max="5"/>
    <col width="14.5703125" customWidth="1" style="210" min="6" max="6"/>
    <col width="13.42578125" customWidth="1" style="210" min="7" max="7"/>
    <col width="12.7109375" customWidth="1" style="210" min="8" max="8"/>
    <col width="19.85546875" customWidth="1" style="210" min="9" max="9"/>
    <col width="17.5703125" customWidth="1" style="210" min="10" max="10"/>
    <col width="10.85546875" customWidth="1" style="210" min="11" max="11"/>
    <col width="9.140625" customWidth="1" style="210" min="12" max="12"/>
  </cols>
  <sheetData>
    <row r="1">
      <c r="M1" s="210" t="n"/>
      <c r="N1" s="210" t="n"/>
    </row>
    <row r="2" ht="15.75" customHeight="1" s="221">
      <c r="H2" s="255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0">
      <c r="A4" s="225" t="inlineStr">
        <is>
          <t>Расчет стоимости СМР и оборудования</t>
        </is>
      </c>
    </row>
    <row r="5" ht="12.75" customFormat="1" customHeight="1" s="200">
      <c r="A5" s="225" t="n"/>
      <c r="B5" s="225" t="n"/>
      <c r="C5" s="278" t="n"/>
      <c r="D5" s="225" t="n"/>
      <c r="E5" s="225" t="n"/>
      <c r="F5" s="225" t="n"/>
      <c r="G5" s="225" t="n"/>
      <c r="H5" s="225" t="n"/>
      <c r="I5" s="225" t="n"/>
      <c r="J5" s="225" t="n"/>
    </row>
    <row r="6" ht="25.5" customFormat="1" customHeight="1" s="200">
      <c r="A6" s="197" t="inlineStr">
        <is>
          <t>Наименование разрабатываемого показателя УНЦ</t>
        </is>
      </c>
      <c r="B6" s="196" t="n"/>
      <c r="C6" s="196" t="n"/>
      <c r="D6" s="261" t="inlineStr">
        <is>
          <t>Провод СИП ВЛ 0,4-35 кВ, тип провода СИП-1, количество фазных проводов 1 шт., сечение фазного провода 16 мм2, сечение нулевого провода 25 мм2</t>
        </is>
      </c>
    </row>
    <row r="7" ht="12.75" customFormat="1" customHeight="1" s="200">
      <c r="A7" s="228" t="inlineStr">
        <is>
          <t>Единица измерения  — 1 км.</t>
        </is>
      </c>
      <c r="I7" s="253" t="n"/>
      <c r="J7" s="253" t="n"/>
    </row>
    <row r="8" ht="13.5" customFormat="1" customHeight="1" s="200">
      <c r="A8" s="228" t="n"/>
    </row>
    <row r="9" ht="13.15" customFormat="1" customHeight="1" s="200"/>
    <row r="10" ht="27" customHeight="1" s="221">
      <c r="A10" s="258" t="inlineStr">
        <is>
          <t>№ пп.</t>
        </is>
      </c>
      <c r="B10" s="258" t="inlineStr">
        <is>
          <t>Код ресурса</t>
        </is>
      </c>
      <c r="C10" s="258" t="inlineStr">
        <is>
          <t>Наименование</t>
        </is>
      </c>
      <c r="D10" s="258" t="inlineStr">
        <is>
          <t>Ед. изм.</t>
        </is>
      </c>
      <c r="E10" s="258" t="inlineStr">
        <is>
          <t>Кол-во единиц по проектным данным</t>
        </is>
      </c>
      <c r="F10" s="258" t="inlineStr">
        <is>
          <t>Сметная стоимость в ценах на 01.01.2000 (руб.)</t>
        </is>
      </c>
      <c r="G10" s="322" t="n"/>
      <c r="H10" s="258" t="inlineStr">
        <is>
          <t>Удельный вес, %</t>
        </is>
      </c>
      <c r="I10" s="258" t="inlineStr">
        <is>
          <t>Сметная стоимость в ценах на 01.01.2023 (руб.)</t>
        </is>
      </c>
      <c r="J10" s="322" t="n"/>
      <c r="M10" s="210" t="n"/>
      <c r="N10" s="210" t="n"/>
    </row>
    <row r="11" ht="28.5" customHeight="1" s="221">
      <c r="A11" s="324" t="n"/>
      <c r="B11" s="324" t="n"/>
      <c r="C11" s="324" t="n"/>
      <c r="D11" s="324" t="n"/>
      <c r="E11" s="324" t="n"/>
      <c r="F11" s="258" t="inlineStr">
        <is>
          <t>на ед. изм.</t>
        </is>
      </c>
      <c r="G11" s="258" t="inlineStr">
        <is>
          <t>общая</t>
        </is>
      </c>
      <c r="H11" s="324" t="n"/>
      <c r="I11" s="258" t="inlineStr">
        <is>
          <t>на ед. изм.</t>
        </is>
      </c>
      <c r="J11" s="258" t="inlineStr">
        <is>
          <t>общая</t>
        </is>
      </c>
      <c r="M11" s="210" t="n"/>
      <c r="N11" s="210" t="n"/>
    </row>
    <row r="12">
      <c r="A12" s="258" t="n">
        <v>1</v>
      </c>
      <c r="B12" s="258" t="n">
        <v>2</v>
      </c>
      <c r="C12" s="258" t="n">
        <v>3</v>
      </c>
      <c r="D12" s="258" t="n">
        <v>4</v>
      </c>
      <c r="E12" s="258" t="n">
        <v>5</v>
      </c>
      <c r="F12" s="258" t="n">
        <v>6</v>
      </c>
      <c r="G12" s="258" t="n">
        <v>7</v>
      </c>
      <c r="H12" s="258" t="n">
        <v>8</v>
      </c>
      <c r="I12" s="259" t="n">
        <v>9</v>
      </c>
      <c r="J12" s="259" t="n">
        <v>10</v>
      </c>
      <c r="M12" s="210" t="n"/>
      <c r="N12" s="210" t="n"/>
    </row>
    <row r="13">
      <c r="A13" s="258" t="n"/>
      <c r="B13" s="266" t="inlineStr">
        <is>
          <t>Затраты труда рабочих-строителей</t>
        </is>
      </c>
      <c r="C13" s="321" t="n"/>
      <c r="D13" s="321" t="n"/>
      <c r="E13" s="321" t="n"/>
      <c r="F13" s="321" t="n"/>
      <c r="G13" s="321" t="n"/>
      <c r="H13" s="322" t="n"/>
      <c r="I13" s="147" t="n"/>
      <c r="J13" s="147" t="n"/>
    </row>
    <row r="14" ht="25.5" customHeight="1" s="221">
      <c r="A14" s="258" t="n">
        <v>1</v>
      </c>
      <c r="B14" s="224" t="inlineStr">
        <is>
          <t>1-3-9</t>
        </is>
      </c>
      <c r="C14" s="262" t="inlineStr">
        <is>
          <t>Затраты труда рабочих-строителей среднего разряда (3,9)</t>
        </is>
      </c>
      <c r="D14" s="258" t="inlineStr">
        <is>
          <t>чел.-ч.</t>
        </is>
      </c>
      <c r="E14" s="186">
        <f>G14/F14</f>
        <v/>
      </c>
      <c r="F14" s="32" t="n">
        <v>9.51</v>
      </c>
      <c r="G14" s="32">
        <f>'Прил. 3'!H13</f>
        <v/>
      </c>
      <c r="H14" s="187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0">
      <c r="A15" s="258" t="n"/>
      <c r="B15" s="258" t="n"/>
      <c r="C15" s="266" t="inlineStr">
        <is>
          <t>Итого по разделу "Затраты труда рабочих-строителей"</t>
        </is>
      </c>
      <c r="D15" s="258" t="inlineStr">
        <is>
          <t>чел.-ч.</t>
        </is>
      </c>
      <c r="E15" s="186">
        <f>SUM(E14:E14)</f>
        <v/>
      </c>
      <c r="F15" s="32" t="n"/>
      <c r="G15" s="32">
        <f>SUM(G14:G14)</f>
        <v/>
      </c>
      <c r="H15" s="265" t="n">
        <v>1</v>
      </c>
      <c r="I15" s="147" t="n"/>
      <c r="J15" s="32">
        <f>SUM(J14:J14)</f>
        <v/>
      </c>
    </row>
    <row r="16" ht="14.25" customFormat="1" customHeight="1" s="210">
      <c r="A16" s="258" t="n"/>
      <c r="B16" s="262" t="inlineStr">
        <is>
          <t>Затраты труда машинистов</t>
        </is>
      </c>
      <c r="C16" s="321" t="n"/>
      <c r="D16" s="321" t="n"/>
      <c r="E16" s="321" t="n"/>
      <c r="F16" s="321" t="n"/>
      <c r="G16" s="321" t="n"/>
      <c r="H16" s="322" t="n"/>
      <c r="I16" s="147" t="n"/>
      <c r="J16" s="147" t="n"/>
    </row>
    <row r="17" ht="14.25" customFormat="1" customHeight="1" s="210">
      <c r="A17" s="258" t="n">
        <v>2</v>
      </c>
      <c r="B17" s="258" t="n">
        <v>2</v>
      </c>
      <c r="C17" s="262" t="inlineStr">
        <is>
          <t>Затраты труда машинистов</t>
        </is>
      </c>
      <c r="D17" s="258" t="inlineStr">
        <is>
          <t>чел.-ч.</t>
        </is>
      </c>
      <c r="E17" s="186">
        <f>'Прил. 3'!F15</f>
        <v/>
      </c>
      <c r="F17" s="32">
        <f>G17/E17</f>
        <v/>
      </c>
      <c r="G17" s="32">
        <f>'Прил. 3'!H15</f>
        <v/>
      </c>
      <c r="H17" s="26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10">
      <c r="A18" s="258" t="n"/>
      <c r="B18" s="266" t="inlineStr">
        <is>
          <t>Машины и механизмы</t>
        </is>
      </c>
      <c r="C18" s="321" t="n"/>
      <c r="D18" s="321" t="n"/>
      <c r="E18" s="321" t="n"/>
      <c r="F18" s="321" t="n"/>
      <c r="G18" s="321" t="n"/>
      <c r="H18" s="322" t="n"/>
      <c r="I18" s="147" t="n"/>
      <c r="J18" s="147" t="n"/>
    </row>
    <row r="19" ht="14.25" customFormat="1" customHeight="1" s="210">
      <c r="A19" s="258" t="n"/>
      <c r="B19" s="262" t="inlineStr">
        <is>
          <t>Основные машины и механизмы</t>
        </is>
      </c>
      <c r="C19" s="321" t="n"/>
      <c r="D19" s="321" t="n"/>
      <c r="E19" s="321" t="n"/>
      <c r="F19" s="321" t="n"/>
      <c r="G19" s="321" t="n"/>
      <c r="H19" s="322" t="n"/>
      <c r="I19" s="147" t="n"/>
      <c r="J19" s="147" t="n"/>
    </row>
    <row r="20" ht="25.5" customFormat="1" customHeight="1" s="210">
      <c r="A20" s="258" t="n">
        <v>3</v>
      </c>
      <c r="B20" s="224" t="inlineStr">
        <is>
          <t>91.06.06-011</t>
        </is>
      </c>
      <c r="C20" s="262" t="inlineStr">
        <is>
          <t>Автогидроподъемники высотой подъема: 12 м</t>
        </is>
      </c>
      <c r="D20" s="258" t="inlineStr">
        <is>
          <t>маш.час</t>
        </is>
      </c>
      <c r="E20" s="188" t="n">
        <v>39.06</v>
      </c>
      <c r="F20" s="264" t="n">
        <v>82.22</v>
      </c>
      <c r="G20" s="32">
        <f>ROUND(E20*F20,2)</f>
        <v/>
      </c>
      <c r="H20" s="18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10">
      <c r="A21" s="258" t="n">
        <v>4</v>
      </c>
      <c r="B21" s="224" t="inlineStr">
        <is>
          <t>91.06.03-057</t>
        </is>
      </c>
      <c r="C21" s="262" t="inlineStr">
        <is>
          <t>Лебедки электрические тяговым усилием: 122,62 кН (12,5 т)</t>
        </is>
      </c>
      <c r="D21" s="258" t="inlineStr">
        <is>
          <t>маш.час</t>
        </is>
      </c>
      <c r="E21" s="188" t="n">
        <v>19.12</v>
      </c>
      <c r="F21" s="264" t="n">
        <v>80.73999999999999</v>
      </c>
      <c r="G21" s="32">
        <f>ROUND(E21*F21,2)</f>
        <v/>
      </c>
      <c r="H21" s="187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10">
      <c r="A22" s="258" t="n"/>
      <c r="B22" s="258" t="n"/>
      <c r="C22" s="262" t="inlineStr">
        <is>
          <t>Итого основные машины и механизмы</t>
        </is>
      </c>
      <c r="D22" s="258" t="n"/>
      <c r="E22" s="186" t="n"/>
      <c r="F22" s="32" t="n"/>
      <c r="G22" s="32">
        <f>SUM(G20:G21)</f>
        <v/>
      </c>
      <c r="H22" s="265">
        <f>G22/G27</f>
        <v/>
      </c>
      <c r="I22" s="189" t="n"/>
      <c r="J22" s="32">
        <f>SUM(J20:J21)</f>
        <v/>
      </c>
    </row>
    <row r="23" outlineLevel="1" ht="25.5" customFormat="1" customHeight="1" s="210">
      <c r="A23" s="258" t="n">
        <v>5</v>
      </c>
      <c r="B23" s="224" t="inlineStr">
        <is>
          <t>91.05.05-014</t>
        </is>
      </c>
      <c r="C23" s="262" t="inlineStr">
        <is>
          <t>Краны на автомобильном ходу, грузоподъемность 10 т</t>
        </is>
      </c>
      <c r="D23" s="258" t="inlineStr">
        <is>
          <t>маш.час</t>
        </is>
      </c>
      <c r="E23" s="188" t="n">
        <v>1.31</v>
      </c>
      <c r="F23" s="264" t="n">
        <v>111.99</v>
      </c>
      <c r="G23" s="32">
        <f>ROUND(E23*F23,2)</f>
        <v/>
      </c>
      <c r="H23" s="187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10">
      <c r="A24" s="258" t="n">
        <v>6</v>
      </c>
      <c r="B24" s="224" t="inlineStr">
        <is>
          <t>91.14.02-001</t>
        </is>
      </c>
      <c r="C24" s="262" t="inlineStr">
        <is>
          <t>Автомобили бортовые, грузоподъемность: до 5 т</t>
        </is>
      </c>
      <c r="D24" s="258" t="inlineStr">
        <is>
          <t>маш.час</t>
        </is>
      </c>
      <c r="E24" s="188" t="n">
        <v>0.53</v>
      </c>
      <c r="F24" s="264" t="n">
        <v>65.70999999999999</v>
      </c>
      <c r="G24" s="32">
        <f>ROUND(E24*F24,2)</f>
        <v/>
      </c>
      <c r="H24" s="187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10">
      <c r="A25" s="258" t="n">
        <v>7</v>
      </c>
      <c r="B25" s="224" t="inlineStr">
        <is>
          <t>91.06.01-002</t>
        </is>
      </c>
      <c r="C25" s="262" t="inlineStr">
        <is>
          <t>Домкраты гидравлические, грузоподъемность 6,3-25 т</t>
        </is>
      </c>
      <c r="D25" s="258" t="inlineStr">
        <is>
          <t>маш.час</t>
        </is>
      </c>
      <c r="E25" s="188" t="n">
        <v>15.62</v>
      </c>
      <c r="F25" s="264" t="n">
        <v>0.48</v>
      </c>
      <c r="G25" s="32">
        <f>ROUND(E25*F25,2)</f>
        <v/>
      </c>
      <c r="H25" s="187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10">
      <c r="A26" s="258" t="n"/>
      <c r="B26" s="258" t="n"/>
      <c r="C26" s="262" t="inlineStr">
        <is>
          <t>Итого прочие машины и механизмы</t>
        </is>
      </c>
      <c r="D26" s="258" t="n"/>
      <c r="E26" s="263" t="n"/>
      <c r="F26" s="32" t="n"/>
      <c r="G26" s="189">
        <f>SUM(G23:G25)</f>
        <v/>
      </c>
      <c r="H26" s="187">
        <f>G26/G27</f>
        <v/>
      </c>
      <c r="I26" s="32" t="n"/>
      <c r="J26" s="32">
        <f>SUM(J23:J25)</f>
        <v/>
      </c>
    </row>
    <row r="27" ht="25.5" customFormat="1" customHeight="1" s="210">
      <c r="A27" s="258" t="n"/>
      <c r="B27" s="258" t="n"/>
      <c r="C27" s="266" t="inlineStr">
        <is>
          <t>Итого по разделу «Машины и механизмы»</t>
        </is>
      </c>
      <c r="D27" s="258" t="n"/>
      <c r="E27" s="263" t="n"/>
      <c r="F27" s="32" t="n"/>
      <c r="G27" s="32">
        <f>G26+G22</f>
        <v/>
      </c>
      <c r="H27" s="190" t="n">
        <v>1</v>
      </c>
      <c r="I27" s="223" t="n"/>
      <c r="J27" s="191">
        <f>J26+J22</f>
        <v/>
      </c>
    </row>
    <row r="28" ht="14.25" customFormat="1" customHeight="1" s="210">
      <c r="A28" s="258" t="n"/>
      <c r="B28" s="266" t="inlineStr">
        <is>
          <t>Оборудование</t>
        </is>
      </c>
      <c r="C28" s="321" t="n"/>
      <c r="D28" s="321" t="n"/>
      <c r="E28" s="321" t="n"/>
      <c r="F28" s="321" t="n"/>
      <c r="G28" s="321" t="n"/>
      <c r="H28" s="322" t="n"/>
      <c r="I28" s="147" t="n"/>
      <c r="J28" s="147" t="n"/>
    </row>
    <row r="29">
      <c r="A29" s="258" t="n"/>
      <c r="B29" s="262" t="inlineStr">
        <is>
          <t>Основное оборудование</t>
        </is>
      </c>
      <c r="C29" s="321" t="n"/>
      <c r="D29" s="321" t="n"/>
      <c r="E29" s="321" t="n"/>
      <c r="F29" s="321" t="n"/>
      <c r="G29" s="321" t="n"/>
      <c r="H29" s="322" t="n"/>
      <c r="I29" s="147" t="n"/>
      <c r="J29" s="147" t="n"/>
    </row>
    <row r="30">
      <c r="A30" s="258" t="n"/>
      <c r="B30" s="258" t="n"/>
      <c r="C30" s="262" t="inlineStr">
        <is>
          <t>Итого основное оборудование</t>
        </is>
      </c>
      <c r="D30" s="258" t="n"/>
      <c r="E30" s="186" t="n"/>
      <c r="F30" s="264" t="n"/>
      <c r="G30" s="32" t="n">
        <v>0</v>
      </c>
      <c r="H30" s="265" t="n">
        <v>0</v>
      </c>
      <c r="I30" s="189" t="n"/>
      <c r="J30" s="32" t="n">
        <v>0</v>
      </c>
    </row>
    <row r="31">
      <c r="A31" s="258" t="n"/>
      <c r="B31" s="258" t="n"/>
      <c r="C31" s="262" t="inlineStr">
        <is>
          <t>Итого прочее оборудование</t>
        </is>
      </c>
      <c r="D31" s="258" t="n"/>
      <c r="E31" s="186" t="n"/>
      <c r="F31" s="264" t="n"/>
      <c r="G31" s="32" t="n">
        <v>0</v>
      </c>
      <c r="H31" s="265" t="n">
        <v>0</v>
      </c>
      <c r="I31" s="189" t="n"/>
      <c r="J31" s="32" t="n">
        <v>0</v>
      </c>
    </row>
    <row r="32">
      <c r="A32" s="258" t="n"/>
      <c r="B32" s="258" t="n"/>
      <c r="C32" s="266" t="inlineStr">
        <is>
          <t>Итого по разделу «Оборудование»</t>
        </is>
      </c>
      <c r="D32" s="258" t="n"/>
      <c r="E32" s="263" t="n"/>
      <c r="F32" s="264" t="n"/>
      <c r="G32" s="32">
        <f>G30+G31</f>
        <v/>
      </c>
      <c r="H32" s="265" t="n">
        <v>0</v>
      </c>
      <c r="I32" s="189" t="n"/>
      <c r="J32" s="32">
        <f>J31+J30</f>
        <v/>
      </c>
    </row>
    <row r="33" ht="25.5" customHeight="1" s="221">
      <c r="A33" s="258" t="n"/>
      <c r="B33" s="258" t="n"/>
      <c r="C33" s="262" t="inlineStr">
        <is>
          <t>в том числе технологическое оборудование</t>
        </is>
      </c>
      <c r="D33" s="258" t="n"/>
      <c r="E33" s="192" t="n"/>
      <c r="F33" s="264" t="n"/>
      <c r="G33" s="32">
        <f>G32</f>
        <v/>
      </c>
      <c r="H33" s="265" t="n"/>
      <c r="I33" s="189" t="n"/>
      <c r="J33" s="32">
        <f>J32</f>
        <v/>
      </c>
    </row>
    <row r="34" ht="14.25" customFormat="1" customHeight="1" s="210">
      <c r="A34" s="258" t="n"/>
      <c r="B34" s="266" t="inlineStr">
        <is>
          <t>Материалы</t>
        </is>
      </c>
      <c r="C34" s="321" t="n"/>
      <c r="D34" s="321" t="n"/>
      <c r="E34" s="321" t="n"/>
      <c r="F34" s="321" t="n"/>
      <c r="G34" s="321" t="n"/>
      <c r="H34" s="322" t="n"/>
      <c r="I34" s="147" t="n"/>
      <c r="J34" s="147" t="n"/>
    </row>
    <row r="35" ht="14.25" customFormat="1" customHeight="1" s="210">
      <c r="A35" s="258" t="n"/>
      <c r="B35" s="262" t="inlineStr">
        <is>
          <t>Основные материалы</t>
        </is>
      </c>
      <c r="C35" s="321" t="n"/>
      <c r="D35" s="321" t="n"/>
      <c r="E35" s="321" t="n"/>
      <c r="F35" s="321" t="n"/>
      <c r="G35" s="321" t="n"/>
      <c r="H35" s="322" t="n"/>
      <c r="I35" s="147" t="n"/>
      <c r="J35" s="147" t="n"/>
    </row>
    <row r="36" ht="25.5" customFormat="1" customHeight="1" s="210">
      <c r="A36" s="258" t="n">
        <v>8</v>
      </c>
      <c r="B36" s="224" t="inlineStr">
        <is>
          <t>БЦ.103.12</t>
        </is>
      </c>
      <c r="C36" s="262" t="inlineStr">
        <is>
          <t>Провода изолированные для воздушных линий  СИП-1 1х16+1х25</t>
        </is>
      </c>
      <c r="D36" s="193" t="inlineStr">
        <is>
          <t>км</t>
        </is>
      </c>
      <c r="E36" s="188" t="n">
        <v>1</v>
      </c>
      <c r="F36" s="194">
        <f>ROUND(I36/'Прил. 10'!D13,2)</f>
        <v/>
      </c>
      <c r="G36" s="32">
        <f>ROUND(E36*F36,2)</f>
        <v/>
      </c>
      <c r="H36" s="265">
        <f>G36/$G$43</f>
        <v/>
      </c>
      <c r="I36" s="32" t="n">
        <v>48755.34</v>
      </c>
      <c r="J36" s="32">
        <f>ROUND(I36*E36,2)</f>
        <v/>
      </c>
    </row>
    <row r="37" ht="25.5" customFormat="1" customHeight="1" s="210">
      <c r="A37" s="258" t="n">
        <v>9</v>
      </c>
      <c r="B37" s="224" t="inlineStr">
        <is>
          <t>25.2.02.04-0003</t>
        </is>
      </c>
      <c r="C37" s="262" t="inlineStr">
        <is>
          <t>Комплект промежуточной подвески (СИП) ES 1500E</t>
        </is>
      </c>
      <c r="D37" s="258" t="inlineStr">
        <is>
          <t>компл.</t>
        </is>
      </c>
      <c r="E37" s="188" t="n">
        <v>29</v>
      </c>
      <c r="F37" s="264" t="n">
        <v>168.71</v>
      </c>
      <c r="G37" s="32">
        <f>ROUND(E37*F37,2)</f>
        <v/>
      </c>
      <c r="H37" s="187">
        <f>G37/$G$43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210">
      <c r="A38" s="258" t="n"/>
      <c r="B38" s="224" t="n"/>
      <c r="C38" s="262" t="inlineStr">
        <is>
          <t>Итого основные материалы</t>
        </is>
      </c>
      <c r="D38" s="258" t="n"/>
      <c r="E38" s="186" t="n"/>
      <c r="F38" s="32" t="n"/>
      <c r="G38" s="32">
        <f>SUM(G36:G37)</f>
        <v/>
      </c>
      <c r="H38" s="187">
        <f>G38/$G$43</f>
        <v/>
      </c>
      <c r="I38" s="191" t="n"/>
      <c r="J38" s="32">
        <f>SUM(J36:J37)</f>
        <v/>
      </c>
    </row>
    <row r="39" outlineLevel="1" ht="51" customFormat="1" customHeight="1" s="210">
      <c r="A39" s="258" t="n">
        <v>10</v>
      </c>
      <c r="B39" s="224" t="inlineStr">
        <is>
          <t>25.2.02.11-0021</t>
        </is>
      </c>
      <c r="C39" s="262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8" t="inlineStr">
        <is>
          <t>шт</t>
        </is>
      </c>
      <c r="E39" s="188" t="n">
        <v>1.8</v>
      </c>
      <c r="F39" s="264" t="n">
        <v>943.0599999999999</v>
      </c>
      <c r="G39" s="32">
        <f>ROUND(E39*F39,2)</f>
        <v/>
      </c>
      <c r="H39" s="187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210">
      <c r="A40" s="258" t="n">
        <v>11</v>
      </c>
      <c r="B40" s="224" t="inlineStr">
        <is>
          <t>25.2.02.04-0002</t>
        </is>
      </c>
      <c r="C40" s="262" t="inlineStr">
        <is>
          <t>Комплект для простого анкерного крепления ЕА1500-3 в составе: кронштейн CS10.3, зажим РА1500</t>
        </is>
      </c>
      <c r="D40" s="258" t="inlineStr">
        <is>
          <t>компл.</t>
        </is>
      </c>
      <c r="E40" s="188" t="n">
        <v>2</v>
      </c>
      <c r="F40" s="264" t="n">
        <v>242.4</v>
      </c>
      <c r="G40" s="32">
        <f>ROUND(E40*F40,2)</f>
        <v/>
      </c>
      <c r="H40" s="187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10">
      <c r="A41" s="258" t="n">
        <v>12</v>
      </c>
      <c r="B41" s="224" t="inlineStr">
        <is>
          <t>25.2.02.11-0051</t>
        </is>
      </c>
      <c r="C41" s="262" t="inlineStr">
        <is>
          <t>Скрепа размером 20 мм NC20 (СИП)</t>
        </is>
      </c>
      <c r="D41" s="258" t="inlineStr">
        <is>
          <t>100 шт</t>
        </is>
      </c>
      <c r="E41" s="188" t="n">
        <v>0.62</v>
      </c>
      <c r="F41" s="264" t="n">
        <v>582</v>
      </c>
      <c r="G41" s="32">
        <f>ROUND(E41*F41,2)</f>
        <v/>
      </c>
      <c r="H41" s="187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10">
      <c r="A42" s="258" t="n"/>
      <c r="B42" s="258" t="n"/>
      <c r="C42" s="262" t="inlineStr">
        <is>
          <t>Итого прочие материалы</t>
        </is>
      </c>
      <c r="D42" s="258" t="n"/>
      <c r="E42" s="263" t="n"/>
      <c r="F42" s="264" t="n"/>
      <c r="G42" s="32">
        <f>SUM(G39:G41)</f>
        <v/>
      </c>
      <c r="H42" s="187">
        <f>G42/$G$43</f>
        <v/>
      </c>
      <c r="I42" s="32" t="n"/>
      <c r="J42" s="32">
        <f>SUM(J39:J41)</f>
        <v/>
      </c>
    </row>
    <row r="43" ht="14.25" customFormat="1" customHeight="1" s="210">
      <c r="A43" s="258" t="n"/>
      <c r="B43" s="258" t="n"/>
      <c r="C43" s="266" t="inlineStr">
        <is>
          <t>Итого по разделу «Материалы»</t>
        </is>
      </c>
      <c r="D43" s="258" t="n"/>
      <c r="E43" s="263" t="n"/>
      <c r="F43" s="264" t="n"/>
      <c r="G43" s="32">
        <f>G38+G42</f>
        <v/>
      </c>
      <c r="H43" s="265" t="n">
        <v>1</v>
      </c>
      <c r="I43" s="32" t="n"/>
      <c r="J43" s="32">
        <f>J38+J42</f>
        <v/>
      </c>
    </row>
    <row r="44" ht="14.25" customFormat="1" customHeight="1" s="210">
      <c r="A44" s="258" t="n"/>
      <c r="B44" s="258" t="n"/>
      <c r="C44" s="262" t="inlineStr">
        <is>
          <t>ИТОГО ПО РМ</t>
        </is>
      </c>
      <c r="D44" s="258" t="n"/>
      <c r="E44" s="263" t="n"/>
      <c r="F44" s="264" t="n"/>
      <c r="G44" s="32">
        <f>G15+G27+G43</f>
        <v/>
      </c>
      <c r="H44" s="265" t="n"/>
      <c r="I44" s="32" t="n"/>
      <c r="J44" s="32">
        <f>J15+J27+J43</f>
        <v/>
      </c>
    </row>
    <row r="45" ht="14.25" customFormat="1" customHeight="1" s="210">
      <c r="A45" s="258" t="n"/>
      <c r="B45" s="258" t="n"/>
      <c r="C45" s="262" t="inlineStr">
        <is>
          <t>Накладные расходы</t>
        </is>
      </c>
      <c r="D45" s="148">
        <f>ROUND(G45/(G$17+$G$15),2)</f>
        <v/>
      </c>
      <c r="E45" s="263" t="n"/>
      <c r="F45" s="264" t="n"/>
      <c r="G45" s="32" t="n">
        <v>1712.78</v>
      </c>
      <c r="H45" s="265" t="n"/>
      <c r="I45" s="32" t="n"/>
      <c r="J45" s="32">
        <f>ROUND(D45*(J15+J17),2)</f>
        <v/>
      </c>
    </row>
    <row r="46" ht="14.25" customFormat="1" customHeight="1" s="210">
      <c r="A46" s="258" t="n"/>
      <c r="B46" s="258" t="n"/>
      <c r="C46" s="262" t="inlineStr">
        <is>
          <t>Сметная прибыль</t>
        </is>
      </c>
      <c r="D46" s="148">
        <f>ROUND(G46/(G$15+G$17),2)</f>
        <v/>
      </c>
      <c r="E46" s="263" t="n"/>
      <c r="F46" s="264" t="n"/>
      <c r="G46" s="32" t="n">
        <v>978.73</v>
      </c>
      <c r="H46" s="265" t="n"/>
      <c r="I46" s="32" t="n"/>
      <c r="J46" s="32">
        <f>ROUND(D46*(J15+J17),2)</f>
        <v/>
      </c>
    </row>
    <row r="47" ht="14.25" customFormat="1" customHeight="1" s="210">
      <c r="A47" s="258" t="n"/>
      <c r="B47" s="258" t="n"/>
      <c r="C47" s="262" t="inlineStr">
        <is>
          <t>Итого СМР (с НР и СП)</t>
        </is>
      </c>
      <c r="D47" s="258" t="n"/>
      <c r="E47" s="263" t="n"/>
      <c r="F47" s="264" t="n"/>
      <c r="G47" s="32">
        <f>G15+G27+G43+G45+G46</f>
        <v/>
      </c>
      <c r="H47" s="265" t="n"/>
      <c r="I47" s="32" t="n"/>
      <c r="J47" s="32">
        <f>J15+J27+J43+J45+J46</f>
        <v/>
      </c>
    </row>
    <row r="48" ht="14.25" customFormat="1" customHeight="1" s="210">
      <c r="A48" s="258" t="n"/>
      <c r="B48" s="258" t="n"/>
      <c r="C48" s="262" t="inlineStr">
        <is>
          <t>ВСЕГО СМР + ОБОРУДОВАНИЕ</t>
        </is>
      </c>
      <c r="D48" s="258" t="n"/>
      <c r="E48" s="263" t="n"/>
      <c r="F48" s="264" t="n"/>
      <c r="G48" s="32">
        <f>G47+G32</f>
        <v/>
      </c>
      <c r="H48" s="265" t="n"/>
      <c r="I48" s="32" t="n"/>
      <c r="J48" s="32">
        <f>J47+J32</f>
        <v/>
      </c>
    </row>
    <row r="49" ht="34.5" customFormat="1" customHeight="1" s="210">
      <c r="A49" s="258" t="n"/>
      <c r="B49" s="258" t="n"/>
      <c r="C49" s="262" t="inlineStr">
        <is>
          <t>ИТОГО ПОКАЗАТЕЛЬ НА ЕД. ИЗМ.</t>
        </is>
      </c>
      <c r="D49" s="258" t="inlineStr">
        <is>
          <t>ед.</t>
        </is>
      </c>
      <c r="E49" s="263" t="n">
        <v>1</v>
      </c>
      <c r="F49" s="264" t="n"/>
      <c r="G49" s="32">
        <f>G48/E49</f>
        <v/>
      </c>
      <c r="H49" s="265" t="n"/>
      <c r="I49" s="32" t="n"/>
      <c r="J49" s="32">
        <f>J48/E49</f>
        <v/>
      </c>
    </row>
    <row r="51" ht="14.25" customFormat="1" customHeight="1" s="210">
      <c r="A51" s="200" t="inlineStr">
        <is>
          <t>Составил ______________________    Д.Ю. Нефедова</t>
        </is>
      </c>
    </row>
    <row r="52" ht="14.25" customFormat="1" customHeight="1" s="210">
      <c r="A52" s="211" t="inlineStr">
        <is>
          <t xml:space="preserve">                         (подпись, инициалы, фамилия)</t>
        </is>
      </c>
    </row>
    <row r="53" ht="14.25" customFormat="1" customHeight="1" s="210">
      <c r="A53" s="200" t="n"/>
    </row>
    <row r="54" ht="14.25" customFormat="1" customHeight="1" s="210">
      <c r="A54" s="200" t="inlineStr">
        <is>
          <t>Проверил ______________________        А.В. Костянецкая</t>
        </is>
      </c>
    </row>
    <row r="55" ht="14.25" customFormat="1" customHeight="1" s="210">
      <c r="A55" s="2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79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221" min="1" max="1"/>
    <col width="17.5703125" customWidth="1" style="221" min="2" max="2"/>
    <col width="39.140625" customWidth="1" style="221" min="3" max="3"/>
    <col width="10.7109375" customWidth="1" style="221" min="4" max="4"/>
    <col width="13.85546875" customWidth="1" style="221" min="5" max="5"/>
    <col width="13.28515625" customWidth="1" style="221" min="6" max="6"/>
    <col width="14.140625" customWidth="1" style="221" min="7" max="7"/>
  </cols>
  <sheetData>
    <row r="1">
      <c r="A1" s="271" t="inlineStr">
        <is>
          <t>Приложение №6</t>
        </is>
      </c>
    </row>
    <row r="2" ht="21.75" customHeight="1" s="221">
      <c r="A2" s="271" t="n"/>
      <c r="B2" s="271" t="n"/>
      <c r="C2" s="271" t="n"/>
      <c r="D2" s="271" t="n"/>
      <c r="E2" s="271" t="n"/>
      <c r="F2" s="271" t="n"/>
      <c r="G2" s="271" t="n"/>
    </row>
    <row r="3">
      <c r="A3" s="225" t="inlineStr">
        <is>
          <t>Расчет стоимости оборудования</t>
        </is>
      </c>
    </row>
    <row r="4" ht="25.5" customHeight="1" s="221">
      <c r="A4" s="228" t="inlineStr">
        <is>
          <t>Наименование разрабатываемого показателя УНЦ — УНЦ провода СИП ВЛ 0,4-35 кВ (СИП-1)</t>
        </is>
      </c>
    </row>
    <row r="5">
      <c r="A5" s="200" t="n"/>
      <c r="B5" s="200" t="n"/>
      <c r="C5" s="200" t="n"/>
      <c r="D5" s="200" t="n"/>
      <c r="E5" s="200" t="n"/>
      <c r="F5" s="200" t="n"/>
      <c r="G5" s="200" t="n"/>
    </row>
    <row r="6" ht="30" customHeight="1" s="221">
      <c r="A6" s="276" t="inlineStr">
        <is>
          <t>№ пп.</t>
        </is>
      </c>
      <c r="B6" s="276" t="inlineStr">
        <is>
          <t>Код ресурса</t>
        </is>
      </c>
      <c r="C6" s="276" t="inlineStr">
        <is>
          <t>Наименование</t>
        </is>
      </c>
      <c r="D6" s="276" t="inlineStr">
        <is>
          <t>Ед. изм.</t>
        </is>
      </c>
      <c r="E6" s="258" t="inlineStr">
        <is>
          <t>Кол-во единиц по проектным данным</t>
        </is>
      </c>
      <c r="F6" s="276" t="inlineStr">
        <is>
          <t>Сметная стоимость в ценах на 01.01.2000 (руб.)</t>
        </is>
      </c>
      <c r="G6" s="322" t="n"/>
    </row>
    <row r="7">
      <c r="A7" s="324" t="n"/>
      <c r="B7" s="324" t="n"/>
      <c r="C7" s="324" t="n"/>
      <c r="D7" s="324" t="n"/>
      <c r="E7" s="324" t="n"/>
      <c r="F7" s="258" t="inlineStr">
        <is>
          <t>на ед. изм.</t>
        </is>
      </c>
      <c r="G7" s="258" t="inlineStr">
        <is>
          <t>общая</t>
        </is>
      </c>
    </row>
    <row r="8">
      <c r="A8" s="258" t="n">
        <v>1</v>
      </c>
      <c r="B8" s="258" t="n">
        <v>2</v>
      </c>
      <c r="C8" s="258" t="n">
        <v>3</v>
      </c>
      <c r="D8" s="258" t="n">
        <v>4</v>
      </c>
      <c r="E8" s="258" t="n">
        <v>5</v>
      </c>
      <c r="F8" s="258" t="n">
        <v>6</v>
      </c>
      <c r="G8" s="258" t="n">
        <v>7</v>
      </c>
    </row>
    <row r="9" ht="15" customHeight="1" s="221">
      <c r="A9" s="25" t="n"/>
      <c r="B9" s="262" t="inlineStr">
        <is>
          <t>ИНЖЕНЕРНОЕ ОБОРУДОВАНИЕ</t>
        </is>
      </c>
      <c r="C9" s="321" t="n"/>
      <c r="D9" s="321" t="n"/>
      <c r="E9" s="321" t="n"/>
      <c r="F9" s="321" t="n"/>
      <c r="G9" s="322" t="n"/>
    </row>
    <row r="10" ht="27" customHeight="1" s="221">
      <c r="A10" s="258" t="n"/>
      <c r="B10" s="266" t="n"/>
      <c r="C10" s="262" t="inlineStr">
        <is>
          <t>ИТОГО ИНЖЕНЕРНОЕ ОБОРУДОВАНИЕ</t>
        </is>
      </c>
      <c r="D10" s="266" t="n"/>
      <c r="E10" s="105" t="n"/>
      <c r="F10" s="264" t="n"/>
      <c r="G10" s="264" t="n">
        <v>0</v>
      </c>
    </row>
    <row r="11">
      <c r="A11" s="258" t="n"/>
      <c r="B11" s="262" t="inlineStr">
        <is>
          <t>ТЕХНОЛОГИЧЕСКОЕ ОБОРУДОВАНИЕ</t>
        </is>
      </c>
      <c r="C11" s="321" t="n"/>
      <c r="D11" s="321" t="n"/>
      <c r="E11" s="321" t="n"/>
      <c r="F11" s="321" t="n"/>
      <c r="G11" s="322" t="n"/>
    </row>
    <row r="12">
      <c r="A12" s="258" t="n">
        <v>1</v>
      </c>
      <c r="B12" s="262" t="n"/>
      <c r="C12" s="262" t="n"/>
      <c r="D12" s="258" t="n"/>
      <c r="E12" s="258" t="n"/>
      <c r="F12" s="264" t="n"/>
      <c r="G12" s="32" t="n"/>
    </row>
    <row r="13" ht="25.5" customHeight="1" s="221">
      <c r="A13" s="258" t="n"/>
      <c r="B13" s="262" t="n"/>
      <c r="C13" s="262" t="inlineStr">
        <is>
          <t>ИТОГО ТЕХНОЛОГИЧЕСКОЕ ОБОРУДОВАНИЕ</t>
        </is>
      </c>
      <c r="D13" s="262" t="n"/>
      <c r="E13" s="275" t="n"/>
      <c r="F13" s="264" t="n"/>
      <c r="G13" s="32">
        <f>SUM(G12:G12)</f>
        <v/>
      </c>
    </row>
    <row r="14" ht="19.5" customHeight="1" s="221">
      <c r="A14" s="258" t="n"/>
      <c r="B14" s="262" t="n"/>
      <c r="C14" s="262" t="inlineStr">
        <is>
          <t>Всего по разделу «Оборудование»</t>
        </is>
      </c>
      <c r="D14" s="262" t="n"/>
      <c r="E14" s="275" t="n"/>
      <c r="F14" s="264" t="n"/>
      <c r="G14" s="32">
        <f>G10+G13</f>
        <v/>
      </c>
    </row>
    <row r="15">
      <c r="A15" s="208" t="n"/>
      <c r="B15" s="209" t="n"/>
      <c r="C15" s="208" t="n"/>
      <c r="D15" s="208" t="n"/>
      <c r="E15" s="208" t="n"/>
      <c r="F15" s="208" t="n"/>
      <c r="G15" s="208" t="n"/>
    </row>
    <row r="16">
      <c r="A16" s="200" t="inlineStr">
        <is>
          <t>Составил ______________________    Д.Ю. Нефедова</t>
        </is>
      </c>
      <c r="B16" s="210" t="n"/>
      <c r="C16" s="210" t="n"/>
      <c r="D16" s="208" t="n"/>
      <c r="E16" s="208" t="n"/>
      <c r="F16" s="208" t="n"/>
      <c r="G16" s="208" t="n"/>
    </row>
    <row r="17">
      <c r="A17" s="211" t="inlineStr">
        <is>
          <t xml:space="preserve">                         (подпись, инициалы, фамилия)</t>
        </is>
      </c>
      <c r="B17" s="210" t="n"/>
      <c r="C17" s="210" t="n"/>
      <c r="D17" s="208" t="n"/>
      <c r="E17" s="208" t="n"/>
      <c r="F17" s="208" t="n"/>
      <c r="G17" s="208" t="n"/>
    </row>
    <row r="18">
      <c r="A18" s="200" t="n"/>
      <c r="B18" s="210" t="n"/>
      <c r="C18" s="210" t="n"/>
      <c r="D18" s="208" t="n"/>
      <c r="E18" s="208" t="n"/>
      <c r="F18" s="208" t="n"/>
      <c r="G18" s="208" t="n"/>
    </row>
    <row r="19">
      <c r="A19" s="200" t="inlineStr">
        <is>
          <t>Проверил ______________________        А.В. Костянецкая</t>
        </is>
      </c>
      <c r="B19" s="210" t="n"/>
      <c r="C19" s="210" t="n"/>
      <c r="D19" s="208" t="n"/>
      <c r="E19" s="208" t="n"/>
      <c r="F19" s="208" t="n"/>
      <c r="G19" s="208" t="n"/>
    </row>
    <row r="20">
      <c r="A20" s="211" t="inlineStr">
        <is>
          <t xml:space="preserve">                        (подпись, инициалы, фамилия)</t>
        </is>
      </c>
      <c r="B20" s="210" t="n"/>
      <c r="C20" s="210" t="n"/>
      <c r="D20" s="208" t="n"/>
      <c r="E20" s="208" t="n"/>
      <c r="F20" s="208" t="n"/>
      <c r="G20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21" min="1" max="1"/>
    <col width="29.7109375" customWidth="1" style="221" min="2" max="2"/>
    <col width="39.140625" customWidth="1" style="221" min="3" max="3"/>
    <col width="24.5703125" customWidth="1" style="221" min="4" max="4"/>
    <col width="24.85546875" customWidth="1" style="221" min="5" max="5"/>
    <col width="8.85546875" customWidth="1" style="221" min="6" max="6"/>
  </cols>
  <sheetData>
    <row r="1">
      <c r="B1" s="200" t="n"/>
      <c r="C1" s="200" t="n"/>
      <c r="D1" s="271" t="inlineStr">
        <is>
          <t>Приложение №7</t>
        </is>
      </c>
    </row>
    <row r="2">
      <c r="A2" s="271" t="n"/>
      <c r="B2" s="271" t="n"/>
      <c r="C2" s="271" t="n"/>
      <c r="D2" s="271" t="n"/>
    </row>
    <row r="3" ht="24.75" customHeight="1" s="221">
      <c r="A3" s="225" t="inlineStr">
        <is>
          <t>Расчет показателя УНЦ</t>
        </is>
      </c>
    </row>
    <row r="4" ht="24.75" customHeight="1" s="221">
      <c r="A4" s="225" t="n"/>
      <c r="B4" s="225" t="n"/>
      <c r="C4" s="225" t="n"/>
      <c r="D4" s="225" t="n"/>
    </row>
    <row r="5" ht="93.75" customHeight="1" s="221">
      <c r="A5" s="228" t="inlineStr">
        <is>
          <t xml:space="preserve">Наименование разрабатываемого показателя УНЦ - </t>
        </is>
      </c>
      <c r="D5" s="228">
        <f>'Прил.5 Расчет СМР и ОБ'!D6</f>
        <v/>
      </c>
    </row>
    <row r="6" ht="19.9" customHeight="1" s="221">
      <c r="A6" s="228" t="inlineStr">
        <is>
          <t>Единица измерения  — 1 км</t>
        </is>
      </c>
      <c r="D6" s="228" t="n"/>
    </row>
    <row r="7">
      <c r="A7" s="200" t="n"/>
      <c r="B7" s="200" t="n"/>
      <c r="C7" s="200" t="n"/>
      <c r="D7" s="200" t="n"/>
    </row>
    <row r="8" ht="14.45" customHeight="1" s="221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 ht="15" customHeight="1" s="221">
      <c r="A9" s="324" t="n"/>
      <c r="B9" s="324" t="n"/>
      <c r="C9" s="324" t="n"/>
      <c r="D9" s="324" t="n"/>
    </row>
    <row r="10">
      <c r="A10" s="258" t="n">
        <v>1</v>
      </c>
      <c r="B10" s="258" t="n">
        <v>2</v>
      </c>
      <c r="C10" s="258" t="n">
        <v>3</v>
      </c>
      <c r="D10" s="258" t="n">
        <v>4</v>
      </c>
    </row>
    <row r="11" ht="56.25" customHeight="1" s="221">
      <c r="A11" s="258" t="inlineStr">
        <is>
          <t>Л7-01-01</t>
        </is>
      </c>
      <c r="B11" s="258" t="inlineStr">
        <is>
          <t xml:space="preserve">УНЦ провода СИП ВЛ 0,4 - 35 кВ </t>
        </is>
      </c>
      <c r="C11" s="222">
        <f>D5</f>
        <v/>
      </c>
      <c r="D11" s="206">
        <f>'Прил.4 РМ'!C41/1000</f>
        <v/>
      </c>
      <c r="E11" s="207" t="n"/>
    </row>
    <row r="12">
      <c r="A12" s="208" t="n"/>
      <c r="B12" s="209" t="n"/>
      <c r="C12" s="208" t="n"/>
      <c r="D12" s="208" t="n"/>
    </row>
    <row r="13">
      <c r="A13" s="200" t="inlineStr">
        <is>
          <t>Составил ______________________      Д.Ю. Нефедова</t>
        </is>
      </c>
      <c r="B13" s="210" t="n"/>
      <c r="C13" s="210" t="n"/>
      <c r="D13" s="208" t="n"/>
    </row>
    <row r="14">
      <c r="A14" s="211" t="inlineStr">
        <is>
          <t xml:space="preserve">                         (подпись, инициалы, фамилия)</t>
        </is>
      </c>
      <c r="B14" s="210" t="n"/>
      <c r="C14" s="210" t="n"/>
      <c r="D14" s="208" t="n"/>
    </row>
    <row r="15">
      <c r="A15" s="200" t="n"/>
      <c r="B15" s="210" t="n"/>
      <c r="C15" s="210" t="n"/>
      <c r="D15" s="208" t="n"/>
    </row>
    <row r="16">
      <c r="A16" s="200" t="inlineStr">
        <is>
          <t>Проверил ______________________        А.В. Костянецкая</t>
        </is>
      </c>
      <c r="B16" s="210" t="n"/>
      <c r="C16" s="210" t="n"/>
      <c r="D16" s="208" t="n"/>
    </row>
    <row r="17">
      <c r="A17" s="211" t="inlineStr">
        <is>
          <t xml:space="preserve">                        (подпись, инициалы, фамилия)</t>
        </is>
      </c>
      <c r="B17" s="210" t="n"/>
      <c r="C17" s="210" t="n"/>
      <c r="D17" s="2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5" zoomScale="60" zoomScaleNormal="85" workbookViewId="0">
      <selection activeCell="B29" sqref="B29"/>
    </sheetView>
  </sheetViews>
  <sheetFormatPr baseColWidth="8" defaultRowHeight="15"/>
  <cols>
    <col width="9.140625" customWidth="1" style="221" min="1" max="1"/>
    <col width="40.7109375" customWidth="1" style="221" min="2" max="2"/>
    <col width="43.85546875" customWidth="1" style="221" min="3" max="3"/>
    <col width="32" customWidth="1" style="221" min="4" max="4"/>
    <col width="9.140625" customWidth="1" style="221" min="5" max="5"/>
  </cols>
  <sheetData>
    <row r="4" ht="15.75" customHeight="1" s="221">
      <c r="B4" s="233" t="inlineStr">
        <is>
          <t>Приложение № 10</t>
        </is>
      </c>
    </row>
    <row r="5" ht="18.75" customHeight="1" s="221">
      <c r="B5" s="138" t="n"/>
    </row>
    <row r="6" ht="15.75" customHeight="1" s="221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77" t="inlineStr">
        <is>
          <t>*Стоимость ПНР принята на основании СД ОП</t>
        </is>
      </c>
    </row>
    <row r="8">
      <c r="B8" s="277" t="n"/>
      <c r="C8" s="277" t="n"/>
      <c r="D8" s="277" t="n"/>
      <c r="E8" s="277" t="n"/>
    </row>
    <row r="9" ht="31.5" customHeight="1" s="221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 s="221">
      <c r="B10" s="240" t="n">
        <v>1</v>
      </c>
      <c r="C10" s="240" t="n">
        <v>2</v>
      </c>
      <c r="D10" s="240" t="n">
        <v>3</v>
      </c>
    </row>
    <row r="11" ht="45" customHeight="1" s="221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29.25" customHeight="1" s="221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№17106-ИФ/099  прил.1</t>
        </is>
      </c>
      <c r="D12" s="240" t="n">
        <v>11.72</v>
      </c>
    </row>
    <row r="13" ht="29.25" customHeight="1" s="221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7.74</v>
      </c>
    </row>
    <row r="14" ht="30.75" customHeight="1" s="221">
      <c r="B14" s="240" t="inlineStr">
        <is>
          <t>Индекс изменения сметной стоимости на 1 квартал 2023 года. ОБ</t>
        </is>
      </c>
      <c r="C14" s="240" t="inlineStr">
        <is>
          <t>Письмо Минстроя России от 23.02.2023г. №9791-ИФ/09 прил.6</t>
        </is>
      </c>
      <c r="D14" s="240" t="n">
        <v>6.26</v>
      </c>
    </row>
    <row r="15" ht="89.25" customHeight="1" s="221">
      <c r="B15" s="240" t="inlineStr">
        <is>
          <t>Временные здания и сооружения</t>
        </is>
      </c>
      <c r="C15" s="24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221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221">
      <c r="B17" s="240" t="n"/>
      <c r="C17" s="240" t="n"/>
      <c r="D17" s="240" t="n"/>
    </row>
    <row r="18" ht="31.5" customHeight="1" s="221">
      <c r="B18" s="240" t="inlineStr">
        <is>
          <t>Строительный контроль</t>
        </is>
      </c>
      <c r="C18" s="240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21">
      <c r="B19" s="240" t="inlineStr">
        <is>
          <t>Авторский надзор - 0,2%</t>
        </is>
      </c>
      <c r="C19" s="240" t="inlineStr">
        <is>
          <t>Приказ от 4.08.2020 № 421/пр п.173</t>
        </is>
      </c>
      <c r="D19" s="139" t="n">
        <v>0.002</v>
      </c>
    </row>
    <row r="20" ht="24" customHeight="1" s="221">
      <c r="B20" s="240" t="inlineStr">
        <is>
          <t>Непредвиденные расходы</t>
        </is>
      </c>
      <c r="C20" s="240" t="inlineStr">
        <is>
          <t>Приказ от 4.08.2020 № 421/пр п.179</t>
        </is>
      </c>
      <c r="D20" s="139" t="n">
        <v>0.03</v>
      </c>
    </row>
    <row r="21" ht="18.75" customHeight="1" s="221">
      <c r="B21" s="117" t="n"/>
    </row>
    <row r="22" ht="18.75" customHeight="1" s="221">
      <c r="B22" s="117" t="n"/>
    </row>
    <row r="23" ht="18.75" customHeight="1" s="221">
      <c r="B23" s="117" t="n"/>
    </row>
    <row r="24" ht="18.75" customHeight="1" s="221">
      <c r="B24" s="117" t="n"/>
    </row>
    <row r="27">
      <c r="B27" s="200" t="inlineStr">
        <is>
          <t>Составил ______________________        Д.Ю. Нефедова</t>
        </is>
      </c>
      <c r="C27" s="210" t="n"/>
    </row>
    <row r="28">
      <c r="B28" s="211" t="inlineStr">
        <is>
          <t xml:space="preserve">                         (подпись, инициалы, фамилия)</t>
        </is>
      </c>
      <c r="C28" s="210" t="n"/>
    </row>
    <row r="29">
      <c r="B29" s="200" t="n"/>
      <c r="C29" s="210" t="n"/>
    </row>
    <row r="30">
      <c r="B30" s="200" t="inlineStr">
        <is>
          <t>Проверил ______________________        А.В. Костянецкая</t>
        </is>
      </c>
      <c r="C30" s="210" t="n"/>
    </row>
    <row r="31">
      <c r="B31" s="211" t="inlineStr">
        <is>
          <t xml:space="preserve">                        (подпись, инициалы, фамилия)</t>
        </is>
      </c>
      <c r="C31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6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B8" sqref="B8:D8"/>
    </sheetView>
  </sheetViews>
  <sheetFormatPr baseColWidth="8" defaultRowHeight="15"/>
  <cols>
    <col width="9.140625" customWidth="1" style="221" min="1" max="1"/>
    <col width="44.85546875" customWidth="1" style="221" min="2" max="2"/>
    <col width="13" customWidth="1" style="221" min="3" max="3"/>
    <col width="22.85546875" customWidth="1" style="221" min="4" max="4"/>
    <col width="21.5703125" customWidth="1" style="221" min="5" max="5"/>
    <col width="43.85546875" customWidth="1" style="221" min="6" max="6"/>
    <col width="9.140625" customWidth="1" style="221" min="7" max="7"/>
  </cols>
  <sheetData>
    <row r="2" ht="17.25" customHeight="1" s="221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21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2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2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21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21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21">
      <c r="A9" s="128" t="inlineStr">
        <is>
          <t>1.3</t>
        </is>
      </c>
      <c r="B9" s="129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130" t="n">
        <v>1</v>
      </c>
      <c r="F9" s="129" t="n"/>
      <c r="G9" s="131" t="n"/>
    </row>
    <row r="10" ht="15.75" customHeight="1" s="221">
      <c r="A10" s="128" t="inlineStr">
        <is>
          <t>1.4</t>
        </is>
      </c>
      <c r="B10" s="129" t="inlineStr">
        <is>
          <t>Средний разряд работ</t>
        </is>
      </c>
      <c r="C10" s="240" t="n"/>
      <c r="D10" s="240" t="n"/>
      <c r="E10" s="132" t="n">
        <v>3.9</v>
      </c>
      <c r="F10" s="129" t="inlineStr">
        <is>
          <t>РТМ</t>
        </is>
      </c>
      <c r="G10" s="131" t="n"/>
    </row>
    <row r="11" ht="78.75" customHeight="1" s="221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21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2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0" t="inlineStr">
        <is>
          <t>ФОТр.тек.</t>
        </is>
      </c>
      <c r="D13" s="240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2025-01-24T12:10:27Z</dcterms:modified>
  <cp:lastModifiedBy>Danil</cp:lastModifiedBy>
  <cp:lastPrinted>2023-11-28T12:32:34Z</cp:lastPrinted>
</cp:coreProperties>
</file>