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8" zoomScale="70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2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7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5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55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5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224" t="n"/>
      <c r="C17" s="224" t="inlineStr">
        <is>
          <t>91.06.06-011</t>
        </is>
      </c>
      <c r="D17" s="255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58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224" t="n"/>
      <c r="C18" s="224" t="inlineStr">
        <is>
          <t>91.06.03-057</t>
        </is>
      </c>
      <c r="D18" s="255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58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224" t="n"/>
      <c r="C19" s="224" t="inlineStr">
        <is>
          <t>91.05.05-014</t>
        </is>
      </c>
      <c r="D19" s="255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58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224" t="n"/>
      <c r="C20" s="224" t="inlineStr">
        <is>
          <t>91.14.02-001</t>
        </is>
      </c>
      <c r="D20" s="255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58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224" t="n"/>
      <c r="C21" s="224" t="inlineStr">
        <is>
          <t>91.06.01-002</t>
        </is>
      </c>
      <c r="D21" s="255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58" t="n">
        <v>0.48</v>
      </c>
      <c r="H21" s="32">
        <f>ROUND(F21*G21,2)</f>
        <v/>
      </c>
      <c r="I21" s="167" t="n"/>
    </row>
    <row r="22" ht="15" customHeight="1" s="200">
      <c r="A22" s="246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5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224" t="n"/>
      <c r="C24" s="224" t="inlineStr">
        <is>
          <t>Прайс из СД ОП</t>
        </is>
      </c>
      <c r="D24" s="255" t="inlineStr">
        <is>
          <t>Провода изолированные для воздушных линий  СИП-2 3х25+1х54,6</t>
        </is>
      </c>
      <c r="E24" s="256" t="inlineStr">
        <is>
          <t>км</t>
        </is>
      </c>
      <c r="F24" s="256" t="n">
        <v>1</v>
      </c>
      <c r="G24" s="258" t="n">
        <v>18992.25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5" t="n"/>
      <c r="C25" s="224" t="inlineStr">
        <is>
          <t>25.2.02.04-0003</t>
        </is>
      </c>
      <c r="D25" s="255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58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224" t="n"/>
      <c r="C26" s="224" t="inlineStr">
        <is>
          <t>25.2.02.11-0021</t>
        </is>
      </c>
      <c r="D26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58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224" t="n"/>
      <c r="C27" s="224" t="inlineStr">
        <is>
          <t>25.2.02.04-0002</t>
        </is>
      </c>
      <c r="D27" s="255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58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224" t="n"/>
      <c r="C28" s="224" t="inlineStr">
        <is>
          <t>25.2.02.11-0051</t>
        </is>
      </c>
      <c r="D28" s="255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58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(СИП-2)</t>
        </is>
      </c>
    </row>
    <row r="8">
      <c r="B8" s="254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6.2851562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70" t="inlineStr">
        <is>
          <t>Провод СИП ВЛ 0,4-35 кВ, тип провода СИП-2, количество фазных проводов 3 шт., сечение фазного провода 25 мм2, сечение нулевого провода 55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6" t="inlineStr">
        <is>
          <t>на ед. изм.</t>
        </is>
      </c>
      <c r="G11" s="256" t="inlineStr">
        <is>
          <t>общая</t>
        </is>
      </c>
      <c r="H11" s="324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68" t="n">
        <v>9</v>
      </c>
      <c r="J12" s="268" t="n">
        <v>10</v>
      </c>
      <c r="M12" s="210" t="n"/>
      <c r="N12" s="210" t="n"/>
    </row>
    <row r="13">
      <c r="A13" s="256" t="n"/>
      <c r="B13" s="260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6" t="n">
        <v>1</v>
      </c>
      <c r="B14" s="224" t="inlineStr">
        <is>
          <t>1-3-9</t>
        </is>
      </c>
      <c r="C14" s="255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0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9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55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0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6" t="n"/>
      <c r="B19" s="255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6" t="n">
        <v>3</v>
      </c>
      <c r="B20" s="224" t="inlineStr">
        <is>
          <t>91.06.06-011</t>
        </is>
      </c>
      <c r="C20" s="255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58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224" t="inlineStr">
        <is>
          <t>91.06.03-057</t>
        </is>
      </c>
      <c r="C21" s="255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58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55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59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224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58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224" t="inlineStr">
        <is>
          <t>91.14.02-001</t>
        </is>
      </c>
      <c r="C24" s="255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58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224" t="inlineStr">
        <is>
          <t>91.06.01-002</t>
        </is>
      </c>
      <c r="C25" s="255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58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0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0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6" t="n"/>
      <c r="B29" s="255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187" t="n"/>
      <c r="F30" s="258" t="n"/>
      <c r="G30" s="32" t="n">
        <v>0</v>
      </c>
      <c r="H30" s="259" t="n">
        <v>0</v>
      </c>
      <c r="I30" s="190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187" t="n"/>
      <c r="F31" s="258" t="n"/>
      <c r="G31" s="32" t="n">
        <v>0</v>
      </c>
      <c r="H31" s="259" t="n">
        <v>0</v>
      </c>
      <c r="I31" s="190" t="n"/>
      <c r="J31" s="32" t="n">
        <v>0</v>
      </c>
    </row>
    <row r="32">
      <c r="A32" s="256" t="n"/>
      <c r="B32" s="256" t="n"/>
      <c r="C32" s="260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259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194" t="n"/>
      <c r="F33" s="258" t="n"/>
      <c r="G33" s="32">
        <f>G32</f>
        <v/>
      </c>
      <c r="H33" s="259" t="n"/>
      <c r="I33" s="190" t="n"/>
      <c r="J33" s="32">
        <f>J32</f>
        <v/>
      </c>
    </row>
    <row r="34" ht="14.25" customFormat="1" customHeight="1" s="210">
      <c r="A34" s="256" t="n"/>
      <c r="B34" s="260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6" t="n"/>
      <c r="B35" s="255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6" t="n">
        <v>8</v>
      </c>
      <c r="B36" s="224" t="inlineStr">
        <is>
          <t>БЦ.103.45</t>
        </is>
      </c>
      <c r="C36" s="255" t="inlineStr">
        <is>
          <t>Провода изолированные для воздушных линий  СИП-2 3х25+1х54,6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9">
        <f>G36/$G$43</f>
        <v/>
      </c>
      <c r="I36" s="32" t="n">
        <v>165007.19</v>
      </c>
      <c r="J36" s="32">
        <f>ROUND(I36*E36,2)</f>
        <v/>
      </c>
    </row>
    <row r="37" ht="25.5" customFormat="1" customHeight="1" s="210">
      <c r="A37" s="256" t="n">
        <v>9</v>
      </c>
      <c r="B37" s="224" t="inlineStr">
        <is>
          <t>25.2.02.04-0003</t>
        </is>
      </c>
      <c r="C37" s="255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58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6" t="n"/>
      <c r="B38" s="224" t="n"/>
      <c r="C38" s="255" t="inlineStr">
        <is>
          <t>Итого основные материалы</t>
        </is>
      </c>
      <c r="D38" s="256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6" t="n">
        <v>10</v>
      </c>
      <c r="B39" s="224" t="inlineStr">
        <is>
          <t>25.2.02.11-0021</t>
        </is>
      </c>
      <c r="C39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58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224" t="inlineStr">
        <is>
          <t>25.2.02.04-0002</t>
        </is>
      </c>
      <c r="C40" s="255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58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224" t="inlineStr">
        <is>
          <t>25.2.02.11-0051</t>
        </is>
      </c>
      <c r="C41" s="255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58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55" t="inlineStr">
        <is>
          <t>Итого прочие материалы</t>
        </is>
      </c>
      <c r="D42" s="256" t="n"/>
      <c r="E42" s="257" t="n"/>
      <c r="F42" s="258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6" t="n"/>
      <c r="B43" s="256" t="n"/>
      <c r="C43" s="260" t="inlineStr">
        <is>
          <t>Итого по разделу «Материалы»</t>
        </is>
      </c>
      <c r="D43" s="256" t="n"/>
      <c r="E43" s="257" t="n"/>
      <c r="F43" s="258" t="n"/>
      <c r="G43" s="32">
        <f>G38+G42</f>
        <v/>
      </c>
      <c r="H43" s="259" t="n">
        <v>1</v>
      </c>
      <c r="I43" s="32" t="n"/>
      <c r="J43" s="32">
        <f>J38+J42</f>
        <v/>
      </c>
    </row>
    <row r="44" ht="14.25" customFormat="1" customHeight="1" s="210">
      <c r="A44" s="256" t="n"/>
      <c r="B44" s="256" t="n"/>
      <c r="C44" s="255" t="inlineStr">
        <is>
          <t>ИТОГО ПО РМ</t>
        </is>
      </c>
      <c r="D44" s="256" t="n"/>
      <c r="E44" s="257" t="n"/>
      <c r="F44" s="258" t="n"/>
      <c r="G44" s="32">
        <f>G15+G27+G43</f>
        <v/>
      </c>
      <c r="H44" s="259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55" t="inlineStr">
        <is>
          <t>Накладные расходы</t>
        </is>
      </c>
      <c r="D45" s="149">
        <f>ROUND(G45/(G$17+$G$15),2)</f>
        <v/>
      </c>
      <c r="E45" s="257" t="n"/>
      <c r="F45" s="258" t="n"/>
      <c r="G45" s="32" t="n">
        <v>1712.78</v>
      </c>
      <c r="H45" s="259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55" t="inlineStr">
        <is>
          <t>Сметная прибыль</t>
        </is>
      </c>
      <c r="D46" s="149">
        <f>ROUND(G46/(G$15+G$17),2)</f>
        <v/>
      </c>
      <c r="E46" s="257" t="n"/>
      <c r="F46" s="258" t="n"/>
      <c r="G46" s="32" t="n">
        <v>978.73</v>
      </c>
      <c r="H46" s="259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55" t="inlineStr">
        <is>
          <t>Итого СМР (с НР и СП)</t>
        </is>
      </c>
      <c r="D47" s="256" t="n"/>
      <c r="E47" s="257" t="n"/>
      <c r="F47" s="258" t="n"/>
      <c r="G47" s="32">
        <f>G15+G27+G43+G45+G46</f>
        <v/>
      </c>
      <c r="H47" s="259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55" t="inlineStr">
        <is>
          <t>ВСЕГО СМР + ОБОРУДОВАНИЕ</t>
        </is>
      </c>
      <c r="D48" s="256" t="n"/>
      <c r="E48" s="257" t="n"/>
      <c r="F48" s="258" t="n"/>
      <c r="G48" s="32">
        <f>G47+G32</f>
        <v/>
      </c>
      <c r="H48" s="259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55" t="inlineStr">
        <is>
          <t>ИТОГО ПОКАЗАТЕЛЬ НА ЕД. ИЗМ.</t>
        </is>
      </c>
      <c r="D49" s="256" t="inlineStr">
        <is>
          <t>ед.</t>
        </is>
      </c>
      <c r="E49" s="257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6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55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6" t="n">
        <v>1</v>
      </c>
      <c r="B12" s="255" t="n"/>
      <c r="C12" s="255" t="n"/>
      <c r="D12" s="256" t="n"/>
      <c r="E12" s="256" t="n"/>
      <c r="F12" s="258" t="n"/>
      <c r="G12" s="32" t="n"/>
    </row>
    <row r="13" ht="25.5" customHeight="1" s="200">
      <c r="A13" s="256" t="n"/>
      <c r="B13" s="255" t="n"/>
      <c r="C13" s="255" t="inlineStr">
        <is>
          <t>ИТОГО ТЕХНОЛОГИЧЕСКОЕ ОБОРУДОВАНИЕ</t>
        </is>
      </c>
      <c r="D13" s="255" t="n"/>
      <c r="E13" s="275" t="n"/>
      <c r="F13" s="258" t="n"/>
      <c r="G13" s="32">
        <f>SUM(G12:G12)</f>
        <v/>
      </c>
    </row>
    <row r="14" ht="19.5" customHeight="1" s="200">
      <c r="A14" s="256" t="n"/>
      <c r="B14" s="255" t="n"/>
      <c r="C14" s="255" t="inlineStr">
        <is>
          <t>Всего по разделу «Оборудование»</t>
        </is>
      </c>
      <c r="D14" s="255" t="n"/>
      <c r="E14" s="275" t="n"/>
      <c r="F14" s="258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89.2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Л7-17-2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16" sqref="D1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2025-01-24T12:10:33Z</dcterms:modified>
  <cp:lastModifiedBy>Danil</cp:lastModifiedBy>
  <cp:lastPrinted>2023-11-28T14:16:49Z</cp:lastPrinted>
</cp:coreProperties>
</file>