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3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(СИП-1)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(СИП-1)</t>
        </is>
      </c>
    </row>
    <row r="7" ht="15.75" customHeight="1" s="200">
      <c r="B7" s="230" t="inlineStr">
        <is>
          <t>Единица измерения  — 1 км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5" t="inlineStr">
        <is>
          <t>Наименование разрабатываемого показателя УНЦ — УНЦ провода СИП ВЛ 0,4-35 кВ (СИП-1)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3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3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4">
        <f>A15+1</f>
        <v/>
      </c>
      <c r="B17" s="174" t="n"/>
      <c r="C17" s="174" t="inlineStr">
        <is>
          <t>91.06.06-011</t>
        </is>
      </c>
      <c r="D17" s="253" t="inlineStr">
        <is>
          <t>Автогидроподъемники высотой подъема: 12 м</t>
        </is>
      </c>
      <c r="E17" s="254" t="inlineStr">
        <is>
          <t>маш.час</t>
        </is>
      </c>
      <c r="F17" s="254" t="n">
        <v>39.06</v>
      </c>
      <c r="G17" s="256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4">
        <f>A17+1</f>
        <v/>
      </c>
      <c r="B18" s="174" t="n"/>
      <c r="C18" s="174" t="inlineStr">
        <is>
          <t>91.06.03-057</t>
        </is>
      </c>
      <c r="D18" s="253" t="inlineStr">
        <is>
          <t>Лебедки электрические тяговым усилием: 122,62 кН (12,5 т)</t>
        </is>
      </c>
      <c r="E18" s="254" t="inlineStr">
        <is>
          <t>маш.час</t>
        </is>
      </c>
      <c r="F18" s="254" t="n">
        <v>19.12</v>
      </c>
      <c r="G18" s="256" t="n">
        <v>80.73999999999999</v>
      </c>
      <c r="H18" s="32">
        <f>ROUND(F18*G18,2)</f>
        <v/>
      </c>
      <c r="I18" s="167">
        <f>H18/$H$16</f>
        <v/>
      </c>
    </row>
    <row r="19" ht="25.5" customHeight="1" s="200">
      <c r="A19" s="254">
        <f>A18+1</f>
        <v/>
      </c>
      <c r="B19" s="174" t="n"/>
      <c r="C19" s="174" t="inlineStr">
        <is>
          <t>91.05.05-014</t>
        </is>
      </c>
      <c r="D19" s="253" t="inlineStr">
        <is>
          <t>Краны на автомобильном ходу, грузоподъемность 10 т</t>
        </is>
      </c>
      <c r="E19" s="254" t="inlineStr">
        <is>
          <t>маш.час</t>
        </is>
      </c>
      <c r="F19" s="254" t="n">
        <v>1.31</v>
      </c>
      <c r="G19" s="256" t="n">
        <v>111.99</v>
      </c>
      <c r="H19" s="32">
        <f>ROUND(F19*G19,2)</f>
        <v/>
      </c>
      <c r="I19" s="167">
        <f>H19/$H$16</f>
        <v/>
      </c>
    </row>
    <row r="20">
      <c r="A20" s="254">
        <f>A19+1</f>
        <v/>
      </c>
      <c r="B20" s="174" t="n"/>
      <c r="C20" s="174" t="inlineStr">
        <is>
          <t>91.14.02-001</t>
        </is>
      </c>
      <c r="D20" s="253" t="inlineStr">
        <is>
          <t>Автомобили бортовые, грузоподъемность: до 5 т</t>
        </is>
      </c>
      <c r="E20" s="254" t="inlineStr">
        <is>
          <t>маш.час</t>
        </is>
      </c>
      <c r="F20" s="254" t="n">
        <v>0.53</v>
      </c>
      <c r="G20" s="256" t="n">
        <v>65.70999999999999</v>
      </c>
      <c r="H20" s="32">
        <f>ROUND(F20*G20,2)</f>
        <v/>
      </c>
      <c r="I20" s="167">
        <f>H20/$H$16</f>
        <v/>
      </c>
    </row>
    <row r="21">
      <c r="A21" s="254">
        <f>A20+1</f>
        <v/>
      </c>
      <c r="B21" s="174" t="n"/>
      <c r="C21" s="174" t="inlineStr">
        <is>
          <t>91.06.01-002</t>
        </is>
      </c>
      <c r="D21" s="253" t="inlineStr">
        <is>
          <t>Домкраты гидравлические, грузоподъемность 6,3-25 т</t>
        </is>
      </c>
      <c r="E21" s="254" t="inlineStr">
        <is>
          <t>маш.час</t>
        </is>
      </c>
      <c r="F21" s="254" t="n">
        <v>15.62</v>
      </c>
      <c r="G21" s="256" t="n">
        <v>0.48</v>
      </c>
      <c r="H21" s="32">
        <f>ROUND(F21*G21,2)</f>
        <v/>
      </c>
      <c r="I21" s="167" t="n"/>
    </row>
    <row r="22" ht="15" customHeight="1" s="200">
      <c r="A22" s="244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3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4" t="n">
        <v>8</v>
      </c>
      <c r="B24" s="174" t="n"/>
      <c r="C24" s="174" t="inlineStr">
        <is>
          <t>Прайс из СД ОП</t>
        </is>
      </c>
      <c r="D24" s="253" t="inlineStr">
        <is>
          <t>Провода изолированные для воздушных линий  СИП-1 3х70+1х95</t>
        </is>
      </c>
      <c r="E24" s="254" t="inlineStr">
        <is>
          <t>км</t>
        </is>
      </c>
      <c r="F24" s="254" t="n">
        <v>1</v>
      </c>
      <c r="G24" s="256" t="n">
        <v>46602.97</v>
      </c>
      <c r="H24" s="32">
        <f>ROUND(F24*G24,2)</f>
        <v/>
      </c>
      <c r="I24" s="167">
        <f>H24/$H$23</f>
        <v/>
      </c>
    </row>
    <row r="25" ht="15" customHeight="1" s="200">
      <c r="A25" s="254" t="n">
        <v>9</v>
      </c>
      <c r="B25" s="243" t="n"/>
      <c r="C25" s="174" t="inlineStr">
        <is>
          <t>25.2.02.04-0003</t>
        </is>
      </c>
      <c r="D25" s="253" t="inlineStr">
        <is>
          <t>Комплект промежуточной подвески (СИП) ES 1500E</t>
        </is>
      </c>
      <c r="E25" s="254" t="inlineStr">
        <is>
          <t>компл.</t>
        </is>
      </c>
      <c r="F25" s="254" t="n">
        <v>29</v>
      </c>
      <c r="G25" s="256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4" t="n">
        <v>10</v>
      </c>
      <c r="B26" s="174" t="n"/>
      <c r="C26" s="174" t="inlineStr">
        <is>
          <t>25.2.02.11-0021</t>
        </is>
      </c>
      <c r="D26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4" t="inlineStr">
        <is>
          <t>шт</t>
        </is>
      </c>
      <c r="F26" s="254" t="n">
        <v>1.8</v>
      </c>
      <c r="G26" s="256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4">
        <f>A26+1</f>
        <v/>
      </c>
      <c r="B27" s="174" t="n"/>
      <c r="C27" s="174" t="inlineStr">
        <is>
          <t>25.2.02.04-0002</t>
        </is>
      </c>
      <c r="D27" s="253" t="inlineStr">
        <is>
          <t>Комплект для простого анкерного крепления ЕА1500-3 в составе: кронштейн CS10.3, зажим РА1500</t>
        </is>
      </c>
      <c r="E27" s="254" t="inlineStr">
        <is>
          <t>компл.</t>
        </is>
      </c>
      <c r="F27" s="254" t="n">
        <v>2</v>
      </c>
      <c r="G27" s="256" t="n">
        <v>242.4</v>
      </c>
      <c r="H27" s="32">
        <f>ROUND(F27*G27,2)</f>
        <v/>
      </c>
      <c r="I27" s="167">
        <f>H27/$H$23</f>
        <v/>
      </c>
    </row>
    <row r="28">
      <c r="A28" s="254">
        <f>A27+1</f>
        <v/>
      </c>
      <c r="B28" s="174" t="n"/>
      <c r="C28" s="174" t="inlineStr">
        <is>
          <t>25.2.02.11-0051</t>
        </is>
      </c>
      <c r="D28" s="253" t="inlineStr">
        <is>
          <t>Скрепа размером 20 мм NC20 (СИП)</t>
        </is>
      </c>
      <c r="E28" s="254" t="inlineStr">
        <is>
          <t>100 шт</t>
        </is>
      </c>
      <c r="F28" s="254" t="n">
        <v>0.62</v>
      </c>
      <c r="G28" s="256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(СИП-1)</t>
        </is>
      </c>
    </row>
    <row r="8">
      <c r="B8" s="252" t="inlineStr">
        <is>
          <t>Единица измерения  — 1 км</t>
        </is>
      </c>
    </row>
    <row r="9">
      <c r="B9" s="140" t="n"/>
      <c r="C9" s="201" t="n"/>
      <c r="D9" s="201" t="n"/>
      <c r="E9" s="201" t="n"/>
    </row>
    <row r="10" ht="51" customHeight="1" s="200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8" t="inlineStr">
        <is>
          <t>Провод СИП ВЛ 0,4-35 кВ, тип провода СИП-1, количество фазных проводов 3 шт., сечение фазного провода 70 мм2, сечение нулевого провода 95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10" t="n"/>
      <c r="N11" s="210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10" t="n"/>
      <c r="N12" s="210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4" t="n">
        <v>1</v>
      </c>
      <c r="B14" s="174" t="inlineStr">
        <is>
          <t>1-3-9</t>
        </is>
      </c>
      <c r="C14" s="253" t="inlineStr">
        <is>
          <t>Затраты труда рабочих-строителей среднего разряда (3,9)</t>
        </is>
      </c>
      <c r="D14" s="254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7" t="n">
        <v>1</v>
      </c>
      <c r="I15" s="148" t="n"/>
      <c r="J15" s="32">
        <f>SUM(J14:J14)</f>
        <v/>
      </c>
    </row>
    <row r="16" ht="14.25" customFormat="1" customHeight="1" s="210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4" t="n">
        <v>3</v>
      </c>
      <c r="B20" s="174" t="inlineStr">
        <is>
          <t>91.06.06-011</t>
        </is>
      </c>
      <c r="C20" s="253" t="inlineStr">
        <is>
          <t>Автогидроподъемники высотой подъема: 12 м</t>
        </is>
      </c>
      <c r="D20" s="254" t="inlineStr">
        <is>
          <t>маш.час</t>
        </is>
      </c>
      <c r="E20" s="189" t="n">
        <v>39.06</v>
      </c>
      <c r="F20" s="256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4" t="n">
        <v>4</v>
      </c>
      <c r="B21" s="174" t="inlineStr">
        <is>
          <t>91.06.03-057</t>
        </is>
      </c>
      <c r="C21" s="253" t="inlineStr">
        <is>
          <t>Лебедки электрические тяговым усилием: 122,62 кН (12,5 т)</t>
        </is>
      </c>
      <c r="D21" s="254" t="inlineStr">
        <is>
          <t>маш.час</t>
        </is>
      </c>
      <c r="E21" s="189" t="n">
        <v>19.12</v>
      </c>
      <c r="F21" s="256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187" t="n"/>
      <c r="F22" s="32" t="n"/>
      <c r="G22" s="32">
        <f>SUM(G20:G21)</f>
        <v/>
      </c>
      <c r="H22" s="257">
        <f>G22/G27</f>
        <v/>
      </c>
      <c r="I22" s="190" t="n"/>
      <c r="J22" s="32">
        <f>SUM(J20:J21)</f>
        <v/>
      </c>
    </row>
    <row r="23" outlineLevel="1" ht="25.5" customFormat="1" customHeight="1" s="210">
      <c r="A23" s="254" t="n">
        <v>5</v>
      </c>
      <c r="B23" s="174" t="inlineStr">
        <is>
          <t>91.05.05-014</t>
        </is>
      </c>
      <c r="C23" s="253" t="inlineStr">
        <is>
          <t>Краны на автомобильном ходу, грузоподъемность 10 т</t>
        </is>
      </c>
      <c r="D23" s="254" t="inlineStr">
        <is>
          <t>маш.час</t>
        </is>
      </c>
      <c r="E23" s="189" t="n">
        <v>1.31</v>
      </c>
      <c r="F23" s="256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4" t="n">
        <v>6</v>
      </c>
      <c r="B24" s="174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4" t="inlineStr">
        <is>
          <t>маш.час</t>
        </is>
      </c>
      <c r="E24" s="189" t="n">
        <v>0.53</v>
      </c>
      <c r="F24" s="256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4" t="n">
        <v>7</v>
      </c>
      <c r="B25" s="174" t="inlineStr">
        <is>
          <t>91.06.01-002</t>
        </is>
      </c>
      <c r="C25" s="253" t="inlineStr">
        <is>
          <t>Домкраты гидравлические, грузоподъемность 6,3-25 т</t>
        </is>
      </c>
      <c r="D25" s="254" t="inlineStr">
        <is>
          <t>маш.час</t>
        </is>
      </c>
      <c r="E25" s="189" t="n">
        <v>15.62</v>
      </c>
      <c r="F25" s="256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4" t="n"/>
      <c r="B26" s="254" t="n"/>
      <c r="C26" s="253" t="inlineStr">
        <is>
          <t>Итого прочие машины и механизмы</t>
        </is>
      </c>
      <c r="D26" s="254" t="n"/>
      <c r="E26" s="255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4" t="n"/>
      <c r="B27" s="254" t="n"/>
      <c r="C27" s="258" t="inlineStr">
        <is>
          <t>Итого по разделу «Машины и механизмы»</t>
        </is>
      </c>
      <c r="D27" s="254" t="n"/>
      <c r="E27" s="255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4" t="n"/>
      <c r="B28" s="258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4" t="n"/>
      <c r="B29" s="253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4" t="n"/>
      <c r="B30" s="254" t="n"/>
      <c r="C30" s="253" t="inlineStr">
        <is>
          <t>Итого основное оборудование</t>
        </is>
      </c>
      <c r="D30" s="254" t="n"/>
      <c r="E30" s="187" t="n"/>
      <c r="F30" s="256" t="n"/>
      <c r="G30" s="32" t="n">
        <v>0</v>
      </c>
      <c r="H30" s="257" t="n">
        <v>0</v>
      </c>
      <c r="I30" s="190" t="n"/>
      <c r="J30" s="32" t="n">
        <v>0</v>
      </c>
    </row>
    <row r="31">
      <c r="A31" s="254" t="n"/>
      <c r="B31" s="254" t="n"/>
      <c r="C31" s="253" t="inlineStr">
        <is>
          <t>Итого прочее оборудование</t>
        </is>
      </c>
      <c r="D31" s="254" t="n"/>
      <c r="E31" s="187" t="n"/>
      <c r="F31" s="256" t="n"/>
      <c r="G31" s="32" t="n">
        <v>0</v>
      </c>
      <c r="H31" s="257" t="n">
        <v>0</v>
      </c>
      <c r="I31" s="190" t="n"/>
      <c r="J31" s="32" t="n">
        <v>0</v>
      </c>
    </row>
    <row r="32">
      <c r="A32" s="254" t="n"/>
      <c r="B32" s="254" t="n"/>
      <c r="C32" s="258" t="inlineStr">
        <is>
          <t>Итого по разделу «Оборудование»</t>
        </is>
      </c>
      <c r="D32" s="254" t="n"/>
      <c r="E32" s="255" t="n"/>
      <c r="F32" s="256" t="n"/>
      <c r="G32" s="32">
        <f>G30+G31</f>
        <v/>
      </c>
      <c r="H32" s="257" t="n">
        <v>0</v>
      </c>
      <c r="I32" s="190" t="n"/>
      <c r="J32" s="32">
        <f>J31+J30</f>
        <v/>
      </c>
    </row>
    <row r="33" ht="25.5" customHeight="1" s="200">
      <c r="A33" s="254" t="n"/>
      <c r="B33" s="254" t="n"/>
      <c r="C33" s="253" t="inlineStr">
        <is>
          <t>в том числе технологическое оборудование</t>
        </is>
      </c>
      <c r="D33" s="254" t="n"/>
      <c r="E33" s="194" t="n"/>
      <c r="F33" s="256" t="n"/>
      <c r="G33" s="32">
        <f>G32</f>
        <v/>
      </c>
      <c r="H33" s="257" t="n"/>
      <c r="I33" s="190" t="n"/>
      <c r="J33" s="32">
        <f>J32</f>
        <v/>
      </c>
    </row>
    <row r="34" ht="14.25" customFormat="1" customHeight="1" s="210">
      <c r="A34" s="254" t="n"/>
      <c r="B34" s="258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4" t="n"/>
      <c r="B35" s="253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4" t="n">
        <v>8</v>
      </c>
      <c r="B36" s="174" t="inlineStr">
        <is>
          <t>БЦ.103.23</t>
        </is>
      </c>
      <c r="C36" s="253" t="inlineStr">
        <is>
          <t>Провода изолированные для воздушных линий  СИП-1 3х70+1х95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7">
        <f>G36/$G$43</f>
        <v/>
      </c>
      <c r="I36" s="32" t="n">
        <v>340289.6</v>
      </c>
      <c r="J36" s="32">
        <f>ROUND(I36*E36,2)</f>
        <v/>
      </c>
    </row>
    <row r="37" ht="14.25" customFormat="1" customHeight="1" s="210">
      <c r="A37" s="254" t="n"/>
      <c r="B37" s="174" t="n"/>
      <c r="C37" s="253" t="inlineStr">
        <is>
          <t>Итого основные материалы</t>
        </is>
      </c>
      <c r="D37" s="254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10">
      <c r="A38" s="254" t="n">
        <v>9</v>
      </c>
      <c r="B38" s="174" t="inlineStr">
        <is>
          <t>25.2.02.04-0003</t>
        </is>
      </c>
      <c r="C38" s="253" t="inlineStr">
        <is>
          <t>Комплект промежуточной подвески (СИП) ES 1500E</t>
        </is>
      </c>
      <c r="D38" s="254" t="inlineStr">
        <is>
          <t>компл.</t>
        </is>
      </c>
      <c r="E38" s="189" t="n">
        <v>29</v>
      </c>
      <c r="F38" s="256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10">
      <c r="A39" s="254" t="n">
        <v>10</v>
      </c>
      <c r="B39" s="174" t="inlineStr">
        <is>
          <t>25.2.02.11-0021</t>
        </is>
      </c>
      <c r="C39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4" t="inlineStr">
        <is>
          <t>шт</t>
        </is>
      </c>
      <c r="E39" s="189" t="n">
        <v>1.8</v>
      </c>
      <c r="F39" s="256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4" t="n">
        <v>11</v>
      </c>
      <c r="B40" s="174" t="inlineStr">
        <is>
          <t>25.2.02.04-0002</t>
        </is>
      </c>
      <c r="C40" s="253" t="inlineStr">
        <is>
          <t>Комплект для простого анкерного крепления ЕА1500-3 в составе: кронштейн CS10.3, зажим РА1500</t>
        </is>
      </c>
      <c r="D40" s="254" t="inlineStr">
        <is>
          <t>компл.</t>
        </is>
      </c>
      <c r="E40" s="189" t="n">
        <v>2</v>
      </c>
      <c r="F40" s="256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4" t="n">
        <v>12</v>
      </c>
      <c r="B41" s="174" t="inlineStr">
        <is>
          <t>25.2.02.11-0051</t>
        </is>
      </c>
      <c r="C41" s="253" t="inlineStr">
        <is>
          <t>Скрепа размером 20 мм NC20 (СИП)</t>
        </is>
      </c>
      <c r="D41" s="254" t="inlineStr">
        <is>
          <t>100 шт</t>
        </is>
      </c>
      <c r="E41" s="189" t="n">
        <v>0.62</v>
      </c>
      <c r="F41" s="256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4" t="n"/>
      <c r="B42" s="254" t="n"/>
      <c r="C42" s="253" t="inlineStr">
        <is>
          <t>Итого прочие материалы</t>
        </is>
      </c>
      <c r="D42" s="254" t="n"/>
      <c r="E42" s="255" t="n"/>
      <c r="F42" s="256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10">
      <c r="A43" s="254" t="n"/>
      <c r="B43" s="254" t="n"/>
      <c r="C43" s="258" t="inlineStr">
        <is>
          <t>Итого по разделу «Материалы»</t>
        </is>
      </c>
      <c r="D43" s="254" t="n"/>
      <c r="E43" s="255" t="n"/>
      <c r="F43" s="256" t="n"/>
      <c r="G43" s="32">
        <f>G37+G42</f>
        <v/>
      </c>
      <c r="H43" s="257" t="n">
        <v>1</v>
      </c>
      <c r="I43" s="32" t="n"/>
      <c r="J43" s="32">
        <f>J37+J42</f>
        <v/>
      </c>
    </row>
    <row r="44" ht="14.25" customFormat="1" customHeight="1" s="210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G15+G27+G43</f>
        <v/>
      </c>
      <c r="H44" s="257" t="n"/>
      <c r="I44" s="32" t="n"/>
      <c r="J44" s="32">
        <f>J15+J27+J43</f>
        <v/>
      </c>
    </row>
    <row r="45" ht="14.25" customFormat="1" customHeight="1" s="210">
      <c r="A45" s="254" t="n"/>
      <c r="B45" s="254" t="n"/>
      <c r="C45" s="253" t="inlineStr">
        <is>
          <t>Накладные расходы</t>
        </is>
      </c>
      <c r="D45" s="149">
        <f>ROUND(G45/(G$17+$G$15),2)</f>
        <v/>
      </c>
      <c r="E45" s="255" t="n"/>
      <c r="F45" s="256" t="n"/>
      <c r="G45" s="32" t="n">
        <v>1712.78</v>
      </c>
      <c r="H45" s="257" t="n"/>
      <c r="I45" s="32" t="n"/>
      <c r="J45" s="32">
        <f>ROUND(D45*(J15+J17),2)</f>
        <v/>
      </c>
    </row>
    <row r="46" ht="14.25" customFormat="1" customHeight="1" s="210">
      <c r="A46" s="254" t="n"/>
      <c r="B46" s="254" t="n"/>
      <c r="C46" s="253" t="inlineStr">
        <is>
          <t>Сметная прибыль</t>
        </is>
      </c>
      <c r="D46" s="149">
        <f>ROUND(G46/(G$15+G$17),2)</f>
        <v/>
      </c>
      <c r="E46" s="255" t="n"/>
      <c r="F46" s="256" t="n"/>
      <c r="G46" s="32" t="n">
        <v>978.73</v>
      </c>
      <c r="H46" s="257" t="n"/>
      <c r="I46" s="32" t="n"/>
      <c r="J46" s="32">
        <f>ROUND(D46*(J15+J17),2)</f>
        <v/>
      </c>
    </row>
    <row r="47" ht="14.25" customFormat="1" customHeight="1" s="210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G15+G27+G43+G45+G46</f>
        <v/>
      </c>
      <c r="H47" s="257" t="n"/>
      <c r="I47" s="32" t="n"/>
      <c r="J47" s="32">
        <f>J15+J27+J43+J45+J46</f>
        <v/>
      </c>
    </row>
    <row r="48" ht="14.25" customFormat="1" customHeight="1" s="210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G47+G32</f>
        <v/>
      </c>
      <c r="H48" s="257" t="n"/>
      <c r="I48" s="32" t="n"/>
      <c r="J48" s="32">
        <f>J47+J32</f>
        <v/>
      </c>
    </row>
    <row r="49" ht="34.5" customFormat="1" customHeight="1" s="210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ед.</t>
        </is>
      </c>
      <c r="E49" s="255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(СИП-1)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0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200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200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51" customHeight="1" s="200">
      <c r="A11" s="254" t="inlineStr">
        <is>
          <t>Л7-25-1</t>
        </is>
      </c>
      <c r="B11" s="254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6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9" sqref="B9:D9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2025-01-24T12:10:37Z</dcterms:modified>
  <cp:lastModifiedBy>Danil</cp:lastModifiedBy>
  <cp:lastPrinted>2023-11-29T06:21:47Z</cp:lastPrinted>
</cp:coreProperties>
</file>