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3" zoomScaleNormal="70" workbookViewId="0">
      <selection activeCell="C27" sqref="C27"/>
    </sheetView>
  </sheetViews>
  <sheetFormatPr baseColWidth="8" defaultRowHeight="15"/>
  <cols>
    <col width="36.85546875" customWidth="1" style="205" min="3" max="3"/>
    <col width="43.85546875" customWidth="1" style="205" min="4" max="4"/>
  </cols>
  <sheetData>
    <row r="3" ht="15.75" customHeight="1" s="205">
      <c r="B3" s="231" t="inlineStr">
        <is>
          <t>Приложение № 1</t>
        </is>
      </c>
    </row>
    <row r="4" ht="18.75" customHeight="1" s="205">
      <c r="B4" s="232" t="inlineStr">
        <is>
          <t>Сравнительная таблица отбора объекта-представителя</t>
        </is>
      </c>
    </row>
    <row r="5" ht="84" customHeight="1" s="205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5">
      <c r="B6" s="116" t="n"/>
      <c r="C6" s="116" t="n"/>
      <c r="D6" s="116" t="n"/>
    </row>
    <row r="7" ht="42" customHeight="1" s="205">
      <c r="B7" s="234" t="inlineStr">
        <is>
          <t>Наименование разрабатываемого показателя УНЦ — УНЦ провода СИП ВЛ 0,4-35 кВ (СИП-2)</t>
        </is>
      </c>
    </row>
    <row r="8" ht="31.5" customHeight="1" s="205">
      <c r="B8" s="230" t="inlineStr">
        <is>
          <t>Сопоставимый уровень цен: 4 кв. 2017 г.</t>
        </is>
      </c>
    </row>
    <row r="9" ht="15.75" customHeight="1" s="205">
      <c r="B9" s="230" t="inlineStr">
        <is>
          <t>Единица измерения  — 1 км</t>
        </is>
      </c>
    </row>
    <row r="10" ht="18.75" customHeight="1" s="205">
      <c r="B10" s="117" t="n"/>
    </row>
    <row r="11" ht="15.75" customHeight="1" s="205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5">
      <c r="B12" s="238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5">
      <c r="B13" s="238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5">
      <c r="B14" s="238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5">
      <c r="B15" s="238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5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205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5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5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5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5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5">
      <c r="B22" s="238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5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5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5">
      <c r="B25" s="122" t="n"/>
      <c r="C25" s="123" t="n"/>
      <c r="D25" s="123" t="n"/>
    </row>
    <row r="26">
      <c r="B26" s="202" t="inlineStr">
        <is>
          <t>Составил ______________________        Д.Ю. Нефедова</t>
        </is>
      </c>
      <c r="C26" s="203" t="n"/>
    </row>
    <row r="27">
      <c r="B27" s="212" t="inlineStr">
        <is>
          <t xml:space="preserve">                         (подпись, инициалы, фамилия)</t>
        </is>
      </c>
      <c r="C27" s="203" t="n"/>
    </row>
    <row r="28">
      <c r="B28" s="202" t="n"/>
      <c r="C28" s="203" t="n"/>
    </row>
    <row r="29">
      <c r="B29" s="202" t="inlineStr">
        <is>
          <t>Проверил ______________________        А.В. Костянецкая</t>
        </is>
      </c>
      <c r="C29" s="203" t="n"/>
    </row>
    <row r="30">
      <c r="B30" s="212" t="inlineStr">
        <is>
          <t xml:space="preserve">                        (подпись, инициалы, фамилия)</t>
        </is>
      </c>
      <c r="C30" s="203" t="n"/>
    </row>
    <row r="31" ht="15.75" customHeight="1" s="205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115" zoomScaleNormal="115" workbookViewId="0">
      <selection activeCell="C16" sqref="C16"/>
    </sheetView>
  </sheetViews>
  <sheetFormatPr baseColWidth="8" defaultRowHeight="15"/>
  <cols>
    <col width="5.5703125" customWidth="1" style="205" min="1" max="1"/>
    <col width="35.28515625" customWidth="1" style="205" min="3" max="3"/>
    <col width="13.85546875" customWidth="1" style="205" min="4" max="4"/>
    <col width="17.42578125" customWidth="1" style="205" min="5" max="5"/>
    <col width="12.7109375" customWidth="1" style="205" min="6" max="6"/>
    <col width="14.85546875" customWidth="1" style="205" min="7" max="7"/>
    <col width="16.7109375" customWidth="1" style="205" min="8" max="8"/>
    <col width="13" customWidth="1" style="205" min="9" max="10"/>
  </cols>
  <sheetData>
    <row r="3" ht="15.75" customHeight="1" s="205">
      <c r="B3" s="231" t="inlineStr">
        <is>
          <t>Приложение № 2</t>
        </is>
      </c>
    </row>
    <row r="4" ht="15.75" customHeight="1" s="205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5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5">
      <c r="B6" s="230" t="inlineStr">
        <is>
          <t>Наименование разрабатываемого показателя УНЦ — УНЦ провода СИП ВЛ 0,4-35 кВ (СИП-2)</t>
        </is>
      </c>
    </row>
    <row r="7" ht="15.75" customHeight="1" s="205">
      <c r="B7" s="230" t="inlineStr">
        <is>
          <t>Единица измерения  — 1 ед</t>
        </is>
      </c>
    </row>
    <row r="8" ht="18.75" customHeight="1" s="205">
      <c r="B8" s="117" t="n"/>
    </row>
    <row r="9" ht="15.75" customHeight="1" s="205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5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205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205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5">
      <c r="B13" s="235" t="inlineStr">
        <is>
          <t>Всего по объекту:</t>
        </is>
      </c>
      <c r="C13" s="323" t="n"/>
      <c r="D13" s="323" t="n"/>
      <c r="E13" s="324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5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5">
      <c r="B15" s="117" t="n"/>
    </row>
    <row r="18">
      <c r="C18" s="202" t="inlineStr">
        <is>
          <t>Составил ______________________    Д.Ю. Нефедова</t>
        </is>
      </c>
      <c r="D18" s="203" t="n"/>
    </row>
    <row r="19">
      <c r="C19" s="212" t="inlineStr">
        <is>
          <t xml:space="preserve">                         (подпись, инициалы, фамилия)</t>
        </is>
      </c>
      <c r="D19" s="203" t="n"/>
    </row>
    <row r="20">
      <c r="C20" s="202" t="n"/>
      <c r="D20" s="203" t="n"/>
    </row>
    <row r="21">
      <c r="C21" s="202" t="inlineStr">
        <is>
          <t>Проверил ______________________        А.В. Костянецкая</t>
        </is>
      </c>
      <c r="D21" s="203" t="n"/>
    </row>
    <row r="22">
      <c r="C22" s="212" t="inlineStr">
        <is>
          <t xml:space="preserve">                        (подпись, инициалы, фамилия)</t>
        </is>
      </c>
      <c r="D22" s="203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5" min="1" max="1"/>
    <col width="12.85546875" customWidth="1" style="205" min="2" max="2"/>
    <col width="16.85546875" customWidth="1" style="205" min="3" max="3"/>
    <col width="49.85546875" customWidth="1" style="205" min="4" max="4"/>
    <col width="12.28515625" customWidth="1" style="205" min="5" max="5"/>
    <col width="19.85546875" customWidth="1" style="205" min="6" max="6"/>
    <col width="17.85546875" customWidth="1" style="205" min="7" max="7"/>
    <col width="19.42578125" customWidth="1" style="171" min="8" max="8"/>
    <col width="10.140625" customWidth="1" style="205" min="9" max="9"/>
  </cols>
  <sheetData>
    <row r="2" ht="15.75" customHeight="1" s="205">
      <c r="A2" s="231" t="inlineStr">
        <is>
          <t xml:space="preserve">Приложение № 3 </t>
        </is>
      </c>
      <c r="I2" s="122" t="n"/>
    </row>
    <row r="3" ht="18.75" customHeight="1" s="205">
      <c r="A3" s="232" t="inlineStr">
        <is>
          <t>Объектная ресурсная ведомость</t>
        </is>
      </c>
    </row>
    <row r="4" ht="25.5" customHeight="1" s="205">
      <c r="B4" s="170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5">
      <c r="C5" s="150" t="n"/>
      <c r="D5" s="150" t="n"/>
      <c r="E5" s="150" t="n"/>
      <c r="F5" s="150" t="n"/>
      <c r="G5" s="150" t="n"/>
      <c r="H5" s="151" t="n"/>
    </row>
    <row r="6" ht="15" customHeight="1" s="205">
      <c r="A6" s="246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5">
      <c r="G7" s="152" t="n"/>
      <c r="H7" s="153" t="n"/>
    </row>
    <row r="8" ht="15.75" customHeight="1" s="205">
      <c r="C8" s="154" t="n"/>
      <c r="D8" s="155" t="n"/>
      <c r="E8" s="156" t="n"/>
      <c r="F8" s="157" t="n"/>
      <c r="G8" s="158" t="n"/>
      <c r="H8" s="159" t="n"/>
    </row>
    <row r="9" ht="38.25" customHeight="1" s="205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205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5">
      <c r="A11" s="238" t="n">
        <v>1</v>
      </c>
      <c r="B11" s="160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0" t="n">
        <v>6</v>
      </c>
      <c r="H11" s="160" t="n">
        <v>7</v>
      </c>
    </row>
    <row r="12" ht="15" customHeight="1" s="205">
      <c r="A12" s="244" t="inlineStr">
        <is>
          <t>Затраты труда рабочих</t>
        </is>
      </c>
      <c r="B12" s="319" t="n"/>
      <c r="C12" s="319" t="n"/>
      <c r="D12" s="320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60" t="inlineStr">
        <is>
          <t>Затраты труда машинистов</t>
        </is>
      </c>
      <c r="E15" s="256" t="inlineStr">
        <is>
          <t>чел.час</t>
        </is>
      </c>
      <c r="F15" s="184" t="n">
        <v>60.02</v>
      </c>
      <c r="G15" s="273" t="n"/>
      <c r="H15" s="185" t="n">
        <v>638.5700000000001</v>
      </c>
    </row>
    <row r="16" ht="15" customHeight="1" s="205">
      <c r="A16" s="244" t="inlineStr">
        <is>
          <t>Машины и механизмы</t>
        </is>
      </c>
      <c r="B16" s="319" t="n"/>
      <c r="C16" s="319" t="n"/>
      <c r="D16" s="320" t="n"/>
      <c r="E16" s="161" t="n"/>
      <c r="F16" s="161" t="n"/>
      <c r="G16" s="161" t="n"/>
      <c r="H16" s="180">
        <f>SUM(H17:H21)</f>
        <v/>
      </c>
      <c r="K16" s="163" t="n"/>
    </row>
    <row r="17">
      <c r="A17" s="256">
        <f>A15+1</f>
        <v/>
      </c>
      <c r="B17" s="174" t="n"/>
      <c r="C17" s="174" t="inlineStr">
        <is>
          <t>91.06.06-011</t>
        </is>
      </c>
      <c r="D17" s="260" t="inlineStr">
        <is>
          <t>Автогидроподъемники высотой подъема: 12 м</t>
        </is>
      </c>
      <c r="E17" s="256" t="inlineStr">
        <is>
          <t>маш.час</t>
        </is>
      </c>
      <c r="F17" s="256" t="n">
        <v>39.06</v>
      </c>
      <c r="G17" s="262" t="n">
        <v>82.22</v>
      </c>
      <c r="H17" s="32">
        <f>ROUND(F17*G17,2)</f>
        <v/>
      </c>
      <c r="I17" s="167">
        <f>H17/$H$16</f>
        <v/>
      </c>
    </row>
    <row r="18" ht="25.5" customHeight="1" s="205">
      <c r="A18" s="256">
        <f>A17+1</f>
        <v/>
      </c>
      <c r="B18" s="174" t="n"/>
      <c r="C18" s="174" t="inlineStr">
        <is>
          <t>91.06.03-057</t>
        </is>
      </c>
      <c r="D18" s="260" t="inlineStr">
        <is>
          <t>Лебедки электрические тяговым усилием: 122,62 кН (12,5 т)</t>
        </is>
      </c>
      <c r="E18" s="256" t="inlineStr">
        <is>
          <t>маш.час</t>
        </is>
      </c>
      <c r="F18" s="256" t="n">
        <v>19.12</v>
      </c>
      <c r="G18" s="262" t="n">
        <v>80.73999999999999</v>
      </c>
      <c r="H18" s="32">
        <f>ROUND(F18*G18,2)</f>
        <v/>
      </c>
      <c r="I18" s="167">
        <f>H18/$H$16</f>
        <v/>
      </c>
    </row>
    <row r="19">
      <c r="A19" s="256">
        <f>A18+1</f>
        <v/>
      </c>
      <c r="B19" s="174" t="n"/>
      <c r="C19" s="174" t="inlineStr">
        <is>
          <t>91.05.05-014</t>
        </is>
      </c>
      <c r="D19" s="260" t="inlineStr">
        <is>
          <t>Краны на автомобильном ходу, грузоподъемность 10 т</t>
        </is>
      </c>
      <c r="E19" s="256" t="inlineStr">
        <is>
          <t>маш.час</t>
        </is>
      </c>
      <c r="F19" s="256" t="n">
        <v>1.31</v>
      </c>
      <c r="G19" s="262" t="n">
        <v>111.99</v>
      </c>
      <c r="H19" s="32">
        <f>ROUND(F19*G19,2)</f>
        <v/>
      </c>
      <c r="I19" s="167">
        <f>H19/$H$16</f>
        <v/>
      </c>
    </row>
    <row r="20">
      <c r="A20" s="256">
        <f>A19+1</f>
        <v/>
      </c>
      <c r="B20" s="174" t="n"/>
      <c r="C20" s="174" t="inlineStr">
        <is>
          <t>91.14.02-001</t>
        </is>
      </c>
      <c r="D20" s="260" t="inlineStr">
        <is>
          <t>Автомобили бортовые, грузоподъемность: до 5 т</t>
        </is>
      </c>
      <c r="E20" s="256" t="inlineStr">
        <is>
          <t>маш.час</t>
        </is>
      </c>
      <c r="F20" s="256" t="n">
        <v>0.53</v>
      </c>
      <c r="G20" s="262" t="n">
        <v>65.70999999999999</v>
      </c>
      <c r="H20" s="32">
        <f>ROUND(F20*G20,2)</f>
        <v/>
      </c>
      <c r="I20" s="167">
        <f>H20/$H$16</f>
        <v/>
      </c>
    </row>
    <row r="21">
      <c r="A21" s="256">
        <f>A20+1</f>
        <v/>
      </c>
      <c r="B21" s="174" t="n"/>
      <c r="C21" s="174" t="inlineStr">
        <is>
          <t>91.06.01-002</t>
        </is>
      </c>
      <c r="D21" s="260" t="inlineStr">
        <is>
          <t>Домкраты гидравлические, грузоподъемность 6,3-25 т</t>
        </is>
      </c>
      <c r="E21" s="256" t="inlineStr">
        <is>
          <t>маш.час</t>
        </is>
      </c>
      <c r="F21" s="256" t="n">
        <v>15.62</v>
      </c>
      <c r="G21" s="262" t="n">
        <v>0.48</v>
      </c>
      <c r="H21" s="32">
        <f>ROUND(F21*G21,2)</f>
        <v/>
      </c>
      <c r="I21" s="167" t="n"/>
    </row>
    <row r="22" ht="15" customHeight="1" s="205">
      <c r="A22" s="245" t="inlineStr">
        <is>
          <t>Оборудование</t>
        </is>
      </c>
      <c r="B22" s="319" t="n"/>
      <c r="C22" s="319" t="n"/>
      <c r="D22" s="320" t="n"/>
      <c r="E22" s="168" t="n"/>
      <c r="F22" s="169" t="n"/>
      <c r="G22" s="162" t="n"/>
      <c r="H22" s="182" t="n"/>
      <c r="I22" s="167" t="n"/>
    </row>
    <row r="23" ht="15" customHeight="1" s="205">
      <c r="A23" s="244" t="inlineStr">
        <is>
          <t>Материалы</t>
        </is>
      </c>
      <c r="B23" s="319" t="n"/>
      <c r="C23" s="319" t="n"/>
      <c r="D23" s="320" t="n"/>
      <c r="E23" s="175" t="n"/>
      <c r="F23" s="175" t="n"/>
      <c r="G23" s="161" t="n"/>
      <c r="H23" s="180">
        <f>SUM(H24:H28)</f>
        <v/>
      </c>
    </row>
    <row r="24" ht="25.5" customHeight="1" s="205">
      <c r="A24" s="256" t="n">
        <v>8</v>
      </c>
      <c r="B24" s="174" t="n"/>
      <c r="C24" s="174" t="inlineStr">
        <is>
          <t>Прайс из СД ОП</t>
        </is>
      </c>
      <c r="D24" s="260" t="inlineStr">
        <is>
          <t>Провода изолированные для воздушных линий  СИП-2 3х240+1х95</t>
        </is>
      </c>
      <c r="E24" s="256" t="inlineStr">
        <is>
          <t>км</t>
        </is>
      </c>
      <c r="F24" s="256" t="n">
        <v>1</v>
      </c>
      <c r="G24" s="262" t="n">
        <v>94832.03999999999</v>
      </c>
      <c r="H24" s="32">
        <f>ROUND(F24*G24,2)</f>
        <v/>
      </c>
      <c r="I24" s="167">
        <f>H24/$H$23</f>
        <v/>
      </c>
    </row>
    <row r="25" ht="15" customHeight="1" s="205">
      <c r="A25" s="256" t="n">
        <v>9</v>
      </c>
      <c r="B25" s="244" t="n"/>
      <c r="C25" s="174" t="inlineStr">
        <is>
          <t>25.2.02.04-0003</t>
        </is>
      </c>
      <c r="D25" s="260" t="inlineStr">
        <is>
          <t>Комплект промежуточной подвески (СИП) ES 1500E</t>
        </is>
      </c>
      <c r="E25" s="256" t="inlineStr">
        <is>
          <t>компл.</t>
        </is>
      </c>
      <c r="F25" s="256" t="n">
        <v>29</v>
      </c>
      <c r="G25" s="262" t="n">
        <v>168.71</v>
      </c>
      <c r="H25" s="32">
        <f>ROUND(F25*G25,2)</f>
        <v/>
      </c>
      <c r="I25" s="167">
        <f>H25/$H$23</f>
        <v/>
      </c>
    </row>
    <row r="26" ht="40.5" customHeight="1" s="205">
      <c r="A26" s="256" t="n">
        <v>10</v>
      </c>
      <c r="B26" s="174" t="n"/>
      <c r="C26" s="174" t="inlineStr">
        <is>
          <t>25.2.02.11-0021</t>
        </is>
      </c>
      <c r="D26" s="260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6" t="inlineStr">
        <is>
          <t>шт</t>
        </is>
      </c>
      <c r="F26" s="256" t="n">
        <v>1.8</v>
      </c>
      <c r="G26" s="262" t="n">
        <v>943.0599999999999</v>
      </c>
      <c r="H26" s="32">
        <f>ROUND(F26*G26,2)</f>
        <v/>
      </c>
      <c r="I26" s="167">
        <f>H26/$H$23</f>
        <v/>
      </c>
    </row>
    <row r="27" ht="25.5" customHeight="1" s="205">
      <c r="A27" s="256">
        <f>A26+1</f>
        <v/>
      </c>
      <c r="B27" s="174" t="n"/>
      <c r="C27" s="174" t="inlineStr">
        <is>
          <t>25.2.02.04-0002</t>
        </is>
      </c>
      <c r="D27" s="260" t="inlineStr">
        <is>
          <t>Комплект для простого анкерного крепления ЕА1500-3 в составе: кронштейн CS10.3, зажим РА1500</t>
        </is>
      </c>
      <c r="E27" s="256" t="inlineStr">
        <is>
          <t>компл.</t>
        </is>
      </c>
      <c r="F27" s="256" t="n">
        <v>2</v>
      </c>
      <c r="G27" s="262" t="n">
        <v>242.4</v>
      </c>
      <c r="H27" s="32">
        <f>ROUND(F27*G27,2)</f>
        <v/>
      </c>
      <c r="I27" s="167">
        <f>H27/$H$23</f>
        <v/>
      </c>
    </row>
    <row r="28">
      <c r="A28" s="256">
        <f>A27+1</f>
        <v/>
      </c>
      <c r="B28" s="174" t="n"/>
      <c r="C28" s="174" t="inlineStr">
        <is>
          <t>25.2.02.11-0051</t>
        </is>
      </c>
      <c r="D28" s="260" t="inlineStr">
        <is>
          <t>Скрепа размером 20 мм NC20 (СИП)</t>
        </is>
      </c>
      <c r="E28" s="256" t="inlineStr">
        <is>
          <t>100 шт</t>
        </is>
      </c>
      <c r="F28" s="256" t="n">
        <v>0.62</v>
      </c>
      <c r="G28" s="262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5">
      <c r="B30" s="170" t="inlineStr">
        <is>
          <t xml:space="preserve">Примечание: </t>
        </is>
      </c>
      <c r="C30" s="23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03">
      <c r="A34" s="202" t="inlineStr">
        <is>
          <t>Составил ______________________    Д.Ю. Нефедова</t>
        </is>
      </c>
    </row>
    <row r="35" ht="14.25" customFormat="1" customHeight="1" s="203">
      <c r="A35" s="212" t="inlineStr">
        <is>
          <t xml:space="preserve">                         (подпись, инициалы, фамилия)</t>
        </is>
      </c>
    </row>
    <row r="36" ht="14.25" customFormat="1" customHeight="1" s="203">
      <c r="A36" s="202" t="n"/>
    </row>
    <row r="37" ht="14.25" customFormat="1" customHeight="1" s="203">
      <c r="A37" s="202" t="inlineStr">
        <is>
          <t>Проверил ______________________        А.В. Костянецкая</t>
        </is>
      </c>
    </row>
    <row r="38" ht="14.25" customFormat="1" customHeight="1" s="203">
      <c r="A38" s="212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4:H4"/>
    <mergeCell ref="A16:D16"/>
    <mergeCell ref="A3:I3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205" min="1" max="1"/>
    <col width="36.28515625" customWidth="1" style="205" min="2" max="2"/>
    <col width="18.85546875" customWidth="1" style="205" min="3" max="3"/>
    <col width="18.28515625" customWidth="1" style="205" min="4" max="4"/>
    <col width="18.85546875" customWidth="1" style="205" min="5" max="5"/>
    <col width="9.140625" customWidth="1" style="205" min="6" max="6"/>
    <col width="12.85546875" customWidth="1" style="205" min="7" max="7"/>
    <col width="9.140625" customWidth="1" style="205" min="8" max="11"/>
    <col width="13.5703125" customWidth="1" style="205" min="12" max="12"/>
    <col width="9.140625" customWidth="1" style="205" min="13" max="13"/>
  </cols>
  <sheetData>
    <row r="1">
      <c r="B1" s="202" t="n"/>
      <c r="C1" s="202" t="n"/>
      <c r="D1" s="202" t="n"/>
      <c r="E1" s="202" t="n"/>
    </row>
    <row r="2">
      <c r="B2" s="202" t="n"/>
      <c r="C2" s="202" t="n"/>
      <c r="D2" s="202" t="n"/>
      <c r="E2" s="269" t="inlineStr">
        <is>
          <t>Приложение № 4</t>
        </is>
      </c>
    </row>
    <row r="3">
      <c r="B3" s="202" t="n"/>
      <c r="C3" s="202" t="n"/>
      <c r="D3" s="202" t="n"/>
      <c r="E3" s="202" t="n"/>
    </row>
    <row r="4">
      <c r="B4" s="202" t="n"/>
      <c r="C4" s="202" t="n"/>
      <c r="D4" s="202" t="n"/>
      <c r="E4" s="202" t="n"/>
    </row>
    <row r="5">
      <c r="B5" s="223" t="inlineStr">
        <is>
          <t>Ресурсная модель</t>
        </is>
      </c>
    </row>
    <row r="6">
      <c r="B6" s="140" t="n"/>
      <c r="C6" s="202" t="n"/>
      <c r="D6" s="202" t="n"/>
      <c r="E6" s="202" t="n"/>
    </row>
    <row r="7" ht="25.5" customHeight="1" s="205">
      <c r="B7" s="251" t="inlineStr">
        <is>
          <t>Наименование разрабатываемого показателя УНЦ — УНЦ провода СИП ВЛ 0,4-35 кВ (СИП-2)</t>
        </is>
      </c>
    </row>
    <row r="8">
      <c r="B8" s="252" t="inlineStr">
        <is>
          <t>Единица измерения  — 1 ед</t>
        </is>
      </c>
    </row>
    <row r="9">
      <c r="B9" s="140" t="n"/>
      <c r="C9" s="202" t="n"/>
      <c r="D9" s="202" t="n"/>
      <c r="E9" s="202" t="n"/>
    </row>
    <row r="10" ht="51" customHeight="1" s="205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1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1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1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1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1">
        <f>C19+C20+C22</f>
        <v/>
      </c>
      <c r="D24" s="27">
        <f>C24/$C$24</f>
        <v/>
      </c>
      <c r="E24" s="27">
        <f>C24/$C$40</f>
        <v/>
      </c>
    </row>
    <row r="25" ht="25.5" customHeight="1" s="205">
      <c r="B25" s="25" t="inlineStr">
        <is>
          <t>ВСЕГО стоимость оборудования, в том числе</t>
        </is>
      </c>
      <c r="C25" s="201">
        <f>'Прил.5 Расчет СМР и ОБ'!J32</f>
        <v/>
      </c>
      <c r="D25" s="27" t="n"/>
      <c r="E25" s="27">
        <f>C25/$C$40</f>
        <v/>
      </c>
    </row>
    <row r="26" ht="25.5" customHeight="1" s="205">
      <c r="B26" s="25" t="inlineStr">
        <is>
          <t>стоимость оборудования технологического</t>
        </is>
      </c>
      <c r="C26" s="201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5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5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5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5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5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5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5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5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5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205">
      <c r="B38" s="25" t="inlineStr">
        <is>
          <t>ИТОГО (СМР+ОБОРУДОВАНИЕ+ПРОЧ. ЗАТР., УЧТЕННЫЕ ПОКАЗАТЕЛЕМ)</t>
        </is>
      </c>
      <c r="C38" s="201">
        <f>C36+C30+C27+C29+C31+C37+C32+C33+C34+C35</f>
        <v/>
      </c>
      <c r="D38" s="25" t="n"/>
      <c r="E38" s="27">
        <f>C38/$C$40</f>
        <v/>
      </c>
    </row>
    <row r="39" ht="13.5" customHeight="1" s="205">
      <c r="B39" s="25" t="inlineStr">
        <is>
          <t>Непредвиденные расходы</t>
        </is>
      </c>
      <c r="C39" s="20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1">
        <f>C40/'Прил.5 Расчет СМР и ОБ'!E49</f>
        <v/>
      </c>
      <c r="D41" s="25" t="n"/>
      <c r="E41" s="25" t="n"/>
    </row>
    <row r="42">
      <c r="B42" s="210" t="n"/>
      <c r="C42" s="202" t="n"/>
      <c r="D42" s="202" t="n"/>
      <c r="E42" s="202" t="n"/>
    </row>
    <row r="43">
      <c r="B43" s="210" t="inlineStr">
        <is>
          <t>Составил ____________________________ Д.Ю. Нефедова</t>
        </is>
      </c>
      <c r="C43" s="202" t="n"/>
      <c r="D43" s="202" t="n"/>
      <c r="E43" s="202" t="n"/>
    </row>
    <row r="44">
      <c r="B44" s="210" t="inlineStr">
        <is>
          <t xml:space="preserve">(должность, подпись, инициалы, фамилия) </t>
        </is>
      </c>
      <c r="C44" s="202" t="n"/>
      <c r="D44" s="202" t="n"/>
      <c r="E44" s="202" t="n"/>
    </row>
    <row r="45">
      <c r="B45" s="210" t="n"/>
      <c r="C45" s="202" t="n"/>
      <c r="D45" s="202" t="n"/>
      <c r="E45" s="202" t="n"/>
    </row>
    <row r="46">
      <c r="B46" s="210" t="inlineStr">
        <is>
          <t>Проверил ____________________________ А.В. Костянецкая</t>
        </is>
      </c>
      <c r="C46" s="202" t="n"/>
      <c r="D46" s="202" t="n"/>
      <c r="E46" s="202" t="n"/>
    </row>
    <row r="47">
      <c r="B47" s="252" t="inlineStr">
        <is>
          <t>(должность, подпись, инициалы, фамилия)</t>
        </is>
      </c>
      <c r="D47" s="202" t="n"/>
      <c r="E47" s="202" t="n"/>
    </row>
    <row r="49">
      <c r="B49" s="202" t="n"/>
      <c r="C49" s="202" t="n"/>
      <c r="D49" s="202" t="n"/>
      <c r="E49" s="202" t="n"/>
    </row>
    <row r="50">
      <c r="B50" s="202" t="n"/>
      <c r="C50" s="202" t="n"/>
      <c r="D50" s="202" t="n"/>
      <c r="E50" s="2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03" min="1" max="1"/>
    <col width="22.5703125" customWidth="1" style="203" min="2" max="2"/>
    <col width="39.140625" customWidth="1" style="203" min="3" max="3"/>
    <col width="10.7109375" customWidth="1" style="203" min="4" max="4"/>
    <col width="12.7109375" customWidth="1" style="203" min="5" max="5"/>
    <col width="14.5703125" customWidth="1" style="203" min="6" max="6"/>
    <col width="13.42578125" customWidth="1" style="203" min="7" max="7"/>
    <col width="12.7109375" customWidth="1" style="203" min="8" max="8"/>
    <col width="19.85546875" customWidth="1" style="203" min="9" max="9"/>
    <col width="17.5703125" customWidth="1" style="203" min="10" max="10"/>
    <col width="10.85546875" customWidth="1" style="203" min="11" max="11"/>
    <col width="9.140625" customWidth="1" style="203" min="12" max="12"/>
  </cols>
  <sheetData>
    <row r="1">
      <c r="M1" s="203" t="n"/>
      <c r="N1" s="203" t="n"/>
    </row>
    <row r="2" ht="15.75" customHeight="1" s="205">
      <c r="H2" s="253" t="inlineStr">
        <is>
          <t>Приложение №5</t>
        </is>
      </c>
      <c r="M2" s="203" t="n"/>
      <c r="N2" s="203" t="n"/>
    </row>
    <row r="3">
      <c r="M3" s="203" t="n"/>
      <c r="N3" s="203" t="n"/>
    </row>
    <row r="4" ht="12.75" customFormat="1" customHeight="1" s="202">
      <c r="A4" s="223" t="inlineStr">
        <is>
          <t>Расчет стоимости СМР и оборудования</t>
        </is>
      </c>
    </row>
    <row r="5" ht="12.75" customFormat="1" customHeight="1" s="202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202">
      <c r="A6" s="199" t="inlineStr">
        <is>
          <t>Наименование разрабатываемого показателя УНЦ</t>
        </is>
      </c>
      <c r="B6" s="198" t="n"/>
      <c r="C6" s="198" t="n"/>
      <c r="D6" s="259" t="inlineStr">
        <is>
          <t>Провод СИП ВЛ 0,4-35 кВ, тип провода СИП-2, количество фазных проводов 3 шт., сечение фазного провода 240 мм2, сечение нулевого провода 95 мм2</t>
        </is>
      </c>
    </row>
    <row r="7" ht="12.75" customFormat="1" customHeight="1" s="202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202">
      <c r="A8" s="226" t="n"/>
    </row>
    <row r="9" ht="13.15" customFormat="1" customHeight="1" s="202"/>
    <row r="10" ht="27" customHeight="1" s="205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20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20" t="n"/>
      <c r="M10" s="203" t="n"/>
      <c r="N10" s="203" t="n"/>
    </row>
    <row r="11" ht="28.5" customHeight="1" s="205">
      <c r="A11" s="322" t="n"/>
      <c r="B11" s="322" t="n"/>
      <c r="C11" s="322" t="n"/>
      <c r="D11" s="322" t="n"/>
      <c r="E11" s="322" t="n"/>
      <c r="F11" s="256" t="inlineStr">
        <is>
          <t>на ед. изм.</t>
        </is>
      </c>
      <c r="G11" s="256" t="inlineStr">
        <is>
          <t>общая</t>
        </is>
      </c>
      <c r="H11" s="322" t="n"/>
      <c r="I11" s="256" t="inlineStr">
        <is>
          <t>на ед. изм.</t>
        </is>
      </c>
      <c r="J11" s="256" t="inlineStr">
        <is>
          <t>общая</t>
        </is>
      </c>
      <c r="M11" s="203" t="n"/>
      <c r="N11" s="203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7" t="n">
        <v>9</v>
      </c>
      <c r="J12" s="257" t="n">
        <v>10</v>
      </c>
      <c r="M12" s="203" t="n"/>
      <c r="N12" s="203" t="n"/>
    </row>
    <row r="13">
      <c r="A13" s="256" t="n"/>
      <c r="B13" s="264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205">
      <c r="A14" s="256" t="n">
        <v>1</v>
      </c>
      <c r="B14" s="174" t="inlineStr">
        <is>
          <t>1-3-9</t>
        </is>
      </c>
      <c r="C14" s="260" t="inlineStr">
        <is>
          <t>Затраты труда рабочих-строителей среднего разряда (3,9)</t>
        </is>
      </c>
      <c r="D14" s="256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3">
      <c r="A15" s="256" t="n"/>
      <c r="B15" s="256" t="n"/>
      <c r="C15" s="264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63" t="n">
        <v>1</v>
      </c>
      <c r="I15" s="148" t="n"/>
      <c r="J15" s="32">
        <f>SUM(J14:J14)</f>
        <v/>
      </c>
    </row>
    <row r="16" ht="14.25" customFormat="1" customHeight="1" s="203">
      <c r="A16" s="256" t="n"/>
      <c r="B16" s="260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203">
      <c r="A17" s="256" t="n">
        <v>2</v>
      </c>
      <c r="B17" s="256" t="n">
        <v>2</v>
      </c>
      <c r="C17" s="260" t="inlineStr">
        <is>
          <t>Затраты труда машинистов</t>
        </is>
      </c>
      <c r="D17" s="256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6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3">
      <c r="A18" s="256" t="n"/>
      <c r="B18" s="264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203">
      <c r="A19" s="256" t="n"/>
      <c r="B19" s="260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203">
      <c r="A20" s="256" t="n">
        <v>3</v>
      </c>
      <c r="B20" s="174" t="inlineStr">
        <is>
          <t>91.06.06-011</t>
        </is>
      </c>
      <c r="C20" s="260" t="inlineStr">
        <is>
          <t>Автогидроподъемники высотой подъема: 12 м</t>
        </is>
      </c>
      <c r="D20" s="256" t="inlineStr">
        <is>
          <t>маш.час</t>
        </is>
      </c>
      <c r="E20" s="189" t="n">
        <v>39.06</v>
      </c>
      <c r="F20" s="262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3">
      <c r="A21" s="256" t="n">
        <v>4</v>
      </c>
      <c r="B21" s="174" t="inlineStr">
        <is>
          <t>91.06.03-057</t>
        </is>
      </c>
      <c r="C21" s="260" t="inlineStr">
        <is>
          <t>Лебедки электрические тяговым усилием: 122,62 кН (12,5 т)</t>
        </is>
      </c>
      <c r="D21" s="256" t="inlineStr">
        <is>
          <t>маш.час</t>
        </is>
      </c>
      <c r="E21" s="189" t="n">
        <v>19.12</v>
      </c>
      <c r="F21" s="262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03">
      <c r="A22" s="256" t="n"/>
      <c r="B22" s="256" t="n"/>
      <c r="C22" s="260" t="inlineStr">
        <is>
          <t>Итого основные машины и механизмы</t>
        </is>
      </c>
      <c r="D22" s="256" t="n"/>
      <c r="E22" s="187" t="n"/>
      <c r="F22" s="32" t="n"/>
      <c r="G22" s="32">
        <f>SUM(G20:G21)</f>
        <v/>
      </c>
      <c r="H22" s="263">
        <f>G22/G27</f>
        <v/>
      </c>
      <c r="I22" s="190" t="n"/>
      <c r="J22" s="32">
        <f>SUM(J20:J21)</f>
        <v/>
      </c>
    </row>
    <row r="23" outlineLevel="1" ht="25.5" customFormat="1" customHeight="1" s="203">
      <c r="A23" s="256" t="n">
        <v>5</v>
      </c>
      <c r="B23" s="174" t="inlineStr">
        <is>
          <t>91.05.05-014</t>
        </is>
      </c>
      <c r="C23" s="260" t="inlineStr">
        <is>
          <t>Краны на автомобильном ходу, грузоподъемность 10 т</t>
        </is>
      </c>
      <c r="D23" s="256" t="inlineStr">
        <is>
          <t>маш.час</t>
        </is>
      </c>
      <c r="E23" s="189" t="n">
        <v>1.31</v>
      </c>
      <c r="F23" s="262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03">
      <c r="A24" s="256" t="n">
        <v>6</v>
      </c>
      <c r="B24" s="174" t="inlineStr">
        <is>
          <t>91.14.02-001</t>
        </is>
      </c>
      <c r="C24" s="260" t="inlineStr">
        <is>
          <t>Автомобили бортовые, грузоподъемность: до 5 т</t>
        </is>
      </c>
      <c r="D24" s="256" t="inlineStr">
        <is>
          <t>маш.час</t>
        </is>
      </c>
      <c r="E24" s="189" t="n">
        <v>0.53</v>
      </c>
      <c r="F24" s="262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03">
      <c r="A25" s="256" t="n">
        <v>7</v>
      </c>
      <c r="B25" s="174" t="inlineStr">
        <is>
          <t>91.06.01-002</t>
        </is>
      </c>
      <c r="C25" s="260" t="inlineStr">
        <is>
          <t>Домкраты гидравлические, грузоподъемность 6,3-25 т</t>
        </is>
      </c>
      <c r="D25" s="256" t="inlineStr">
        <is>
          <t>маш.час</t>
        </is>
      </c>
      <c r="E25" s="189" t="n">
        <v>15.62</v>
      </c>
      <c r="F25" s="262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03">
      <c r="A26" s="256" t="n"/>
      <c r="B26" s="256" t="n"/>
      <c r="C26" s="260" t="inlineStr">
        <is>
          <t>Итого прочие машины и механизмы</t>
        </is>
      </c>
      <c r="D26" s="256" t="n"/>
      <c r="E26" s="261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03">
      <c r="A27" s="256" t="n"/>
      <c r="B27" s="256" t="n"/>
      <c r="C27" s="264" t="inlineStr">
        <is>
          <t>Итого по разделу «Машины и механизмы»</t>
        </is>
      </c>
      <c r="D27" s="256" t="n"/>
      <c r="E27" s="261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03">
      <c r="A28" s="256" t="n"/>
      <c r="B28" s="264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6" t="n"/>
      <c r="B29" s="260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6" t="n"/>
      <c r="B30" s="256" t="n"/>
      <c r="C30" s="260" t="inlineStr">
        <is>
          <t>Итого основное оборудование</t>
        </is>
      </c>
      <c r="D30" s="256" t="n"/>
      <c r="E30" s="187" t="n"/>
      <c r="F30" s="262" t="n"/>
      <c r="G30" s="32" t="n">
        <v>0</v>
      </c>
      <c r="H30" s="263" t="n">
        <v>0</v>
      </c>
      <c r="I30" s="190" t="n"/>
      <c r="J30" s="32" t="n">
        <v>0</v>
      </c>
    </row>
    <row r="31">
      <c r="A31" s="256" t="n"/>
      <c r="B31" s="256" t="n"/>
      <c r="C31" s="260" t="inlineStr">
        <is>
          <t>Итого прочее оборудование</t>
        </is>
      </c>
      <c r="D31" s="256" t="n"/>
      <c r="E31" s="187" t="n"/>
      <c r="F31" s="262" t="n"/>
      <c r="G31" s="32" t="n">
        <v>0</v>
      </c>
      <c r="H31" s="263" t="n">
        <v>0</v>
      </c>
      <c r="I31" s="190" t="n"/>
      <c r="J31" s="32" t="n">
        <v>0</v>
      </c>
    </row>
    <row r="32">
      <c r="A32" s="256" t="n"/>
      <c r="B32" s="256" t="n"/>
      <c r="C32" s="264" t="inlineStr">
        <is>
          <t>Итого по разделу «Оборудование»</t>
        </is>
      </c>
      <c r="D32" s="256" t="n"/>
      <c r="E32" s="261" t="n"/>
      <c r="F32" s="262" t="n"/>
      <c r="G32" s="32">
        <f>G30+G31</f>
        <v/>
      </c>
      <c r="H32" s="263" t="n">
        <v>0</v>
      </c>
      <c r="I32" s="190" t="n"/>
      <c r="J32" s="32">
        <f>J31+J30</f>
        <v/>
      </c>
    </row>
    <row r="33" ht="25.5" customHeight="1" s="205">
      <c r="A33" s="256" t="n"/>
      <c r="B33" s="256" t="n"/>
      <c r="C33" s="260" t="inlineStr">
        <is>
          <t>в том числе технологическое оборудование</t>
        </is>
      </c>
      <c r="D33" s="256" t="n"/>
      <c r="E33" s="194" t="n"/>
      <c r="F33" s="262" t="n"/>
      <c r="G33" s="32">
        <f>G32</f>
        <v/>
      </c>
      <c r="H33" s="263" t="n"/>
      <c r="I33" s="190" t="n"/>
      <c r="J33" s="32">
        <f>J32</f>
        <v/>
      </c>
    </row>
    <row r="34" ht="14.25" customFormat="1" customHeight="1" s="203">
      <c r="A34" s="256" t="n"/>
      <c r="B34" s="264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203">
      <c r="A35" s="256" t="n"/>
      <c r="B35" s="260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203">
      <c r="A36" s="256" t="n">
        <v>8</v>
      </c>
      <c r="B36" s="174" t="inlineStr">
        <is>
          <t>БЦ.103.59</t>
        </is>
      </c>
      <c r="C36" s="260" t="inlineStr">
        <is>
          <t>Провода изолированные для воздушных линий  СИП-2 3х240+1х95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63">
        <f>G36/$G$43</f>
        <v/>
      </c>
      <c r="I36" s="32" t="n">
        <v>902627.1899999999</v>
      </c>
      <c r="J36" s="32">
        <f>ROUND(I36*E36,2)</f>
        <v/>
      </c>
    </row>
    <row r="37" ht="14.25" customFormat="1" customHeight="1" s="203">
      <c r="A37" s="256" t="n"/>
      <c r="B37" s="174" t="n"/>
      <c r="C37" s="260" t="inlineStr">
        <is>
          <t>Итого основные материалы</t>
        </is>
      </c>
      <c r="D37" s="256" t="n"/>
      <c r="E37" s="187" t="n"/>
      <c r="F37" s="32" t="n"/>
      <c r="G37" s="32">
        <f>G36</f>
        <v/>
      </c>
      <c r="H37" s="188">
        <f>G37/$G$43</f>
        <v/>
      </c>
      <c r="I37" s="193" t="n"/>
      <c r="J37" s="32">
        <f>J36</f>
        <v/>
      </c>
    </row>
    <row r="38" outlineLevel="1" ht="25.5" customFormat="1" customHeight="1" s="203">
      <c r="A38" s="256" t="n">
        <v>9</v>
      </c>
      <c r="B38" s="174" t="inlineStr">
        <is>
          <t>25.2.02.04-0003</t>
        </is>
      </c>
      <c r="C38" s="260" t="inlineStr">
        <is>
          <t>Комплект промежуточной подвески (СИП) ES 1500E</t>
        </is>
      </c>
      <c r="D38" s="256" t="inlineStr">
        <is>
          <t>компл.</t>
        </is>
      </c>
      <c r="E38" s="189" t="n">
        <v>29</v>
      </c>
      <c r="F38" s="262" t="n">
        <v>168.71</v>
      </c>
      <c r="G38" s="32">
        <f>ROUND(E38*F38,2)</f>
        <v/>
      </c>
      <c r="H38" s="18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51" customFormat="1" customHeight="1" s="203">
      <c r="A39" s="256" t="n">
        <v>10</v>
      </c>
      <c r="B39" s="174" t="inlineStr">
        <is>
          <t>25.2.02.11-0021</t>
        </is>
      </c>
      <c r="C39" s="260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6" t="inlineStr">
        <is>
          <t>шт</t>
        </is>
      </c>
      <c r="E39" s="189" t="n">
        <v>1.8</v>
      </c>
      <c r="F39" s="262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03">
      <c r="A40" s="256" t="n">
        <v>11</v>
      </c>
      <c r="B40" s="174" t="inlineStr">
        <is>
          <t>25.2.02.04-0002</t>
        </is>
      </c>
      <c r="C40" s="260" t="inlineStr">
        <is>
          <t>Комплект для простого анкерного крепления ЕА1500-3 в составе: кронштейн CS10.3, зажим РА1500</t>
        </is>
      </c>
      <c r="D40" s="256" t="inlineStr">
        <is>
          <t>компл.</t>
        </is>
      </c>
      <c r="E40" s="189" t="n">
        <v>2</v>
      </c>
      <c r="F40" s="262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03">
      <c r="A41" s="256" t="n">
        <v>12</v>
      </c>
      <c r="B41" s="174" t="inlineStr">
        <is>
          <t>25.2.02.11-0051</t>
        </is>
      </c>
      <c r="C41" s="260" t="inlineStr">
        <is>
          <t>Скрепа размером 20 мм NC20 (СИП)</t>
        </is>
      </c>
      <c r="D41" s="256" t="inlineStr">
        <is>
          <t>100 шт</t>
        </is>
      </c>
      <c r="E41" s="189" t="n">
        <v>0.62</v>
      </c>
      <c r="F41" s="262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03">
      <c r="A42" s="256" t="n"/>
      <c r="B42" s="256" t="n"/>
      <c r="C42" s="260" t="inlineStr">
        <is>
          <t>Итого прочие материалы</t>
        </is>
      </c>
      <c r="D42" s="256" t="n"/>
      <c r="E42" s="261" t="n"/>
      <c r="F42" s="262" t="n"/>
      <c r="G42" s="32">
        <f>SUM(G38:G41)</f>
        <v/>
      </c>
      <c r="H42" s="188">
        <f>G42/$G$43</f>
        <v/>
      </c>
      <c r="I42" s="32" t="n"/>
      <c r="J42" s="32">
        <f>SUM(J38:J41)</f>
        <v/>
      </c>
    </row>
    <row r="43" ht="14.25" customFormat="1" customHeight="1" s="203">
      <c r="A43" s="256" t="n"/>
      <c r="B43" s="256" t="n"/>
      <c r="C43" s="264" t="inlineStr">
        <is>
          <t>Итого по разделу «Материалы»</t>
        </is>
      </c>
      <c r="D43" s="256" t="n"/>
      <c r="E43" s="261" t="n"/>
      <c r="F43" s="262" t="n"/>
      <c r="G43" s="32">
        <f>G37+G42</f>
        <v/>
      </c>
      <c r="H43" s="263" t="n">
        <v>1</v>
      </c>
      <c r="I43" s="32" t="n"/>
      <c r="J43" s="32">
        <f>J37+J42</f>
        <v/>
      </c>
    </row>
    <row r="44" ht="14.25" customFormat="1" customHeight="1" s="203">
      <c r="A44" s="256" t="n"/>
      <c r="B44" s="256" t="n"/>
      <c r="C44" s="260" t="inlineStr">
        <is>
          <t>ИТОГО ПО РМ</t>
        </is>
      </c>
      <c r="D44" s="256" t="n"/>
      <c r="E44" s="261" t="n"/>
      <c r="F44" s="262" t="n"/>
      <c r="G44" s="32">
        <f>G15+G27+G43</f>
        <v/>
      </c>
      <c r="H44" s="263" t="n"/>
      <c r="I44" s="32" t="n"/>
      <c r="J44" s="32">
        <f>J15+J27+J43</f>
        <v/>
      </c>
    </row>
    <row r="45" ht="14.25" customFormat="1" customHeight="1" s="203">
      <c r="A45" s="256" t="n"/>
      <c r="B45" s="256" t="n"/>
      <c r="C45" s="260" t="inlineStr">
        <is>
          <t>Накладные расходы</t>
        </is>
      </c>
      <c r="D45" s="149">
        <f>ROUND(G45/(G$17+$G$15),2)</f>
        <v/>
      </c>
      <c r="E45" s="261" t="n"/>
      <c r="F45" s="262" t="n"/>
      <c r="G45" s="32" t="n">
        <v>1712.78</v>
      </c>
      <c r="H45" s="263" t="n"/>
      <c r="I45" s="32" t="n"/>
      <c r="J45" s="32">
        <f>ROUND(D45*(J15+J17),2)</f>
        <v/>
      </c>
    </row>
    <row r="46" ht="14.25" customFormat="1" customHeight="1" s="203">
      <c r="A46" s="256" t="n"/>
      <c r="B46" s="256" t="n"/>
      <c r="C46" s="260" t="inlineStr">
        <is>
          <t>Сметная прибыль</t>
        </is>
      </c>
      <c r="D46" s="149">
        <f>ROUND(G46/(G$15+G$17),2)</f>
        <v/>
      </c>
      <c r="E46" s="261" t="n"/>
      <c r="F46" s="262" t="n"/>
      <c r="G46" s="32" t="n">
        <v>978.73</v>
      </c>
      <c r="H46" s="263" t="n"/>
      <c r="I46" s="32" t="n"/>
      <c r="J46" s="32">
        <f>ROUND(D46*(J15+J17),2)</f>
        <v/>
      </c>
    </row>
    <row r="47" ht="14.25" customFormat="1" customHeight="1" s="203">
      <c r="A47" s="256" t="n"/>
      <c r="B47" s="256" t="n"/>
      <c r="C47" s="260" t="inlineStr">
        <is>
          <t>Итого СМР (с НР и СП)</t>
        </is>
      </c>
      <c r="D47" s="256" t="n"/>
      <c r="E47" s="261" t="n"/>
      <c r="F47" s="262" t="n"/>
      <c r="G47" s="32">
        <f>G15+G27+G43+G45+G46</f>
        <v/>
      </c>
      <c r="H47" s="263" t="n"/>
      <c r="I47" s="32" t="n"/>
      <c r="J47" s="32">
        <f>J15+J27+J43+J45+J46</f>
        <v/>
      </c>
    </row>
    <row r="48" ht="14.25" customFormat="1" customHeight="1" s="203">
      <c r="A48" s="256" t="n"/>
      <c r="B48" s="256" t="n"/>
      <c r="C48" s="260" t="inlineStr">
        <is>
          <t>ВСЕГО СМР + ОБОРУДОВАНИЕ</t>
        </is>
      </c>
      <c r="D48" s="256" t="n"/>
      <c r="E48" s="261" t="n"/>
      <c r="F48" s="262" t="n"/>
      <c r="G48" s="32">
        <f>G47+G32</f>
        <v/>
      </c>
      <c r="H48" s="263" t="n"/>
      <c r="I48" s="32" t="n"/>
      <c r="J48" s="32">
        <f>J47+J32</f>
        <v/>
      </c>
    </row>
    <row r="49" ht="34.5" customFormat="1" customHeight="1" s="203">
      <c r="A49" s="256" t="n"/>
      <c r="B49" s="256" t="n"/>
      <c r="C49" s="260" t="inlineStr">
        <is>
          <t>ИТОГО ПОКАЗАТЕЛЬ НА ЕД. ИЗМ.</t>
        </is>
      </c>
      <c r="D49" s="256" t="inlineStr">
        <is>
          <t>ед.</t>
        </is>
      </c>
      <c r="E49" s="261" t="n">
        <v>1</v>
      </c>
      <c r="F49" s="262" t="n"/>
      <c r="G49" s="32">
        <f>G48/E49</f>
        <v/>
      </c>
      <c r="H49" s="263" t="n"/>
      <c r="I49" s="32" t="n"/>
      <c r="J49" s="32">
        <f>J48/E49</f>
        <v/>
      </c>
    </row>
    <row r="51" ht="14.25" customFormat="1" customHeight="1" s="203">
      <c r="A51" s="202" t="inlineStr">
        <is>
          <t>Составил ______________________    Д.Ю. Нефедова</t>
        </is>
      </c>
    </row>
    <row r="52" ht="14.25" customFormat="1" customHeight="1" s="203">
      <c r="A52" s="212" t="inlineStr">
        <is>
          <t xml:space="preserve">                         (подпись, инициалы, фамилия)</t>
        </is>
      </c>
    </row>
    <row r="53" ht="14.25" customFormat="1" customHeight="1" s="203">
      <c r="A53" s="202" t="n"/>
    </row>
    <row r="54" ht="14.25" customFormat="1" customHeight="1" s="203">
      <c r="A54" s="202" t="inlineStr">
        <is>
          <t>Проверил ______________________        А.В. Костянецкая</t>
        </is>
      </c>
    </row>
    <row r="55" ht="14.25" customFormat="1" customHeight="1" s="203">
      <c r="A55" s="21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5" min="1" max="1"/>
    <col width="17.5703125" customWidth="1" style="205" min="2" max="2"/>
    <col width="39.140625" customWidth="1" style="205" min="3" max="3"/>
    <col width="10.7109375" customWidth="1" style="205" min="4" max="4"/>
    <col width="13.85546875" customWidth="1" style="205" min="5" max="5"/>
    <col width="13.28515625" customWidth="1" style="205" min="6" max="6"/>
    <col width="14.140625" customWidth="1" style="205" min="7" max="7"/>
  </cols>
  <sheetData>
    <row r="1">
      <c r="A1" s="269" t="inlineStr">
        <is>
          <t>Приложение №6</t>
        </is>
      </c>
    </row>
    <row r="2" ht="21.75" customHeight="1" s="205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205">
      <c r="A4" s="226" t="inlineStr">
        <is>
          <t>Наименование разрабатываемого показателя УНЦ — УНЦ провода СИП ВЛ 0,4-35 кВ (СИП-2)</t>
        </is>
      </c>
    </row>
    <row r="5">
      <c r="A5" s="202" t="n"/>
      <c r="B5" s="202" t="n"/>
      <c r="C5" s="202" t="n"/>
      <c r="D5" s="202" t="n"/>
      <c r="E5" s="202" t="n"/>
      <c r="F5" s="202" t="n"/>
      <c r="G5" s="202" t="n"/>
    </row>
    <row r="6" ht="30" customHeight="1" s="205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6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05">
      <c r="A9" s="25" t="n"/>
      <c r="B9" s="260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5">
      <c r="A10" s="256" t="n"/>
      <c r="B10" s="264" t="n"/>
      <c r="C10" s="260" t="inlineStr">
        <is>
          <t>ИТОГО ИНЖЕНЕРНОЕ ОБОРУДОВАНИЕ</t>
        </is>
      </c>
      <c r="D10" s="264" t="n"/>
      <c r="E10" s="105" t="n"/>
      <c r="F10" s="262" t="n"/>
      <c r="G10" s="262" t="n">
        <v>0</v>
      </c>
    </row>
    <row r="11">
      <c r="A11" s="256" t="n"/>
      <c r="B11" s="260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6" t="n">
        <v>1</v>
      </c>
      <c r="B12" s="260" t="n"/>
      <c r="C12" s="260" t="n"/>
      <c r="D12" s="256" t="n"/>
      <c r="E12" s="256" t="n"/>
      <c r="F12" s="262" t="n"/>
      <c r="G12" s="32" t="n"/>
    </row>
    <row r="13" ht="25.5" customHeight="1" s="205">
      <c r="A13" s="256" t="n"/>
      <c r="B13" s="260" t="n"/>
      <c r="C13" s="260" t="inlineStr">
        <is>
          <t>ИТОГО ТЕХНОЛОГИЧЕСКОЕ ОБОРУДОВАНИЕ</t>
        </is>
      </c>
      <c r="D13" s="260" t="n"/>
      <c r="E13" s="273" t="n"/>
      <c r="F13" s="262" t="n"/>
      <c r="G13" s="32">
        <f>SUM(G12:G12)</f>
        <v/>
      </c>
    </row>
    <row r="14" ht="19.5" customHeight="1" s="205">
      <c r="A14" s="256" t="n"/>
      <c r="B14" s="260" t="n"/>
      <c r="C14" s="260" t="inlineStr">
        <is>
          <t>Всего по разделу «Оборудование»</t>
        </is>
      </c>
      <c r="D14" s="260" t="n"/>
      <c r="E14" s="273" t="n"/>
      <c r="F14" s="262" t="n"/>
      <c r="G14" s="32">
        <f>G10+G13</f>
        <v/>
      </c>
    </row>
    <row r="15">
      <c r="A15" s="204" t="n"/>
      <c r="B15" s="211" t="n"/>
      <c r="C15" s="204" t="n"/>
      <c r="D15" s="204" t="n"/>
      <c r="E15" s="204" t="n"/>
      <c r="F15" s="204" t="n"/>
      <c r="G15" s="204" t="n"/>
    </row>
    <row r="16">
      <c r="A16" s="202" t="inlineStr">
        <is>
          <t>Составил ______________________    Д.Ю. Нефедова</t>
        </is>
      </c>
      <c r="B16" s="203" t="n"/>
      <c r="C16" s="203" t="n"/>
      <c r="D16" s="204" t="n"/>
      <c r="E16" s="204" t="n"/>
      <c r="F16" s="204" t="n"/>
      <c r="G16" s="204" t="n"/>
    </row>
    <row r="17">
      <c r="A17" s="212" t="inlineStr">
        <is>
          <t xml:space="preserve">                         (подпись, инициалы, фамилия)</t>
        </is>
      </c>
      <c r="B17" s="203" t="n"/>
      <c r="C17" s="203" t="n"/>
      <c r="D17" s="204" t="n"/>
      <c r="E17" s="204" t="n"/>
      <c r="F17" s="204" t="n"/>
      <c r="G17" s="204" t="n"/>
    </row>
    <row r="18">
      <c r="A18" s="202" t="n"/>
      <c r="B18" s="203" t="n"/>
      <c r="C18" s="203" t="n"/>
      <c r="D18" s="204" t="n"/>
      <c r="E18" s="204" t="n"/>
      <c r="F18" s="204" t="n"/>
      <c r="G18" s="204" t="n"/>
    </row>
    <row r="19">
      <c r="A19" s="202" t="inlineStr">
        <is>
          <t>Проверил ______________________        А.В. Костянецкая</t>
        </is>
      </c>
      <c r="B19" s="203" t="n"/>
      <c r="C19" s="203" t="n"/>
      <c r="D19" s="204" t="n"/>
      <c r="E19" s="204" t="n"/>
      <c r="F19" s="204" t="n"/>
      <c r="G19" s="204" t="n"/>
    </row>
    <row r="20">
      <c r="A20" s="212" t="inlineStr">
        <is>
          <t xml:space="preserve">                        (подпись, инициалы, фамилия)</t>
        </is>
      </c>
      <c r="B20" s="203" t="n"/>
      <c r="C20" s="203" t="n"/>
      <c r="D20" s="204" t="n"/>
      <c r="E20" s="204" t="n"/>
      <c r="F20" s="204" t="n"/>
      <c r="G20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5" min="1" max="1"/>
    <col width="29.7109375" customWidth="1" style="205" min="2" max="2"/>
    <col width="39.140625" customWidth="1" style="205" min="3" max="3"/>
    <col width="24.5703125" customWidth="1" style="205" min="4" max="4"/>
    <col width="24.85546875" customWidth="1" style="205" min="5" max="5"/>
    <col width="8.85546875" customWidth="1" style="205" min="6" max="6"/>
  </cols>
  <sheetData>
    <row r="1">
      <c r="B1" s="202" t="n"/>
      <c r="C1" s="202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5">
      <c r="A3" s="223" t="inlineStr">
        <is>
          <t>Расчет показателя УНЦ</t>
        </is>
      </c>
    </row>
    <row r="4" ht="24.75" customHeight="1" s="205">
      <c r="A4" s="223" t="n"/>
      <c r="B4" s="223" t="n"/>
      <c r="C4" s="223" t="n"/>
      <c r="D4" s="223" t="n"/>
    </row>
    <row r="5" ht="89.25" customHeight="1" s="205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205">
      <c r="A6" s="226" t="inlineStr">
        <is>
          <t>Единица измерения  — 1 км</t>
        </is>
      </c>
      <c r="D6" s="226" t="n"/>
    </row>
    <row r="7">
      <c r="A7" s="202" t="n"/>
      <c r="B7" s="202" t="n"/>
      <c r="C7" s="202" t="n"/>
      <c r="D7" s="202" t="n"/>
    </row>
    <row r="8" ht="14.45" customHeight="1" s="205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5">
      <c r="A9" s="322" t="n"/>
      <c r="B9" s="322" t="n"/>
      <c r="C9" s="322" t="n"/>
      <c r="D9" s="322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51" customHeight="1" s="205">
      <c r="A11" s="256" t="inlineStr">
        <is>
          <t>Л7-31-2</t>
        </is>
      </c>
      <c r="B11" s="256" t="inlineStr">
        <is>
          <t xml:space="preserve">УНЦ провода СИП ВЛ 0,4 - 35 кВ </t>
        </is>
      </c>
      <c r="C11" s="201">
        <f>D5</f>
        <v/>
      </c>
      <c r="D11" s="209">
        <f>'Прил.4 РМ'!C41/1000</f>
        <v/>
      </c>
      <c r="E11" s="210" t="n"/>
    </row>
    <row r="12">
      <c r="A12" s="204" t="n"/>
      <c r="B12" s="211" t="n"/>
      <c r="C12" s="204" t="n"/>
      <c r="D12" s="204" t="n"/>
    </row>
    <row r="13">
      <c r="A13" s="202" t="inlineStr">
        <is>
          <t>Составил ______________________      Д.Ю. Нефедова</t>
        </is>
      </c>
      <c r="B13" s="203" t="n"/>
      <c r="C13" s="203" t="n"/>
      <c r="D13" s="204" t="n"/>
    </row>
    <row r="14">
      <c r="A14" s="212" t="inlineStr">
        <is>
          <t xml:space="preserve">                         (подпись, инициалы, фамилия)</t>
        </is>
      </c>
      <c r="B14" s="203" t="n"/>
      <c r="C14" s="203" t="n"/>
      <c r="D14" s="204" t="n"/>
    </row>
    <row r="15">
      <c r="A15" s="202" t="n"/>
      <c r="B15" s="203" t="n"/>
      <c r="C15" s="203" t="n"/>
      <c r="D15" s="204" t="n"/>
    </row>
    <row r="16">
      <c r="A16" s="202" t="inlineStr">
        <is>
          <t>Проверил ______________________        А.В. Костянецкая</t>
        </is>
      </c>
      <c r="B16" s="203" t="n"/>
      <c r="C16" s="203" t="n"/>
      <c r="D16" s="204" t="n"/>
    </row>
    <row r="17">
      <c r="A17" s="212" t="inlineStr">
        <is>
          <t xml:space="preserve">                        (подпись, инициалы, фамилия)</t>
        </is>
      </c>
      <c r="B17" s="203" t="n"/>
      <c r="C17" s="203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3" zoomScale="60" zoomScaleNormal="85" workbookViewId="0">
      <selection activeCell="B29" sqref="B29"/>
    </sheetView>
  </sheetViews>
  <sheetFormatPr baseColWidth="8" defaultRowHeight="15"/>
  <cols>
    <col width="9.140625" customWidth="1" style="205" min="1" max="1"/>
    <col width="40.7109375" customWidth="1" style="205" min="2" max="2"/>
    <col width="37" customWidth="1" style="205" min="3" max="3"/>
    <col width="32" customWidth="1" style="205" min="4" max="4"/>
    <col width="9.140625" customWidth="1" style="205" min="5" max="5"/>
  </cols>
  <sheetData>
    <row r="4" ht="15.75" customHeight="1" s="205">
      <c r="B4" s="231" t="inlineStr">
        <is>
          <t>Приложение № 10</t>
        </is>
      </c>
    </row>
    <row r="5" ht="18.75" customHeight="1" s="205">
      <c r="B5" s="138" t="n"/>
    </row>
    <row r="6" ht="15.75" customHeight="1" s="205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205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5">
      <c r="B10" s="238" t="n">
        <v>1</v>
      </c>
      <c r="C10" s="238" t="n">
        <v>2</v>
      </c>
      <c r="D10" s="238" t="n">
        <v>3</v>
      </c>
    </row>
    <row r="11" ht="45" customHeight="1" s="205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5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205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205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5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5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5">
      <c r="B17" s="238" t="n"/>
      <c r="C17" s="238" t="n"/>
      <c r="D17" s="238" t="n"/>
    </row>
    <row r="18" ht="31.5" customHeight="1" s="205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5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205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205">
      <c r="B21" s="117" t="n"/>
    </row>
    <row r="22" ht="18.75" customHeight="1" s="205">
      <c r="B22" s="117" t="n"/>
    </row>
    <row r="23" ht="18.75" customHeight="1" s="205">
      <c r="B23" s="117" t="n"/>
    </row>
    <row r="24" ht="18.75" customHeight="1" s="205">
      <c r="B24" s="117" t="n"/>
    </row>
    <row r="27">
      <c r="B27" s="202" t="inlineStr">
        <is>
          <t>Составил ______________________        Д.Ю. Нефедова</t>
        </is>
      </c>
      <c r="C27" s="203" t="n"/>
    </row>
    <row r="28">
      <c r="B28" s="212" t="inlineStr">
        <is>
          <t xml:space="preserve">                         (подпись, инициалы, фамилия)</t>
        </is>
      </c>
      <c r="C28" s="203" t="n"/>
    </row>
    <row r="29">
      <c r="B29" s="202" t="n"/>
      <c r="C29" s="203" t="n"/>
    </row>
    <row r="30">
      <c r="B30" s="202" t="inlineStr">
        <is>
          <t>Проверил ______________________        А.В. Костянецкая</t>
        </is>
      </c>
      <c r="C30" s="203" t="n"/>
    </row>
    <row r="31">
      <c r="B31" s="212" t="inlineStr">
        <is>
          <t xml:space="preserve">                        (подпись, инициалы, фамилия)</t>
        </is>
      </c>
      <c r="C31" s="2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A6" sqref="C6"/>
    </sheetView>
  </sheetViews>
  <sheetFormatPr baseColWidth="8" defaultRowHeight="15"/>
  <cols>
    <col width="9.140625" customWidth="1" style="205" min="1" max="1"/>
    <col width="44.85546875" customWidth="1" style="205" min="2" max="2"/>
    <col width="13" customWidth="1" style="205" min="3" max="3"/>
    <col width="22.85546875" customWidth="1" style="205" min="4" max="4"/>
    <col width="21.5703125" customWidth="1" style="205" min="5" max="5"/>
    <col width="43.85546875" customWidth="1" style="205" min="6" max="6"/>
    <col width="9.140625" customWidth="1" style="205" min="7" max="7"/>
  </cols>
  <sheetData>
    <row r="2" ht="17.25" customHeight="1" s="205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5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5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5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5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5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5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205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205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5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5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2025-01-24T12:10:42Z</dcterms:modified>
  <cp:lastModifiedBy>Danil</cp:lastModifiedBy>
  <cp:lastPrinted>2023-11-29T06:50:40Z</cp:lastPrinted>
</cp:coreProperties>
</file>