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tabSelected="1" view="pageBreakPreview" topLeftCell="A10" zoomScale="60" zoomScaleNormal="70" workbookViewId="0">
      <selection activeCell="D24" sqref="D24"/>
    </sheetView>
  </sheetViews>
  <sheetFormatPr baseColWidth="8" defaultColWidth="9.140625" defaultRowHeight="15.75"/>
  <cols>
    <col width="9.140625" customWidth="1" style="237" min="1" max="2"/>
    <col width="51.7109375" customWidth="1" style="237" min="3" max="3"/>
    <col width="47" customWidth="1" style="237" min="4" max="4"/>
    <col width="37.42578125" customWidth="1" style="237" min="5" max="5"/>
    <col width="9.140625" customWidth="1" style="237" min="6" max="6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 ht="84" customHeight="1" s="235">
      <c r="B5" s="2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5">
      <c r="B6" s="160" t="n"/>
      <c r="C6" s="160" t="n"/>
      <c r="D6" s="160" t="n"/>
    </row>
    <row r="7">
      <c r="B7" s="274" t="inlineStr">
        <is>
          <t>Наименование разрабатываемого показателя УНЦ — Демонтаж ВЛ 110(150) кВ две цепи</t>
        </is>
      </c>
    </row>
    <row r="8" ht="31.5" customHeight="1" s="235">
      <c r="B8" s="275" t="inlineStr">
        <is>
          <t>Сопоставимый уровень цен: 1 кв 2019</t>
        </is>
      </c>
    </row>
    <row r="9" ht="15.75" customHeight="1" s="235">
      <c r="B9" s="275" t="inlineStr">
        <is>
          <t>Единица измерения  — 1 км</t>
        </is>
      </c>
    </row>
    <row r="10">
      <c r="B10" s="275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35">
      <c r="B12" s="277" t="n">
        <v>1</v>
      </c>
      <c r="C12" s="282" t="inlineStr">
        <is>
          <t>Наименование объекта-представителя</t>
        </is>
      </c>
      <c r="D12" s="282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</row>
    <row r="13">
      <c r="B13" s="277" t="n">
        <v>2</v>
      </c>
      <c r="C13" s="282" t="inlineStr">
        <is>
          <t>Наименование субъекта Российской Федерации</t>
        </is>
      </c>
      <c r="D13" s="282" t="inlineStr">
        <is>
          <t>Ленинградская область</t>
        </is>
      </c>
    </row>
    <row r="14">
      <c r="B14" s="277" t="n">
        <v>3</v>
      </c>
      <c r="C14" s="282" t="inlineStr">
        <is>
          <t>Климатический район и подрайон</t>
        </is>
      </c>
      <c r="D14" s="282" t="inlineStr">
        <is>
          <t>IIВ</t>
        </is>
      </c>
    </row>
    <row r="15">
      <c r="B15" s="277" t="n">
        <v>4</v>
      </c>
      <c r="C15" s="282" t="inlineStr">
        <is>
          <t>Мощность объекта</t>
        </is>
      </c>
      <c r="D15" s="256" t="n">
        <v>9.390000000000001</v>
      </c>
    </row>
    <row r="16" ht="116.25" customHeight="1" s="235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2" t="inlineStr">
        <is>
          <t>Демонтаж ВЛ 110 кВ</t>
        </is>
      </c>
    </row>
    <row r="17" ht="79.5" customHeight="1" s="235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</f>
        <v/>
      </c>
      <c r="E17" s="159" t="n"/>
    </row>
    <row r="18">
      <c r="B18" s="144" t="inlineStr">
        <is>
          <t>6.1</t>
        </is>
      </c>
      <c r="C18" s="282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35">
      <c r="B19" s="144" t="inlineStr">
        <is>
          <t>6.2</t>
        </is>
      </c>
      <c r="C19" s="282" t="inlineStr">
        <is>
          <t>оборудование и инвентарь</t>
        </is>
      </c>
      <c r="D19" s="152" t="n">
        <v>0</v>
      </c>
    </row>
    <row r="20" ht="16.5" customHeight="1" s="235">
      <c r="B20" s="144" t="inlineStr">
        <is>
          <t>6.3</t>
        </is>
      </c>
      <c r="C20" s="282" t="inlineStr">
        <is>
          <t>пусконаладочные работы</t>
        </is>
      </c>
      <c r="D20" s="152" t="n"/>
    </row>
    <row r="21" ht="35.25" customHeight="1" s="235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>
        <v>0</v>
      </c>
    </row>
    <row r="22">
      <c r="B22" s="277" t="n">
        <v>7</v>
      </c>
      <c r="C22" s="143" t="inlineStr">
        <is>
          <t>Сопоставимый уровень цен</t>
        </is>
      </c>
      <c r="D22" s="277" t="inlineStr">
        <is>
          <t>1 кв 2019</t>
        </is>
      </c>
      <c r="E22" s="141" t="n"/>
    </row>
    <row r="23" ht="123" customHeight="1" s="235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35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D17/D15</f>
        <v/>
      </c>
      <c r="E24" s="141" t="n"/>
    </row>
    <row r="25">
      <c r="B25" s="277" t="n">
        <v>10</v>
      </c>
      <c r="C25" s="282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37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7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4:D4"/>
    <mergeCell ref="B9:D9"/>
    <mergeCell ref="B8:F8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topLeftCell="A4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7" min="1" max="1"/>
    <col width="9.140625" customWidth="1" style="237" min="2" max="2"/>
    <col width="35.28515625" customWidth="1" style="237" min="3" max="3"/>
    <col width="13.85546875" customWidth="1" style="237" min="4" max="4"/>
    <col width="24.85546875" customWidth="1" style="237" min="5" max="5"/>
    <col width="15.5703125" customWidth="1" style="237" min="6" max="6"/>
    <col width="14.85546875" customWidth="1" style="237" min="7" max="7"/>
    <col width="16.7109375" customWidth="1" style="237" min="8" max="8"/>
    <col width="13" customWidth="1" style="237" min="9" max="10"/>
    <col width="18" customWidth="1" style="237" min="11" max="11"/>
    <col width="9.140625" customWidth="1" style="237" min="12" max="12"/>
  </cols>
  <sheetData>
    <row r="3">
      <c r="B3" s="272" t="inlineStr">
        <is>
          <t>Приложение № 2</t>
        </is>
      </c>
      <c r="K3" s="138" t="n"/>
    </row>
    <row r="4">
      <c r="B4" s="27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75">
        <f>'Прил.1 Сравнит табл'!B7:D7</f>
        <v/>
      </c>
    </row>
    <row r="7">
      <c r="B7" s="275">
        <f>'Прил.1 Сравнит табл'!B9:D9</f>
        <v/>
      </c>
    </row>
    <row r="8" ht="18.75" customHeight="1" s="235">
      <c r="B8" s="119" t="n"/>
    </row>
    <row r="9" ht="15.75" customHeight="1" s="235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1*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5">
      <c r="B10" s="367" t="n"/>
      <c r="C10" s="367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4 кв. 2019 г., тыс. руб.</t>
        </is>
      </c>
      <c r="G10" s="365" t="n"/>
      <c r="H10" s="365" t="n"/>
      <c r="I10" s="365" t="n"/>
      <c r="J10" s="366" t="n"/>
    </row>
    <row r="11" ht="31.5" customHeight="1" s="235">
      <c r="B11" s="368" t="n"/>
      <c r="C11" s="368" t="n"/>
      <c r="D11" s="368" t="n"/>
      <c r="E11" s="368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35">
      <c r="B12" s="281" t="n"/>
      <c r="C12" s="257" t="inlineStr">
        <is>
          <t>Демонтаж ВЛ 110 кВ</t>
        </is>
      </c>
      <c r="D12" s="258" t="n"/>
      <c r="E12" s="282" t="n"/>
      <c r="F12" s="259" t="n">
        <v>1182.4155955</v>
      </c>
      <c r="G12" s="260" t="n"/>
      <c r="H12" s="260" t="n"/>
      <c r="I12" s="260" t="n"/>
      <c r="J12" s="261" t="n">
        <v>1182.4155955</v>
      </c>
    </row>
    <row r="13" ht="15" customHeight="1" s="235">
      <c r="B13" s="278" t="inlineStr">
        <is>
          <t>Всего по объекту:</t>
        </is>
      </c>
      <c r="C13" s="365" t="n"/>
      <c r="D13" s="365" t="n"/>
      <c r="E13" s="366" t="n"/>
      <c r="F13" s="262">
        <f>SUM(F12:F12)</f>
        <v/>
      </c>
      <c r="G13" s="263" t="n"/>
      <c r="H13" s="263" t="n"/>
      <c r="I13" s="263" t="n"/>
      <c r="J13" s="264">
        <f>SUM(F13:I13)</f>
        <v/>
      </c>
    </row>
    <row r="14" ht="15.75" customHeight="1" s="235">
      <c r="B14" s="278" t="inlineStr">
        <is>
          <t>Всего по объекту в сопоставимом уровне цен 1 кв. 2019 г:</t>
        </is>
      </c>
      <c r="C14" s="365" t="n"/>
      <c r="D14" s="365" t="n"/>
      <c r="E14" s="366" t="n"/>
      <c r="F14" s="262">
        <f>F13</f>
        <v/>
      </c>
      <c r="G14" s="263" t="n"/>
      <c r="H14" s="263" t="n"/>
      <c r="I14" s="263" t="n"/>
      <c r="J14" s="264">
        <f>SUM(F14:I14)</f>
        <v/>
      </c>
    </row>
    <row r="15" ht="15.75" customHeight="1" s="235">
      <c r="B15" s="275" t="n"/>
      <c r="C15" s="237" t="n"/>
      <c r="D15" s="237" t="n"/>
      <c r="E15" s="237" t="n"/>
      <c r="F15" s="237" t="n"/>
      <c r="G15" s="237" t="n"/>
      <c r="H15" s="237" t="n"/>
      <c r="I15" s="237" t="n"/>
      <c r="J15" s="237" t="n"/>
    </row>
    <row r="16" ht="15.75" customHeight="1" s="235">
      <c r="B16" s="237" t="n"/>
      <c r="C16" s="237" t="n"/>
      <c r="D16" s="237" t="n"/>
      <c r="E16" s="237" t="n"/>
      <c r="F16" s="237" t="n"/>
      <c r="G16" s="237" t="n"/>
      <c r="H16" s="237" t="n"/>
      <c r="I16" s="237" t="n"/>
      <c r="J16" s="237" t="n"/>
    </row>
    <row r="17" ht="15" customHeight="1" s="235"/>
    <row r="18" ht="15" customHeight="1" s="235"/>
    <row r="19" ht="15" customHeight="1" s="235"/>
    <row r="20" ht="15" customHeight="1" s="235">
      <c r="C20" s="231" t="inlineStr">
        <is>
          <t>Составил ______________________     Д.А. Самуйленко</t>
        </is>
      </c>
      <c r="D20" s="232" t="n"/>
      <c r="E20" s="232" t="n"/>
    </row>
    <row r="21" ht="15" customHeight="1" s="235">
      <c r="C21" s="234" t="inlineStr">
        <is>
          <t xml:space="preserve">                         (подпись, инициалы, фамилия)</t>
        </is>
      </c>
      <c r="D21" s="232" t="n"/>
      <c r="E21" s="232" t="n"/>
    </row>
    <row r="22" ht="15" customHeight="1" s="235">
      <c r="C22" s="231" t="n"/>
      <c r="D22" s="232" t="n"/>
      <c r="E22" s="232" t="n"/>
    </row>
    <row r="23">
      <c r="C23" s="231" t="inlineStr">
        <is>
          <t>Проверил ______________________        А.В. Костянецкая</t>
        </is>
      </c>
      <c r="D23" s="232" t="n"/>
      <c r="E23" s="232" t="n"/>
    </row>
    <row r="24">
      <c r="C24" s="234" t="inlineStr">
        <is>
          <t xml:space="preserve">                        (подпись, инициалы, фамилия)</t>
        </is>
      </c>
      <c r="D24" s="232" t="n"/>
      <c r="E24" s="232" t="n"/>
    </row>
    <row r="26" ht="15" customHeight="1" s="235"/>
    <row r="28" ht="15" customHeight="1" s="235"/>
    <row r="29" ht="15" customHeight="1" s="235"/>
    <row r="30" ht="15" customHeight="1" s="2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0"/>
  <sheetViews>
    <sheetView view="pageBreakPreview" topLeftCell="A22" workbookViewId="0">
      <selection activeCell="A30" sqref="A30:E30"/>
    </sheetView>
  </sheetViews>
  <sheetFormatPr baseColWidth="8" defaultColWidth="9.140625" defaultRowHeight="15.75"/>
  <cols>
    <col width="9.140625" customWidth="1" style="237" min="1" max="1"/>
    <col width="12.5703125" customWidth="1" style="237" min="2" max="2"/>
    <col width="22.42578125" customWidth="1" style="237" min="3" max="3"/>
    <col width="49.7109375" customWidth="1" style="237" min="4" max="4"/>
    <col width="10.140625" customWidth="1" style="237" min="5" max="5"/>
    <col width="20.7109375" customWidth="1" style="237" min="6" max="6"/>
    <col width="20" customWidth="1" style="237" min="7" max="7"/>
    <col width="16.7109375" customWidth="1" style="237" min="8" max="8"/>
    <col width="9.140625" customWidth="1" style="237" min="9" max="9"/>
    <col width="15.5703125" customWidth="1" style="237" min="10" max="10"/>
    <col width="15" customWidth="1" style="237" min="11" max="11"/>
    <col width="9.140625" customWidth="1" style="237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87" t="n"/>
    </row>
    <row r="5">
      <c r="A5" s="275" t="n"/>
    </row>
    <row r="6">
      <c r="A6" s="286" t="inlineStr">
        <is>
          <t>Наименование разрабатываемого показателя УНЦ — Демонтаж ВЛ 110(150) кВ две цепи</t>
        </is>
      </c>
    </row>
    <row r="7" s="235">
      <c r="A7" s="286" t="n"/>
      <c r="B7" s="286" t="n"/>
      <c r="C7" s="286" t="n"/>
      <c r="D7" s="286" t="n"/>
      <c r="E7" s="286" t="n"/>
      <c r="F7" s="286" t="n"/>
      <c r="G7" s="286" t="n"/>
      <c r="H7" s="286" t="n"/>
      <c r="I7" s="237" t="n"/>
      <c r="J7" s="237" t="n"/>
      <c r="K7" s="237" t="n"/>
      <c r="L7" s="237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35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66" t="n"/>
    </row>
    <row r="10" ht="40.5" customHeight="1" s="235">
      <c r="A10" s="368" t="n"/>
      <c r="B10" s="368" t="n"/>
      <c r="C10" s="368" t="n"/>
      <c r="D10" s="368" t="n"/>
      <c r="E10" s="368" t="n"/>
      <c r="F10" s="368" t="n"/>
      <c r="G10" s="277" t="inlineStr">
        <is>
          <t>на ед.изм.</t>
        </is>
      </c>
      <c r="H10" s="277" t="inlineStr">
        <is>
          <t>общая</t>
        </is>
      </c>
    </row>
    <row r="11">
      <c r="A11" s="250" t="n">
        <v>1</v>
      </c>
      <c r="B11" s="250" t="n"/>
      <c r="C11" s="250" t="n">
        <v>2</v>
      </c>
      <c r="D11" s="250" t="inlineStr">
        <is>
          <t>З</t>
        </is>
      </c>
      <c r="E11" s="250" t="n">
        <v>4</v>
      </c>
      <c r="F11" s="250" t="n">
        <v>5</v>
      </c>
      <c r="G11" s="250" t="n">
        <v>6</v>
      </c>
      <c r="H11" s="250" t="n">
        <v>7</v>
      </c>
    </row>
    <row r="12" customFormat="1" s="225">
      <c r="A12" s="283" t="inlineStr">
        <is>
          <t>Затраты труда рабочих</t>
        </is>
      </c>
      <c r="B12" s="365" t="n"/>
      <c r="C12" s="365" t="n"/>
      <c r="D12" s="365" t="n"/>
      <c r="E12" s="366" t="n"/>
      <c r="F12" s="369" t="n">
        <v>2597.588774634</v>
      </c>
      <c r="G12" s="10" t="n"/>
      <c r="H12" s="369">
        <f>SUM(H13:H13)</f>
        <v/>
      </c>
    </row>
    <row r="13">
      <c r="A13" s="171" t="n">
        <v>1</v>
      </c>
      <c r="B13" s="211" t="n"/>
      <c r="C13" s="214" t="inlineStr">
        <is>
          <t>1-4-1</t>
        </is>
      </c>
      <c r="D13" s="296" t="inlineStr">
        <is>
          <t>Затраты труда рабочих (средний разряд работы 4,1)</t>
        </is>
      </c>
      <c r="E13" s="293" t="inlineStr">
        <is>
          <t>чел.час</t>
        </is>
      </c>
      <c r="F13" s="370" t="n">
        <v>2597.588774634</v>
      </c>
      <c r="G13" s="220" t="n">
        <v>9.789999999999999</v>
      </c>
      <c r="H13" s="220">
        <f>ROUND(F13*G13,2)</f>
        <v/>
      </c>
    </row>
    <row r="14">
      <c r="A14" s="279" t="inlineStr">
        <is>
          <t>Затраты труда машинистов</t>
        </is>
      </c>
      <c r="B14" s="365" t="n"/>
      <c r="C14" s="365" t="n"/>
      <c r="D14" s="365" t="n"/>
      <c r="E14" s="366" t="n"/>
      <c r="F14" s="283" t="n"/>
      <c r="G14" s="149" t="n"/>
      <c r="H14" s="369">
        <f>H15</f>
        <v/>
      </c>
    </row>
    <row r="15">
      <c r="A15" s="293" t="n">
        <v>2</v>
      </c>
      <c r="B15" s="281" t="n"/>
      <c r="C15" s="214" t="n">
        <v>2</v>
      </c>
      <c r="D15" s="296" t="inlineStr">
        <is>
          <t>Затраты труда машинистов</t>
        </is>
      </c>
      <c r="E15" s="293" t="inlineStr">
        <is>
          <t>чел.-ч</t>
        </is>
      </c>
      <c r="F15" s="371" t="n">
        <v>4599</v>
      </c>
      <c r="G15" s="207" t="n"/>
      <c r="H15" s="310" t="n">
        <v>0</v>
      </c>
    </row>
    <row r="16" customFormat="1" s="225">
      <c r="A16" s="283" t="inlineStr">
        <is>
          <t>Машины и механизмы</t>
        </is>
      </c>
      <c r="B16" s="365" t="n"/>
      <c r="C16" s="365" t="n"/>
      <c r="D16" s="365" t="n"/>
      <c r="E16" s="366" t="n"/>
      <c r="F16" s="283" t="n"/>
      <c r="G16" s="149" t="n"/>
      <c r="H16" s="369">
        <f>SUM(H17:H29)</f>
        <v/>
      </c>
    </row>
    <row r="17" ht="25.5" customHeight="1" s="235">
      <c r="A17" s="293" t="n">
        <v>3</v>
      </c>
      <c r="B17" s="281" t="n"/>
      <c r="C17" s="214" t="inlineStr">
        <is>
          <t>91.15.02-029</t>
        </is>
      </c>
      <c r="D17" s="296" t="inlineStr">
        <is>
          <t>Тракторы на гусеничном ходу с лебедкой 132 кВт (180 л.с.)</t>
        </is>
      </c>
      <c r="E17" s="293" t="inlineStr">
        <is>
          <t>маш.час</t>
        </is>
      </c>
      <c r="F17" s="293" t="n">
        <v>246.66932423146</v>
      </c>
      <c r="G17" s="298" t="n">
        <v>147.43</v>
      </c>
      <c r="H17" s="220">
        <f>ROUND(F17*G17,2)</f>
        <v/>
      </c>
      <c r="I17" s="153">
        <f>H17/$H$16</f>
        <v/>
      </c>
      <c r="J17" s="162" t="n"/>
      <c r="L17" s="153" t="n"/>
    </row>
    <row r="18" ht="25.5" customFormat="1" customHeight="1" s="225">
      <c r="A18" s="293" t="n">
        <v>4</v>
      </c>
      <c r="B18" s="281" t="n"/>
      <c r="C18" s="214" t="inlineStr">
        <is>
          <t>91.04.01-011</t>
        </is>
      </c>
      <c r="D18" s="296" t="inlineStr">
        <is>
          <t>Буровые установки (включая универсальные комплексы) с крутящим моментом 250-400 кНм, мощность 350-500 кВт</t>
        </is>
      </c>
      <c r="E18" s="293" t="inlineStr">
        <is>
          <t>маш.час</t>
        </is>
      </c>
      <c r="F18" s="293" t="n">
        <v>5.3909942281668</v>
      </c>
      <c r="G18" s="298" t="n">
        <v>6656.69</v>
      </c>
      <c r="H18" s="220">
        <f>ROUND(F18*G18,2)</f>
        <v/>
      </c>
      <c r="I18" s="153">
        <f>H18/$H$16</f>
        <v/>
      </c>
      <c r="L18" s="153" t="n"/>
    </row>
    <row r="19" ht="25.5" customHeight="1" s="235">
      <c r="A19" s="293" t="n">
        <v>5</v>
      </c>
      <c r="B19" s="281" t="n"/>
      <c r="C19" s="214" t="inlineStr">
        <is>
          <t>91.13.03-111</t>
        </is>
      </c>
      <c r="D19" s="296" t="inlineStr">
        <is>
          <t>Спецавтомашины, грузоподъемность до 8 т, вездеходы</t>
        </is>
      </c>
      <c r="E19" s="293" t="inlineStr">
        <is>
          <t>маш.час</t>
        </is>
      </c>
      <c r="F19" s="293" t="n">
        <v>134.2344973639</v>
      </c>
      <c r="G19" s="298" t="n">
        <v>189.95</v>
      </c>
      <c r="H19" s="220">
        <f>ROUND(F19*G19,2)</f>
        <v/>
      </c>
      <c r="I19" s="153">
        <f>H19/$H$16</f>
        <v/>
      </c>
    </row>
    <row r="20">
      <c r="A20" s="293" t="n">
        <v>6</v>
      </c>
      <c r="B20" s="281" t="n"/>
      <c r="C20" s="214" t="inlineStr">
        <is>
          <t>91.06.06-014</t>
        </is>
      </c>
      <c r="D20" s="296" t="inlineStr">
        <is>
          <t>Автогидроподъемники высотой подъема: 28 м</t>
        </is>
      </c>
      <c r="E20" s="293" t="inlineStr">
        <is>
          <t>маш.час</t>
        </is>
      </c>
      <c r="F20" s="293" t="n">
        <v>101.56892180111</v>
      </c>
      <c r="G20" s="298" t="n">
        <v>243.49</v>
      </c>
      <c r="H20" s="220">
        <f>ROUND(F20*G20,2)</f>
        <v/>
      </c>
      <c r="I20" s="153">
        <f>H20/$H$16</f>
        <v/>
      </c>
    </row>
    <row r="21" ht="25.5" customHeight="1" s="235">
      <c r="A21" s="293" t="n">
        <v>7</v>
      </c>
      <c r="B21" s="281" t="n"/>
      <c r="C21" s="214" t="inlineStr">
        <is>
          <t>91.04.01-077</t>
        </is>
      </c>
      <c r="D21" s="296" t="inlineStr">
        <is>
          <t>Установки и агрегаты буровые на базе автомобилей глубина бурения: до 200 м, грузоподъемность до 4т</t>
        </is>
      </c>
      <c r="E21" s="293" t="inlineStr">
        <is>
          <t>маш.час</t>
        </is>
      </c>
      <c r="F21" s="293" t="n">
        <v>110.22694147199</v>
      </c>
      <c r="G21" s="298" t="n">
        <v>219.82</v>
      </c>
      <c r="H21" s="220">
        <f>ROUND(F21*G21,2)</f>
        <v/>
      </c>
      <c r="I21" s="153">
        <f>H21/$H$16</f>
        <v/>
      </c>
      <c r="L21" s="153" t="n"/>
    </row>
    <row r="22" ht="38.25" customHeight="1" s="235">
      <c r="A22" s="293" t="n">
        <v>8</v>
      </c>
      <c r="B22" s="281" t="n"/>
      <c r="C22" s="214" t="inlineStr">
        <is>
          <t>ФССЦпг-04-01-01-004</t>
        </is>
      </c>
      <c r="D22" s="29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93" t="inlineStr">
        <is>
          <t>1 т груза</t>
        </is>
      </c>
      <c r="F22" s="293" t="n">
        <v>425.17112601346</v>
      </c>
      <c r="G22" s="298" t="n">
        <v>29.93</v>
      </c>
      <c r="H22" s="220">
        <f>ROUND(F22*G22,2)</f>
        <v/>
      </c>
      <c r="I22" s="153">
        <f>H22/$H$16</f>
        <v/>
      </c>
    </row>
    <row r="23" ht="25.5" customHeight="1" s="235">
      <c r="A23" s="293" t="n">
        <v>9</v>
      </c>
      <c r="B23" s="281" t="n"/>
      <c r="C23" s="214" t="inlineStr">
        <is>
          <t>91.05.14-024</t>
        </is>
      </c>
      <c r="D23" s="296" t="inlineStr">
        <is>
          <t>Краны на тракторе, мощность 121 кВт (165 л.с.), грузоподъемность 10 т (прицепные)</t>
        </is>
      </c>
      <c r="E23" s="293" t="inlineStr">
        <is>
          <t>маш.час</t>
        </is>
      </c>
      <c r="F23" s="293" t="n">
        <v>164.21460675918</v>
      </c>
      <c r="G23" s="298" t="n">
        <v>69.84</v>
      </c>
      <c r="H23" s="220">
        <f>ROUND(F23*G23,2)</f>
        <v/>
      </c>
      <c r="I23" s="153">
        <f>H23/$H$16</f>
        <v/>
      </c>
    </row>
    <row r="24">
      <c r="A24" s="293" t="n">
        <v>10</v>
      </c>
      <c r="B24" s="281" t="n"/>
      <c r="C24" s="214" t="inlineStr">
        <is>
          <t>91.05.05-016</t>
        </is>
      </c>
      <c r="D24" s="296" t="inlineStr">
        <is>
          <t>Краны на автомобильном ходу, грузоподъемность 25 т</t>
        </is>
      </c>
      <c r="E24" s="293" t="inlineStr">
        <is>
          <t>маш.час</t>
        </is>
      </c>
      <c r="F24" s="293" t="n">
        <v>21.01153431125</v>
      </c>
      <c r="G24" s="298" t="n">
        <v>476.43</v>
      </c>
      <c r="H24" s="220">
        <f>ROUND(F24*G24,2)</f>
        <v/>
      </c>
      <c r="I24" s="153">
        <f>H24/$H$16</f>
        <v/>
      </c>
    </row>
    <row r="25" ht="25.5" customHeight="1" s="235">
      <c r="A25" s="293" t="n">
        <v>11</v>
      </c>
      <c r="B25" s="281" t="n"/>
      <c r="C25" s="214" t="inlineStr">
        <is>
          <t>91.11.02-021</t>
        </is>
      </c>
      <c r="D25" s="296" t="inlineStr">
        <is>
          <t>Комплекс для монтажа проводов методом "под тяжением"</t>
        </is>
      </c>
      <c r="E25" s="293" t="inlineStr">
        <is>
          <t>маш.час</t>
        </is>
      </c>
      <c r="F25" s="293" t="n">
        <v>13.831396215756</v>
      </c>
      <c r="G25" s="298" t="n">
        <v>637.76</v>
      </c>
      <c r="H25" s="220">
        <f>ROUND(F25*G25,2)</f>
        <v/>
      </c>
      <c r="I25" s="153">
        <f>H25/$H$16</f>
        <v/>
      </c>
    </row>
    <row r="26" ht="38.25" customHeight="1" s="235">
      <c r="A26" s="293" t="n">
        <v>12</v>
      </c>
      <c r="B26" s="281" t="n"/>
      <c r="C26" s="214" t="inlineStr">
        <is>
          <t>ФССЦпг-03-21-01-081</t>
        </is>
      </c>
      <c r="D26" s="29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93" t="inlineStr">
        <is>
          <t>1 т груза</t>
        </is>
      </c>
      <c r="F26" s="293" t="n">
        <v>219.09829813068</v>
      </c>
      <c r="G26" s="298" t="n">
        <v>39.36</v>
      </c>
      <c r="H26" s="220">
        <f>ROUND(F26*G26,2)</f>
        <v/>
      </c>
      <c r="I26" s="153" t="n"/>
    </row>
    <row r="27" ht="38.25" customHeight="1" s="235">
      <c r="A27" s="293" t="n">
        <v>13</v>
      </c>
      <c r="B27" s="281" t="n"/>
      <c r="C27" s="214" t="inlineStr">
        <is>
          <t>91.18.01-007</t>
        </is>
      </c>
      <c r="D27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93" t="inlineStr">
        <is>
          <t>маш.час</t>
        </is>
      </c>
      <c r="F27" s="293" t="n">
        <v>82.53900435224401</v>
      </c>
      <c r="G27" s="298" t="n">
        <v>90</v>
      </c>
      <c r="H27" s="220">
        <f>ROUND(F27*G27,2)</f>
        <v/>
      </c>
      <c r="I27" s="153" t="n"/>
    </row>
    <row r="28" ht="25.5" customHeight="1" s="235">
      <c r="A28" s="293" t="n">
        <v>14</v>
      </c>
      <c r="B28" s="281" t="n"/>
      <c r="C28" s="214" t="inlineStr">
        <is>
          <t>91.02.02-003</t>
        </is>
      </c>
      <c r="D28" s="296" t="inlineStr">
        <is>
          <t>Агрегаты копровые без дизель-молота на базе экскаватора: 1 м3</t>
        </is>
      </c>
      <c r="E28" s="293" t="inlineStr">
        <is>
          <t>маш.час</t>
        </is>
      </c>
      <c r="F28" s="293" t="n">
        <v>32.082669851801</v>
      </c>
      <c r="G28" s="298" t="n">
        <v>200.67</v>
      </c>
      <c r="H28" s="220">
        <f>ROUND(F28*G28,2)</f>
        <v/>
      </c>
      <c r="I28" s="153" t="n"/>
    </row>
    <row r="29" ht="25.5" customHeight="1" s="235">
      <c r="A29" s="293" t="n">
        <v>15</v>
      </c>
      <c r="B29" s="281" t="n"/>
      <c r="C29" s="214" t="inlineStr">
        <is>
          <t>91.05.05-015</t>
        </is>
      </c>
      <c r="D29" s="296" t="inlineStr">
        <is>
          <t>Краны на автомобильном ходу, грузоподъемность 16 т</t>
        </is>
      </c>
      <c r="E29" s="293" t="inlineStr">
        <is>
          <t>маш.час</t>
        </is>
      </c>
      <c r="F29" s="293" t="n">
        <v>53.197913379171</v>
      </c>
      <c r="G29" s="298" t="n">
        <v>115.4</v>
      </c>
      <c r="H29" s="220">
        <f>ROUND(F29*G29,2)</f>
        <v/>
      </c>
      <c r="I29" s="153" t="n"/>
    </row>
    <row r="30">
      <c r="A30" s="280" t="inlineStr">
        <is>
          <t>Материалы</t>
        </is>
      </c>
      <c r="B30" s="365" t="n"/>
      <c r="C30" s="365" t="n"/>
      <c r="D30" s="365" t="n"/>
      <c r="E30" s="366" t="n"/>
      <c r="F30" s="280" t="n"/>
      <c r="G30" s="206" t="n"/>
      <c r="H30" s="369">
        <f>SUM(H31:H33)</f>
        <v/>
      </c>
    </row>
    <row r="31">
      <c r="A31" s="171" t="n">
        <v>16</v>
      </c>
      <c r="B31" s="281" t="n"/>
      <c r="C31" s="214" t="inlineStr">
        <is>
          <t>Прайс из СД ОП</t>
        </is>
      </c>
      <c r="D31" s="296" t="inlineStr">
        <is>
          <t>Фундаменты сборные железобетонные ВЛ и ОРУ</t>
        </is>
      </c>
      <c r="E31" s="293" t="inlineStr">
        <is>
          <t>м3</t>
        </is>
      </c>
      <c r="F31" s="293" t="n">
        <v>469.5</v>
      </c>
      <c r="G31" s="220" t="n">
        <v>1597.37</v>
      </c>
      <c r="H31" s="220">
        <f>ROUND(F31*G31,2)</f>
        <v/>
      </c>
      <c r="I31" s="163" t="n"/>
    </row>
    <row r="32">
      <c r="A32" s="171" t="n">
        <v>17</v>
      </c>
      <c r="B32" s="281" t="n"/>
      <c r="C32" s="214" t="inlineStr">
        <is>
          <t>22.2.01.03-0003</t>
        </is>
      </c>
      <c r="D32" s="296" t="inlineStr">
        <is>
          <t>Изоляторы линейные подвесные стеклянные ПСД-70Е</t>
        </is>
      </c>
      <c r="E32" s="293" t="inlineStr">
        <is>
          <t>шт</t>
        </is>
      </c>
      <c r="F32" s="293" t="n">
        <v>1809</v>
      </c>
      <c r="G32" s="220" t="n">
        <v>169.25</v>
      </c>
      <c r="H32" s="220">
        <f>ROUND(F32*G32,2)</f>
        <v/>
      </c>
      <c r="I32" s="163" t="n"/>
    </row>
    <row r="33" ht="25.5" customHeight="1" s="235">
      <c r="A33" s="171" t="n">
        <v>18</v>
      </c>
      <c r="B33" s="281" t="n"/>
      <c r="C33" s="214" t="inlineStr">
        <is>
          <t>22.2.01.03-0001</t>
        </is>
      </c>
      <c r="D33" s="296" t="inlineStr">
        <is>
          <t>Изоляторы линейные подвесные стеклянные ПСВ-120Б</t>
        </is>
      </c>
      <c r="E33" s="293" t="inlineStr">
        <is>
          <t>шт</t>
        </is>
      </c>
      <c r="F33" s="293" t="n">
        <v>1016</v>
      </c>
      <c r="G33" s="220" t="n">
        <v>202.55</v>
      </c>
      <c r="H33" s="220">
        <f>ROUND(F33*G33,2)</f>
        <v/>
      </c>
      <c r="I33" s="163" t="n"/>
    </row>
    <row r="36">
      <c r="B36" s="237" t="inlineStr">
        <is>
          <t>Составил ______________________     Д.А. Самуйленко</t>
        </is>
      </c>
    </row>
    <row r="37">
      <c r="B37" s="138" t="inlineStr">
        <is>
          <t xml:space="preserve">                         (подпись, инициалы, фамилия)</t>
        </is>
      </c>
    </row>
    <row r="39">
      <c r="B39" s="237" t="inlineStr">
        <is>
          <t>Проверил ______________________        А.В. Костянецкая</t>
        </is>
      </c>
    </row>
    <row r="40">
      <c r="B40" s="138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5" min="1" max="1"/>
    <col width="36.28515625" customWidth="1" style="235" min="2" max="2"/>
    <col width="18.85546875" customWidth="1" style="235" min="3" max="3"/>
    <col width="18.28515625" customWidth="1" style="235" min="4" max="4"/>
    <col width="18.85546875" customWidth="1" style="235" min="5" max="5"/>
    <col width="13.42578125" customWidth="1" style="235" min="7" max="7"/>
    <col width="13.5703125" customWidth="1" style="235" min="12" max="12"/>
  </cols>
  <sheetData>
    <row r="1">
      <c r="B1" s="231" t="n"/>
      <c r="C1" s="231" t="n"/>
      <c r="D1" s="231" t="n"/>
      <c r="E1" s="231" t="n"/>
    </row>
    <row r="2">
      <c r="B2" s="231" t="n"/>
      <c r="C2" s="231" t="n"/>
      <c r="D2" s="231" t="n"/>
      <c r="E2" s="306" t="inlineStr">
        <is>
          <t>Приложение № 4</t>
        </is>
      </c>
    </row>
    <row r="3">
      <c r="B3" s="231" t="n"/>
      <c r="C3" s="231" t="n"/>
      <c r="D3" s="231" t="n"/>
      <c r="E3" s="231" t="n"/>
    </row>
    <row r="4">
      <c r="B4" s="231" t="n"/>
      <c r="C4" s="231" t="n"/>
      <c r="D4" s="231" t="n"/>
      <c r="E4" s="231" t="n"/>
    </row>
    <row r="5">
      <c r="B5" s="265" t="inlineStr">
        <is>
          <t>Ресурсная модель</t>
        </is>
      </c>
    </row>
    <row r="6">
      <c r="B6" s="158" t="n"/>
      <c r="C6" s="231" t="n"/>
      <c r="D6" s="231" t="n"/>
      <c r="E6" s="231" t="n"/>
    </row>
    <row r="7">
      <c r="B7" s="288" t="inlineStr">
        <is>
          <t>Наименование разрабатываемого показателя УНЦ — Демонтаж ВЛ 110(150) кВ две цепи</t>
        </is>
      </c>
    </row>
    <row r="8">
      <c r="B8" s="289" t="inlineStr">
        <is>
          <t>Единица измерения  — 1 км</t>
        </is>
      </c>
    </row>
    <row r="9">
      <c r="B9" s="158" t="n"/>
      <c r="C9" s="231" t="n"/>
      <c r="D9" s="231" t="n"/>
      <c r="E9" s="231" t="n"/>
    </row>
    <row r="10" ht="51" customHeight="1" s="235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ОБ'!J49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5">
      <c r="B25" s="24" t="inlineStr">
        <is>
          <t>ВСЕГО стоимость оборудования, в том числе</t>
        </is>
      </c>
      <c r="C25" s="155">
        <f>'Прил.5 Расчет СМР и ОБ'!J44</f>
        <v/>
      </c>
      <c r="D25" s="26" t="n"/>
      <c r="E25" s="26">
        <f>C25/$C$40</f>
        <v/>
      </c>
    </row>
    <row r="26" ht="25.5" customHeight="1" s="235">
      <c r="B26" s="24" t="inlineStr">
        <is>
          <t>стоимость оборудования технологического</t>
        </is>
      </c>
      <c r="C26" s="155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ОБ'!J58</f>
        <v/>
      </c>
      <c r="D27" s="26" t="n"/>
      <c r="E27" s="26">
        <f>C27/$C$40</f>
        <v/>
      </c>
      <c r="G27" s="156" t="n"/>
    </row>
    <row r="28" ht="33" customHeight="1" s="23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5">
      <c r="B29" s="24" t="inlineStr">
        <is>
          <t>Временные здания и сооружения - 3,3%</t>
        </is>
      </c>
      <c r="C29" s="187">
        <f>ROUND(C24*3.3%,2)</f>
        <v/>
      </c>
      <c r="D29" s="24" t="n"/>
      <c r="E29" s="26">
        <f>C29/$C$40</f>
        <v/>
      </c>
    </row>
    <row r="30" ht="38.25" customHeight="1" s="23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87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35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35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3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3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35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12" t="n"/>
      <c r="L36" s="156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13" t="n"/>
      <c r="L37" s="156" t="n"/>
    </row>
    <row r="38" ht="38.25" customHeight="1" s="235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5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ОБ'!E59</f>
        <v/>
      </c>
      <c r="D41" s="24" t="n"/>
      <c r="E41" s="24" t="n"/>
    </row>
    <row r="42">
      <c r="B42" s="210" t="n"/>
      <c r="C42" s="231" t="n"/>
      <c r="D42" s="231" t="n"/>
      <c r="E42" s="231" t="n"/>
    </row>
    <row r="43">
      <c r="B43" s="210" t="inlineStr">
        <is>
          <t>Составил ____________________________  Д.А. Самуйленко</t>
        </is>
      </c>
      <c r="C43" s="231" t="n"/>
      <c r="D43" s="231" t="n"/>
      <c r="E43" s="231" t="n"/>
    </row>
    <row r="44">
      <c r="B44" s="210" t="inlineStr">
        <is>
          <t xml:space="preserve">(должность, подпись, инициалы, фамилия) </t>
        </is>
      </c>
      <c r="C44" s="231" t="n"/>
      <c r="D44" s="231" t="n"/>
      <c r="E44" s="231" t="n"/>
    </row>
    <row r="45">
      <c r="B45" s="210" t="n"/>
      <c r="C45" s="231" t="n"/>
      <c r="D45" s="231" t="n"/>
      <c r="E45" s="231" t="n"/>
    </row>
    <row r="46">
      <c r="B46" s="210" t="inlineStr">
        <is>
          <t>Проверил ____________________________ А.В. Костянецкая</t>
        </is>
      </c>
      <c r="C46" s="231" t="n"/>
      <c r="D46" s="231" t="n"/>
      <c r="E46" s="231" t="n"/>
    </row>
    <row r="47">
      <c r="B47" s="289" t="inlineStr">
        <is>
          <t>(должность, подпись, инициалы, фамилия)</t>
        </is>
      </c>
      <c r="D47" s="231" t="n"/>
      <c r="E47" s="231" t="n"/>
    </row>
    <row r="49">
      <c r="B49" s="231" t="n"/>
      <c r="C49" s="231" t="n"/>
      <c r="D49" s="231" t="n"/>
      <c r="E49" s="231" t="n"/>
    </row>
    <row r="50">
      <c r="B50" s="231" t="n"/>
      <c r="C50" s="231" t="n"/>
      <c r="D50" s="231" t="n"/>
      <c r="E50" s="2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6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2" min="1" max="1"/>
    <col width="22.5703125" customWidth="1" style="232" min="2" max="2"/>
    <col width="39.140625" customWidth="1" style="232" min="3" max="3"/>
    <col width="13.5703125" customWidth="1" style="232" min="4" max="4"/>
    <col width="12.7109375" customWidth="1" style="232" min="5" max="5"/>
    <col width="14.5703125" customWidth="1" style="232" min="6" max="6"/>
    <col width="15.85546875" customWidth="1" style="232" min="7" max="7"/>
    <col width="12.7109375" customWidth="1" style="232" min="8" max="8"/>
    <col width="15.85546875" customWidth="1" style="232" min="9" max="9"/>
    <col width="17.5703125" customWidth="1" style="232" min="10" max="10"/>
    <col width="10.85546875" customWidth="1" style="232" min="11" max="11"/>
    <col width="13.85546875" customWidth="1" style="232" min="12" max="12"/>
  </cols>
  <sheetData>
    <row r="1">
      <c r="M1" s="232" t="n"/>
      <c r="N1" s="232" t="n"/>
    </row>
    <row r="2" ht="15.75" customHeight="1" s="235">
      <c r="H2" s="290" t="inlineStr">
        <is>
          <t>Приложение №5</t>
        </is>
      </c>
      <c r="M2" s="232" t="n"/>
      <c r="N2" s="232" t="n"/>
    </row>
    <row r="3">
      <c r="M3" s="232" t="n"/>
      <c r="N3" s="232" t="n"/>
    </row>
    <row r="4" ht="12.75" customFormat="1" customHeight="1" s="231">
      <c r="A4" s="265" t="inlineStr">
        <is>
          <t>Расчет стоимости СМР и оборудования</t>
        </is>
      </c>
    </row>
    <row r="5" ht="12.75" customFormat="1" customHeight="1" s="231">
      <c r="A5" s="265" t="n"/>
      <c r="B5" s="265" t="n"/>
      <c r="C5" s="314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31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>Демонтаж ВЛ 110(150) кВ две цепи</t>
        </is>
      </c>
    </row>
    <row r="7" ht="12.75" customFormat="1" customHeight="1" s="231">
      <c r="A7" s="268" t="inlineStr">
        <is>
          <t>Единица измерения  — 1 км</t>
        </is>
      </c>
      <c r="I7" s="288" t="n"/>
      <c r="J7" s="288" t="n"/>
    </row>
    <row r="8" ht="13.5" customFormat="1" customHeight="1" s="231">
      <c r="A8" s="268" t="n"/>
    </row>
    <row r="9" ht="27" customHeight="1" s="235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66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66" t="n"/>
      <c r="M9" s="232" t="n"/>
      <c r="N9" s="232" t="n"/>
    </row>
    <row r="10" ht="28.5" customHeight="1" s="235">
      <c r="A10" s="368" t="n"/>
      <c r="B10" s="368" t="n"/>
      <c r="C10" s="368" t="n"/>
      <c r="D10" s="368" t="n"/>
      <c r="E10" s="368" t="n"/>
      <c r="F10" s="293" t="inlineStr">
        <is>
          <t>на ед. изм.</t>
        </is>
      </c>
      <c r="G10" s="293" t="inlineStr">
        <is>
          <t>общая</t>
        </is>
      </c>
      <c r="H10" s="368" t="n"/>
      <c r="I10" s="293" t="inlineStr">
        <is>
          <t>на ед. изм.</t>
        </is>
      </c>
      <c r="J10" s="293" t="inlineStr">
        <is>
          <t>общая</t>
        </is>
      </c>
      <c r="M10" s="232" t="n"/>
      <c r="N10" s="232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294" t="n">
        <v>9</v>
      </c>
      <c r="J11" s="294" t="n">
        <v>10</v>
      </c>
      <c r="M11" s="232" t="n"/>
      <c r="N11" s="232" t="n"/>
    </row>
    <row r="12">
      <c r="A12" s="293" t="n"/>
      <c r="B12" s="279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79" t="n"/>
      <c r="J12" s="179" t="n"/>
    </row>
    <row r="13" ht="25.5" customHeight="1" s="235">
      <c r="A13" s="293" t="n">
        <v>1</v>
      </c>
      <c r="B13" s="214" t="inlineStr">
        <is>
          <t>1-4-1</t>
        </is>
      </c>
      <c r="C13" s="296" t="inlineStr">
        <is>
          <t>Затраты труда рабочих-строителей среднего разряда (4,1)</t>
        </is>
      </c>
      <c r="D13" s="293" t="inlineStr">
        <is>
          <t>чел.-ч.</t>
        </is>
      </c>
      <c r="E13" s="373" t="n">
        <v>2605.5727459016</v>
      </c>
      <c r="F13" s="220" t="n">
        <v>9.76</v>
      </c>
      <c r="G13" s="220" t="n">
        <v>25430.39</v>
      </c>
      <c r="H13" s="299">
        <f>G13/G14</f>
        <v/>
      </c>
      <c r="I13" s="220">
        <f>ФОТр.тек.!E13</f>
        <v/>
      </c>
      <c r="J13" s="220">
        <f>ROUND(I13*E13,2)</f>
        <v/>
      </c>
    </row>
    <row r="14" ht="25.5" customFormat="1" customHeight="1" s="232">
      <c r="A14" s="293" t="n"/>
      <c r="B14" s="293" t="n"/>
      <c r="C14" s="279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73">
        <f>SUM(E13:E13)</f>
        <v/>
      </c>
      <c r="F14" s="220" t="n"/>
      <c r="G14" s="220">
        <f>SUM(G13:G13)</f>
        <v/>
      </c>
      <c r="H14" s="300" t="n">
        <v>1</v>
      </c>
      <c r="I14" s="179" t="n"/>
      <c r="J14" s="220">
        <f>SUM(J13:J13)</f>
        <v/>
      </c>
    </row>
    <row r="15" ht="38.25" customFormat="1" customHeight="1" s="232">
      <c r="A15" s="293" t="n"/>
      <c r="B15" s="293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7" t="n"/>
      <c r="F15" s="298" t="n"/>
      <c r="G15" s="220">
        <f>SUM(G14)*0.7</f>
        <v/>
      </c>
      <c r="H15" s="300" t="n">
        <v>1</v>
      </c>
      <c r="I15" s="179" t="n"/>
      <c r="J15" s="220">
        <f>SUM(J13)*0.7</f>
        <v/>
      </c>
    </row>
    <row r="16" ht="14.25" customFormat="1" customHeight="1" s="232">
      <c r="A16" s="293" t="n"/>
      <c r="B16" s="296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79" t="n"/>
      <c r="J16" s="179" t="n"/>
    </row>
    <row r="17" ht="14.25" customFormat="1" customHeight="1" s="232">
      <c r="A17" s="293" t="n">
        <v>2</v>
      </c>
      <c r="B17" s="293" t="n">
        <v>2</v>
      </c>
      <c r="C17" s="296" t="inlineStr">
        <is>
          <t>Затраты труда машинистов</t>
        </is>
      </c>
      <c r="D17" s="293" t="inlineStr">
        <is>
          <t>чел.-ч.</t>
        </is>
      </c>
      <c r="E17" s="373" t="n">
        <v>4599</v>
      </c>
      <c r="F17" s="220" t="n">
        <v>0</v>
      </c>
      <c r="G17" s="220" t="n">
        <v>0</v>
      </c>
      <c r="H17" s="300" t="n">
        <v>1</v>
      </c>
      <c r="I17" s="220">
        <f>ROUND(F17*Прил.10!D11,2)</f>
        <v/>
      </c>
      <c r="J17" s="220">
        <f>ROUND(I17*E17,2)</f>
        <v/>
      </c>
    </row>
    <row r="18" ht="25.5" customFormat="1" customHeight="1" s="232">
      <c r="A18" s="293" t="n"/>
      <c r="B18" s="293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32">
      <c r="A19" s="293" t="n"/>
      <c r="B19" s="279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79" t="n"/>
      <c r="J19" s="179" t="n"/>
    </row>
    <row r="20" ht="14.25" customFormat="1" customHeight="1" s="232">
      <c r="A20" s="293" t="n"/>
      <c r="B20" s="296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79" t="n"/>
      <c r="J20" s="179" t="n"/>
    </row>
    <row r="21" ht="25.5" customFormat="1" customHeight="1" s="232">
      <c r="A21" s="293" t="n">
        <v>3</v>
      </c>
      <c r="B21" s="214" t="inlineStr">
        <is>
          <t>91.15.02-029</t>
        </is>
      </c>
      <c r="C21" s="296" t="inlineStr">
        <is>
          <t>Тракторы на гусеничном ходу с лебедкой 132 кВт (180 л.с.)</t>
        </is>
      </c>
      <c r="D21" s="293" t="inlineStr">
        <is>
          <t>маш.час</t>
        </is>
      </c>
      <c r="E21" s="373" t="n">
        <v>246.66932423146</v>
      </c>
      <c r="F21" s="298" t="n">
        <v>147.43</v>
      </c>
      <c r="G21" s="220">
        <f>ROUND(E21*F21,2)</f>
        <v/>
      </c>
      <c r="H21" s="299">
        <f>G21/$G$38</f>
        <v/>
      </c>
      <c r="I21" s="220">
        <f>ROUND(F21*Прил.10!$D$12,2)</f>
        <v/>
      </c>
      <c r="J21" s="220">
        <f>ROUND(I21*E21,2)</f>
        <v/>
      </c>
    </row>
    <row r="22" ht="51" customFormat="1" customHeight="1" s="232">
      <c r="A22" s="293" t="n">
        <v>4</v>
      </c>
      <c r="B22" s="214" t="inlineStr">
        <is>
          <t>91.04.01-011</t>
        </is>
      </c>
      <c r="C22" s="296" t="inlineStr">
        <is>
          <t>Буровые установки (включая универсальные комплексы) с крутящим моментом 250-400 кНм, мощность 350-500 кВт</t>
        </is>
      </c>
      <c r="D22" s="293" t="inlineStr">
        <is>
          <t>маш.час</t>
        </is>
      </c>
      <c r="E22" s="373" t="n">
        <v>5.3909942281668</v>
      </c>
      <c r="F22" s="298" t="n">
        <v>6656.69</v>
      </c>
      <c r="G22" s="220">
        <f>ROUND(E22*F22,2)</f>
        <v/>
      </c>
      <c r="H22" s="299">
        <f>G22/$G$38</f>
        <v/>
      </c>
      <c r="I22" s="220">
        <f>ROUND(F22*Прил.10!$D$12,2)</f>
        <v/>
      </c>
      <c r="J22" s="220">
        <f>ROUND(I22*E22,2)</f>
        <v/>
      </c>
    </row>
    <row r="23" ht="25.5" customFormat="1" customHeight="1" s="232">
      <c r="A23" s="293" t="n">
        <v>5</v>
      </c>
      <c r="B23" s="214" t="inlineStr">
        <is>
          <t>91.13.03-111</t>
        </is>
      </c>
      <c r="C23" s="296" t="inlineStr">
        <is>
          <t>Спецавтомашины, грузоподъемность до 8 т, вездеходы</t>
        </is>
      </c>
      <c r="D23" s="293" t="inlineStr">
        <is>
          <t>маш.час</t>
        </is>
      </c>
      <c r="E23" s="373" t="n">
        <v>134.2344973639</v>
      </c>
      <c r="F23" s="298" t="n">
        <v>189.95</v>
      </c>
      <c r="G23" s="220">
        <f>ROUND(E23*F23,2)</f>
        <v/>
      </c>
      <c r="H23" s="299">
        <f>G23/$G$38</f>
        <v/>
      </c>
      <c r="I23" s="220">
        <f>ROUND(F23*Прил.10!$D$12,2)</f>
        <v/>
      </c>
      <c r="J23" s="220">
        <f>ROUND(I23*E23,2)</f>
        <v/>
      </c>
    </row>
    <row r="24" ht="25.5" customFormat="1" customHeight="1" s="232">
      <c r="A24" s="293" t="n">
        <v>6</v>
      </c>
      <c r="B24" s="214" t="inlineStr">
        <is>
          <t>91.06.06-014</t>
        </is>
      </c>
      <c r="C24" s="296" t="inlineStr">
        <is>
          <t>Автогидроподъемники высотой подъема: 28 м</t>
        </is>
      </c>
      <c r="D24" s="293" t="inlineStr">
        <is>
          <t>маш.час</t>
        </is>
      </c>
      <c r="E24" s="373" t="n">
        <v>101.56892180111</v>
      </c>
      <c r="F24" s="298" t="n">
        <v>243.49</v>
      </c>
      <c r="G24" s="220">
        <f>ROUND(E24*F24,2)</f>
        <v/>
      </c>
      <c r="H24" s="299">
        <f>G24/$G$38</f>
        <v/>
      </c>
      <c r="I24" s="220">
        <f>ROUND(F24*Прил.10!$D$12,2)</f>
        <v/>
      </c>
      <c r="J24" s="220">
        <f>ROUND(I24*E24,2)</f>
        <v/>
      </c>
    </row>
    <row r="25" ht="40.5" customFormat="1" customHeight="1" s="232">
      <c r="A25" s="293" t="n">
        <v>7</v>
      </c>
      <c r="B25" s="214" t="inlineStr">
        <is>
          <t>91.04.01-077</t>
        </is>
      </c>
      <c r="C25" s="296" t="inlineStr">
        <is>
          <t>Установки и агрегаты буровые на базе автомобилей глубина бурения: до 200 м, грузоподъемность до 4т</t>
        </is>
      </c>
      <c r="D25" s="293" t="inlineStr">
        <is>
          <t>маш.час</t>
        </is>
      </c>
      <c r="E25" s="373" t="n">
        <v>110.22694147199</v>
      </c>
      <c r="F25" s="298" t="n">
        <v>219.82</v>
      </c>
      <c r="G25" s="220">
        <f>ROUND(E25*F25,2)</f>
        <v/>
      </c>
      <c r="H25" s="299">
        <f>G25/$G$38</f>
        <v/>
      </c>
      <c r="I25" s="220">
        <f>ROUND(F25*Прил.10!$D$12,2)</f>
        <v/>
      </c>
      <c r="J25" s="220">
        <f>ROUND(I25*E25,2)</f>
        <v/>
      </c>
    </row>
    <row r="26" ht="51" customFormat="1" customHeight="1" s="232">
      <c r="A26" s="293" t="n">
        <v>8</v>
      </c>
      <c r="B26" s="214" t="inlineStr">
        <is>
          <t>ФССЦпг-04-01-01-004</t>
        </is>
      </c>
      <c r="C26" s="29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6" s="293" t="inlineStr">
        <is>
          <t>1 т груза</t>
        </is>
      </c>
      <c r="E26" s="373" t="n">
        <v>425.17112601346</v>
      </c>
      <c r="F26" s="298" t="n">
        <v>29.93</v>
      </c>
      <c r="G26" s="220">
        <f>ROUND(E26*F26,2)</f>
        <v/>
      </c>
      <c r="H26" s="299">
        <f>G26/$G$38</f>
        <v/>
      </c>
      <c r="I26" s="220">
        <f>ROUND(F26*Прил.10!$D$12,2)</f>
        <v/>
      </c>
      <c r="J26" s="220">
        <f>ROUND(I26*E26,2)</f>
        <v/>
      </c>
    </row>
    <row r="27" ht="25.5" customFormat="1" customHeight="1" s="232">
      <c r="A27" s="293" t="n">
        <v>9</v>
      </c>
      <c r="B27" s="214" t="inlineStr">
        <is>
          <t>91.05.14-024</t>
        </is>
      </c>
      <c r="C27" s="296" t="inlineStr">
        <is>
          <t>Краны на тракторе, мощность 121 кВт (165 л.с.), грузоподъемность 10 т (прицепные)</t>
        </is>
      </c>
      <c r="D27" s="293" t="inlineStr">
        <is>
          <t>маш.час</t>
        </is>
      </c>
      <c r="E27" s="373" t="n">
        <v>164.21460675918</v>
      </c>
      <c r="F27" s="298" t="n">
        <v>69.84</v>
      </c>
      <c r="G27" s="220">
        <f>ROUND(E27*F27,2)</f>
        <v/>
      </c>
      <c r="H27" s="299">
        <f>G27/$G$38</f>
        <v/>
      </c>
      <c r="I27" s="220">
        <f>ROUND(F27*Прил.10!$D$12,2)</f>
        <v/>
      </c>
      <c r="J27" s="220">
        <f>ROUND(I27*E27,2)</f>
        <v/>
      </c>
    </row>
    <row r="28" ht="30" customFormat="1" customHeight="1" s="232">
      <c r="A28" s="293" t="n">
        <v>10</v>
      </c>
      <c r="B28" s="214" t="inlineStr">
        <is>
          <t>91.05.05-016</t>
        </is>
      </c>
      <c r="C28" s="296" t="inlineStr">
        <is>
          <t>Краны на автомобильном ходу, грузоподъемность 25 т</t>
        </is>
      </c>
      <c r="D28" s="293" t="inlineStr">
        <is>
          <t>маш.час</t>
        </is>
      </c>
      <c r="E28" s="373" t="n">
        <v>21.01153431125</v>
      </c>
      <c r="F28" s="298" t="n">
        <v>476.43</v>
      </c>
      <c r="G28" s="220">
        <f>ROUND(E28*F28,2)</f>
        <v/>
      </c>
      <c r="H28" s="299">
        <f>G28/$G$38</f>
        <v/>
      </c>
      <c r="I28" s="220">
        <f>ROUND(F28*Прил.10!$D$12,2)</f>
        <v/>
      </c>
      <c r="J28" s="220">
        <f>ROUND(I28*E28,2)</f>
        <v/>
      </c>
    </row>
    <row r="29" ht="30" customFormat="1" customHeight="1" s="232">
      <c r="A29" s="293" t="n">
        <v>11</v>
      </c>
      <c r="B29" s="214" t="inlineStr">
        <is>
          <t>91.11.02-021</t>
        </is>
      </c>
      <c r="C29" s="296" t="inlineStr">
        <is>
          <t>Комплекс для монтажа проводов методом "под тяжением"</t>
        </is>
      </c>
      <c r="D29" s="293" t="inlineStr">
        <is>
          <t>маш.час</t>
        </is>
      </c>
      <c r="E29" s="373" t="n">
        <v>13.831396215756</v>
      </c>
      <c r="F29" s="298" t="n">
        <v>637.76</v>
      </c>
      <c r="G29" s="220">
        <f>ROUND(E29*F29,2)</f>
        <v/>
      </c>
      <c r="H29" s="299">
        <f>G29/$G$38</f>
        <v/>
      </c>
      <c r="I29" s="220">
        <f>ROUND(F29*Прил.10!$D$12,2)</f>
        <v/>
      </c>
      <c r="J29" s="220">
        <f>ROUND(I29*E29,2)</f>
        <v/>
      </c>
    </row>
    <row r="30" ht="14.25" customFormat="1" customHeight="1" s="232">
      <c r="A30" s="293" t="n"/>
      <c r="B30" s="293" t="n"/>
      <c r="C30" s="296" t="inlineStr">
        <is>
          <t>Итого основные машины и механизмы</t>
        </is>
      </c>
      <c r="D30" s="293" t="n"/>
      <c r="E30" s="373" t="n"/>
      <c r="F30" s="220" t="n"/>
      <c r="G30" s="220">
        <f>SUM(G21:G29)</f>
        <v/>
      </c>
      <c r="H30" s="300">
        <f>G30/G38</f>
        <v/>
      </c>
      <c r="I30" s="127" t="n"/>
      <c r="J30" s="220">
        <f>SUM(J21:J29)</f>
        <v/>
      </c>
    </row>
    <row r="31" ht="25.5" customFormat="1" customHeight="1" s="232">
      <c r="A31" s="293" t="n"/>
      <c r="B31" s="293" t="n"/>
      <c r="C31" s="188" t="inlineStr">
        <is>
          <t>Итого основные машины и механизмы 
(с коэффициентом на демонтаж 0,7)</t>
        </is>
      </c>
      <c r="D31" s="293" t="n"/>
      <c r="E31" s="374" t="n"/>
      <c r="F31" s="297" t="n"/>
      <c r="G31" s="220">
        <f>G30*0.7</f>
        <v/>
      </c>
      <c r="H31" s="299">
        <f>G31/G39</f>
        <v/>
      </c>
      <c r="I31" s="220" t="n"/>
      <c r="J31" s="220">
        <f>J30*0.7</f>
        <v/>
      </c>
    </row>
    <row r="32" hidden="1" outlineLevel="1" ht="51" customFormat="1" customHeight="1" s="232">
      <c r="A32" s="293" t="n">
        <v>12</v>
      </c>
      <c r="B32" s="214" t="inlineStr">
        <is>
          <t>ФССЦпг-03-21-01-081</t>
        </is>
      </c>
      <c r="C32" s="29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32" s="293" t="inlineStr">
        <is>
          <t>1 т груза</t>
        </is>
      </c>
      <c r="E32" s="373" t="n">
        <v>219.09829813068</v>
      </c>
      <c r="F32" s="298" t="n">
        <v>39.36</v>
      </c>
      <c r="G32" s="220">
        <f>ROUND(E32*F32,2)</f>
        <v/>
      </c>
      <c r="H32" s="299">
        <f>G32/$G$38</f>
        <v/>
      </c>
      <c r="I32" s="220">
        <f>ROUND(F32*Прил.10!$D$12,2)</f>
        <v/>
      </c>
      <c r="J32" s="220">
        <f>ROUND(I32*E32,2)</f>
        <v/>
      </c>
    </row>
    <row r="33" hidden="1" outlineLevel="1" ht="40.5" customFormat="1" customHeight="1" s="232">
      <c r="A33" s="293" t="n">
        <v>13</v>
      </c>
      <c r="B33" s="214" t="inlineStr">
        <is>
          <t>91.18.01-007</t>
        </is>
      </c>
      <c r="C33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3" s="293" t="inlineStr">
        <is>
          <t>маш.час</t>
        </is>
      </c>
      <c r="E33" s="373" t="n">
        <v>82.53900435224401</v>
      </c>
      <c r="F33" s="298" t="n">
        <v>90</v>
      </c>
      <c r="G33" s="220">
        <f>ROUND(E33*F33,2)</f>
        <v/>
      </c>
      <c r="H33" s="299">
        <f>G33/$G$38</f>
        <v/>
      </c>
      <c r="I33" s="220">
        <f>ROUND(F33*Прил.10!$D$12,2)</f>
        <v/>
      </c>
      <c r="J33" s="220">
        <f>ROUND(I33*E33,2)</f>
        <v/>
      </c>
    </row>
    <row r="34" hidden="1" outlineLevel="1" ht="25.5" customFormat="1" customHeight="1" s="232">
      <c r="A34" s="293" t="n">
        <v>14</v>
      </c>
      <c r="B34" s="214" t="inlineStr">
        <is>
          <t>91.02.02-003</t>
        </is>
      </c>
      <c r="C34" s="296" t="inlineStr">
        <is>
          <t>Агрегаты копровые без дизель-молота на базе экскаватора: 1 м3</t>
        </is>
      </c>
      <c r="D34" s="293" t="inlineStr">
        <is>
          <t>маш.час</t>
        </is>
      </c>
      <c r="E34" s="373" t="n">
        <v>32.082669851801</v>
      </c>
      <c r="F34" s="298" t="n">
        <v>200.67</v>
      </c>
      <c r="G34" s="220">
        <f>ROUND(E34*F34,2)</f>
        <v/>
      </c>
      <c r="H34" s="299">
        <f>G34/$G$38</f>
        <v/>
      </c>
      <c r="I34" s="220">
        <f>ROUND(F34*Прил.10!$D$12,2)</f>
        <v/>
      </c>
      <c r="J34" s="220">
        <f>ROUND(I34*E34,2)</f>
        <v/>
      </c>
    </row>
    <row r="35" hidden="1" outlineLevel="1" ht="25.5" customFormat="1" customHeight="1" s="232">
      <c r="A35" s="293" t="n">
        <v>15</v>
      </c>
      <c r="B35" s="214" t="inlineStr">
        <is>
          <t>91.05.05-015</t>
        </is>
      </c>
      <c r="C35" s="296" t="inlineStr">
        <is>
          <t>Краны на автомобильном ходу, грузоподъемность 16 т</t>
        </is>
      </c>
      <c r="D35" s="293" t="inlineStr">
        <is>
          <t>маш.час</t>
        </is>
      </c>
      <c r="E35" s="373" t="n">
        <v>53.197913379171</v>
      </c>
      <c r="F35" s="298" t="n">
        <v>115.4</v>
      </c>
      <c r="G35" s="220">
        <f>ROUND(E35*F35,2)</f>
        <v/>
      </c>
      <c r="H35" s="299">
        <f>G35/$G$38</f>
        <v/>
      </c>
      <c r="I35" s="220">
        <f>ROUND(F35*Прил.10!$D$12,2)</f>
        <v/>
      </c>
      <c r="J35" s="220">
        <f>ROUND(I35*E35,2)</f>
        <v/>
      </c>
    </row>
    <row r="36" collapsed="1" ht="14.25" customFormat="1" customHeight="1" s="232">
      <c r="A36" s="293" t="n"/>
      <c r="B36" s="293" t="n"/>
      <c r="C36" s="296" t="inlineStr">
        <is>
          <t>Итого прочие машины и механизмы</t>
        </is>
      </c>
      <c r="D36" s="293" t="n"/>
      <c r="E36" s="297" t="n"/>
      <c r="F36" s="220" t="n"/>
      <c r="G36" s="127">
        <f>SUM(G32:G35)</f>
        <v/>
      </c>
      <c r="H36" s="299">
        <f>G36/G38</f>
        <v/>
      </c>
      <c r="I36" s="220" t="n"/>
      <c r="J36" s="127">
        <f>SUM(J32:J35)</f>
        <v/>
      </c>
    </row>
    <row r="37" ht="25.5" customFormat="1" customHeight="1" s="232">
      <c r="A37" s="293" t="n"/>
      <c r="B37" s="293" t="n"/>
      <c r="C37" s="188" t="inlineStr">
        <is>
          <t>Итого прочие машины и механизмы 
(с коэффициентом на демонтаж 0,7)</t>
        </is>
      </c>
      <c r="D37" s="293" t="n"/>
      <c r="E37" s="297" t="n"/>
      <c r="F37" s="220" t="n"/>
      <c r="G37" s="220">
        <f>G36*0.7</f>
        <v/>
      </c>
      <c r="H37" s="299">
        <f>G37/G39</f>
        <v/>
      </c>
      <c r="I37" s="220" t="n"/>
      <c r="J37" s="220">
        <f>J36*0.7</f>
        <v/>
      </c>
    </row>
    <row r="38" ht="25.5" customFormat="1" customHeight="1" s="232">
      <c r="A38" s="293" t="n"/>
      <c r="B38" s="293" t="n"/>
      <c r="C38" s="279" t="inlineStr">
        <is>
          <t>Итого по разделу «Машины и механизмы»</t>
        </is>
      </c>
      <c r="D38" s="293" t="n"/>
      <c r="E38" s="297" t="n"/>
      <c r="F38" s="220" t="n"/>
      <c r="G38" s="220">
        <f>G36+G30</f>
        <v/>
      </c>
      <c r="H38" s="200" t="n">
        <v>1</v>
      </c>
      <c r="I38" s="201" t="n"/>
      <c r="J38" s="199">
        <f>J36+J30</f>
        <v/>
      </c>
    </row>
    <row r="39" ht="38.25" customFormat="1" customHeight="1" s="232">
      <c r="A39" s="293" t="n"/>
      <c r="B39" s="293" t="n"/>
      <c r="C39" s="196" t="inlineStr">
        <is>
          <t>Итого по разделу «Машины и механизмы»  
(с коэффициентом на демонтаж 0,7)</t>
        </is>
      </c>
      <c r="D39" s="295" t="n"/>
      <c r="E39" s="198" t="n"/>
      <c r="F39" s="199" t="n"/>
      <c r="G39" s="199">
        <f>G31+G37</f>
        <v/>
      </c>
      <c r="H39" s="200" t="n">
        <v>1</v>
      </c>
      <c r="I39" s="201" t="n"/>
      <c r="J39" s="199">
        <f>J31+J37</f>
        <v/>
      </c>
    </row>
    <row r="40" ht="14.25" customFormat="1" customHeight="1" s="232">
      <c r="A40" s="293" t="n"/>
      <c r="B40" s="279" t="inlineStr">
        <is>
          <t>Оборудование</t>
        </is>
      </c>
      <c r="C40" s="365" t="n"/>
      <c r="D40" s="365" t="n"/>
      <c r="E40" s="365" t="n"/>
      <c r="F40" s="365" t="n"/>
      <c r="G40" s="365" t="n"/>
      <c r="H40" s="366" t="n"/>
      <c r="I40" s="179" t="n"/>
      <c r="J40" s="179" t="n"/>
    </row>
    <row r="41">
      <c r="A41" s="293" t="n"/>
      <c r="B41" s="296" t="inlineStr">
        <is>
          <t>Основное оборудование</t>
        </is>
      </c>
      <c r="C41" s="365" t="n"/>
      <c r="D41" s="365" t="n"/>
      <c r="E41" s="365" t="n"/>
      <c r="F41" s="365" t="n"/>
      <c r="G41" s="365" t="n"/>
      <c r="H41" s="366" t="n"/>
      <c r="I41" s="179" t="n"/>
      <c r="J41" s="179" t="n"/>
    </row>
    <row r="42">
      <c r="A42" s="293" t="n"/>
      <c r="B42" s="169" t="n"/>
      <c r="C42" s="170" t="inlineStr">
        <is>
          <t>Итого основное оборудование</t>
        </is>
      </c>
      <c r="D42" s="293" t="n"/>
      <c r="E42" s="373" t="n"/>
      <c r="F42" s="298" t="n"/>
      <c r="G42" s="220" t="n">
        <v>0</v>
      </c>
      <c r="H42" s="300" t="n">
        <v>0</v>
      </c>
      <c r="I42" s="127" t="n"/>
      <c r="J42" s="220" t="n">
        <v>0</v>
      </c>
    </row>
    <row r="43">
      <c r="A43" s="293" t="n"/>
      <c r="B43" s="293" t="n"/>
      <c r="C43" s="296" t="inlineStr">
        <is>
          <t>Итого прочее оборудование</t>
        </is>
      </c>
      <c r="D43" s="293" t="n"/>
      <c r="E43" s="373" t="n"/>
      <c r="F43" s="298" t="n"/>
      <c r="G43" s="220" t="n">
        <v>0</v>
      </c>
      <c r="H43" s="299" t="n">
        <v>0</v>
      </c>
      <c r="I43" s="127" t="n"/>
      <c r="J43" s="220" t="n">
        <v>0</v>
      </c>
    </row>
    <row r="44">
      <c r="A44" s="293" t="n"/>
      <c r="B44" s="293" t="n"/>
      <c r="C44" s="279" t="inlineStr">
        <is>
          <t>Итого по разделу «Оборудование»</t>
        </is>
      </c>
      <c r="D44" s="293" t="n"/>
      <c r="E44" s="297" t="n"/>
      <c r="F44" s="298" t="n"/>
      <c r="G44" s="220">
        <f>G43+G42</f>
        <v/>
      </c>
      <c r="H44" s="300">
        <f>H43+H42</f>
        <v/>
      </c>
      <c r="I44" s="127" t="n"/>
      <c r="J44" s="220">
        <f>J43+J42</f>
        <v/>
      </c>
    </row>
    <row r="45" ht="25.5" customHeight="1" s="235">
      <c r="A45" s="293" t="n"/>
      <c r="B45" s="293" t="n"/>
      <c r="C45" s="296" t="inlineStr">
        <is>
          <t>в том числе технологическое оборудование</t>
        </is>
      </c>
      <c r="D45" s="293" t="n"/>
      <c r="E45" s="374" t="n"/>
      <c r="F45" s="298" t="n"/>
      <c r="G45" s="220" t="n">
        <v>0</v>
      </c>
      <c r="H45" s="300" t="n"/>
      <c r="I45" s="127" t="n"/>
      <c r="J45" s="220">
        <f>J44</f>
        <v/>
      </c>
    </row>
    <row r="46" ht="14.25" customFormat="1" customHeight="1" s="232">
      <c r="A46" s="293" t="n"/>
      <c r="B46" s="279" t="inlineStr">
        <is>
          <t>Материалы</t>
        </is>
      </c>
      <c r="C46" s="365" t="n"/>
      <c r="D46" s="365" t="n"/>
      <c r="E46" s="365" t="n"/>
      <c r="F46" s="365" t="n"/>
      <c r="G46" s="365" t="n"/>
      <c r="H46" s="366" t="n"/>
      <c r="I46" s="203" t="n"/>
      <c r="J46" s="203" t="n"/>
    </row>
    <row r="47" ht="14.25" customFormat="1" customHeight="1" s="232">
      <c r="A47" s="293" t="n"/>
      <c r="B47" s="296" t="inlineStr">
        <is>
          <t>Основные материалы</t>
        </is>
      </c>
      <c r="C47" s="365" t="n"/>
      <c r="D47" s="365" t="n"/>
      <c r="E47" s="365" t="n"/>
      <c r="F47" s="365" t="n"/>
      <c r="G47" s="365" t="n"/>
      <c r="H47" s="366" t="n"/>
      <c r="I47" s="203" t="n"/>
      <c r="J47" s="203" t="n"/>
    </row>
    <row r="48" ht="14.25" customFormat="1" customHeight="1" s="232">
      <c r="A48" s="293" t="n"/>
      <c r="B48" s="214" t="n"/>
      <c r="C48" s="296" t="inlineStr">
        <is>
          <t>Итого основные материалы</t>
        </is>
      </c>
      <c r="D48" s="293" t="n"/>
      <c r="E48" s="373" t="n"/>
      <c r="F48" s="220" t="n"/>
      <c r="G48" s="220" t="n">
        <v>0</v>
      </c>
      <c r="H48" s="299" t="n">
        <v>0</v>
      </c>
      <c r="I48" s="220" t="n"/>
      <c r="J48" s="220" t="n">
        <v>0</v>
      </c>
    </row>
    <row r="49" ht="14.25" customFormat="1" customHeight="1" s="232">
      <c r="A49" s="293" t="n"/>
      <c r="B49" s="293" t="n"/>
      <c r="C49" s="296" t="inlineStr">
        <is>
          <t>Итого прочие материалы</t>
        </is>
      </c>
      <c r="D49" s="293" t="n"/>
      <c r="E49" s="297" t="n"/>
      <c r="F49" s="298" t="n"/>
      <c r="G49" s="220" t="n">
        <v>0</v>
      </c>
      <c r="H49" s="299" t="n">
        <v>0</v>
      </c>
      <c r="I49" s="220" t="n"/>
      <c r="J49" s="220" t="n">
        <v>0</v>
      </c>
    </row>
    <row r="50" ht="14.25" customFormat="1" customHeight="1" s="232">
      <c r="A50" s="293" t="n"/>
      <c r="B50" s="293" t="n"/>
      <c r="C50" s="279" t="inlineStr">
        <is>
          <t>Итого по разделу «Материалы»</t>
        </is>
      </c>
      <c r="D50" s="293" t="n"/>
      <c r="E50" s="297" t="n"/>
      <c r="F50" s="298" t="n"/>
      <c r="G50" s="220">
        <f>G48+G49</f>
        <v/>
      </c>
      <c r="H50" s="299" t="n">
        <v>0</v>
      </c>
      <c r="I50" s="220" t="n"/>
      <c r="J50" s="220">
        <f>J48+J49</f>
        <v/>
      </c>
    </row>
    <row r="51" ht="14.25" customFormat="1" customHeight="1" s="232">
      <c r="A51" s="293" t="n"/>
      <c r="B51" s="293" t="n"/>
      <c r="C51" s="296" t="inlineStr">
        <is>
          <t>ИТОГО ПО РМ</t>
        </is>
      </c>
      <c r="D51" s="293" t="n"/>
      <c r="E51" s="297" t="n"/>
      <c r="F51" s="298" t="n"/>
      <c r="G51" s="220">
        <f>G14+G38</f>
        <v/>
      </c>
      <c r="H51" s="299" t="n"/>
      <c r="I51" s="220" t="n"/>
      <c r="J51" s="220">
        <f>J14+J38+J50</f>
        <v/>
      </c>
    </row>
    <row r="52" ht="25.5" customFormat="1" customHeight="1" s="232">
      <c r="A52" s="293" t="n"/>
      <c r="B52" s="293" t="n"/>
      <c r="C52" s="296" t="inlineStr">
        <is>
          <t>ИТОГО ПО РМ
(с коэффициентом на демонтаж 0,7)</t>
        </is>
      </c>
      <c r="D52" s="293" t="n"/>
      <c r="E52" s="297" t="n"/>
      <c r="F52" s="298" t="n"/>
      <c r="G52" s="220">
        <f>G15+G39</f>
        <v/>
      </c>
      <c r="H52" s="299" t="n"/>
      <c r="I52" s="220" t="n"/>
      <c r="J52" s="220">
        <f>J14*0.7+J38*0.7+J50</f>
        <v/>
      </c>
    </row>
    <row r="53" ht="14.25" customFormat="1" customHeight="1" s="232">
      <c r="A53" s="293" t="n"/>
      <c r="B53" s="293" t="n"/>
      <c r="C53" s="296" t="inlineStr">
        <is>
          <t>Накладные расходы</t>
        </is>
      </c>
      <c r="D53" s="133" t="n">
        <v>0.8100000000000001</v>
      </c>
      <c r="E53" s="297" t="n"/>
      <c r="F53" s="298" t="n"/>
      <c r="G53" s="220" t="n">
        <v>40705.235157902</v>
      </c>
      <c r="H53" s="300" t="n"/>
      <c r="I53" s="220" t="n"/>
      <c r="J53" s="220">
        <f>ROUND(D53*(J14+J17),2)</f>
        <v/>
      </c>
    </row>
    <row r="54" ht="25.5" customFormat="1" customHeight="1" s="232">
      <c r="A54" s="293" t="n"/>
      <c r="B54" s="293" t="n"/>
      <c r="C54" s="296" t="inlineStr">
        <is>
          <t>Накладные расходы 
(с коэффициентом на демонтаж 0,7)</t>
        </is>
      </c>
      <c r="D54" s="202" t="n">
        <v>0.8100000000000001</v>
      </c>
      <c r="E54" s="297" t="n"/>
      <c r="F54" s="298" t="n"/>
      <c r="G54" s="220">
        <f>G53*0.7</f>
        <v/>
      </c>
      <c r="H54" s="300" t="n"/>
      <c r="I54" s="220" t="n"/>
      <c r="J54" s="220">
        <f>ROUND(D54*(J15+J18),2)</f>
        <v/>
      </c>
    </row>
    <row r="55" ht="14.25" customFormat="1" customHeight="1" s="232">
      <c r="A55" s="293" t="n"/>
      <c r="B55" s="293" t="n"/>
      <c r="C55" s="296" t="inlineStr">
        <is>
          <t>Сметная прибыль</t>
        </is>
      </c>
      <c r="D55" s="133" t="n">
        <v>0.55</v>
      </c>
      <c r="E55" s="297" t="n"/>
      <c r="F55" s="298" t="n"/>
      <c r="G55" s="220" t="n">
        <v>24168.733375004</v>
      </c>
      <c r="H55" s="300" t="n"/>
      <c r="I55" s="220" t="n"/>
      <c r="J55" s="220">
        <f>ROUND(D55*(J14+J17),2)</f>
        <v/>
      </c>
    </row>
    <row r="56" ht="25.5" customFormat="1" customHeight="1" s="232">
      <c r="A56" s="293" t="n"/>
      <c r="B56" s="293" t="n"/>
      <c r="C56" s="296" t="inlineStr">
        <is>
          <t>Сметная прибыль 
(с коэффициентом на демонтаж 0,7)</t>
        </is>
      </c>
      <c r="D56" s="202" t="n">
        <v>0.55</v>
      </c>
      <c r="E56" s="297" t="n"/>
      <c r="F56" s="298" t="n"/>
      <c r="G56" s="220">
        <f>G55*0.7</f>
        <v/>
      </c>
      <c r="H56" s="300" t="n"/>
      <c r="I56" s="220" t="n"/>
      <c r="J56" s="220">
        <f>ROUND(D56*(J15+J18),2)</f>
        <v/>
      </c>
    </row>
    <row r="57" ht="25.5" customFormat="1" customHeight="1" s="232">
      <c r="A57" s="293" t="n"/>
      <c r="B57" s="293" t="n"/>
      <c r="C57" s="296" t="inlineStr">
        <is>
          <t>Итого СМР (с НР и СП) 
(с коэффициентом на демонтаж 0,7)</t>
        </is>
      </c>
      <c r="D57" s="293" t="n"/>
      <c r="E57" s="297" t="n"/>
      <c r="F57" s="298" t="n"/>
      <c r="G57" s="220">
        <f>G52+G54+G56</f>
        <v/>
      </c>
      <c r="H57" s="300" t="n"/>
      <c r="I57" s="220" t="n"/>
      <c r="J57" s="220">
        <f>ROUND((J52+J54+J56),2)</f>
        <v/>
      </c>
    </row>
    <row r="58" ht="25.5" customFormat="1" customHeight="1" s="232">
      <c r="A58" s="293" t="n"/>
      <c r="B58" s="293" t="n"/>
      <c r="C58" s="296" t="inlineStr">
        <is>
          <t>ВСЕГО СМР + ОБОРУДОВАНИЕ 
(с коэффициентом на демонтаж 0,7)</t>
        </is>
      </c>
      <c r="D58" s="293" t="n"/>
      <c r="E58" s="297" t="n"/>
      <c r="F58" s="298" t="n"/>
      <c r="G58" s="220">
        <f>G57</f>
        <v/>
      </c>
      <c r="H58" s="300" t="n"/>
      <c r="I58" s="220" t="n"/>
      <c r="J58" s="220">
        <f>J57</f>
        <v/>
      </c>
    </row>
    <row r="59" ht="34.5" customFormat="1" customHeight="1" s="232">
      <c r="A59" s="293" t="n"/>
      <c r="B59" s="293" t="n"/>
      <c r="C59" s="296" t="inlineStr">
        <is>
          <t>ИТОГО ПОКАЗАТЕЛЬ НА ЕД. ИЗМ.</t>
        </is>
      </c>
      <c r="D59" s="293" t="inlineStr">
        <is>
          <t>1 км</t>
        </is>
      </c>
      <c r="E59" s="374" t="n">
        <v>9.390000000000001</v>
      </c>
      <c r="F59" s="298" t="n"/>
      <c r="G59" s="220">
        <f>G58/E59</f>
        <v/>
      </c>
      <c r="H59" s="300" t="n"/>
      <c r="I59" s="220" t="n"/>
      <c r="J59" s="199">
        <f>J58/E59</f>
        <v/>
      </c>
    </row>
    <row r="61" ht="14.25" customFormat="1" customHeight="1" s="232">
      <c r="A61" s="231" t="inlineStr">
        <is>
          <t>Составил ______________________     Д.А. Самуйленко</t>
        </is>
      </c>
    </row>
    <row r="62" ht="14.25" customFormat="1" customHeight="1" s="232">
      <c r="A62" s="234" t="inlineStr">
        <is>
          <t xml:space="preserve">                         (подпись, инициалы, фамилия)</t>
        </is>
      </c>
    </row>
    <row r="63" ht="14.25" customFormat="1" customHeight="1" s="232">
      <c r="A63" s="231" t="n"/>
    </row>
    <row r="64" ht="14.25" customFormat="1" customHeight="1" s="232">
      <c r="A64" s="231" t="inlineStr">
        <is>
          <t>Проверил ______________________        А.В. Костянецкая</t>
        </is>
      </c>
    </row>
    <row r="65" ht="14.25" customFormat="1" customHeight="1" s="232">
      <c r="A65" s="234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5" min="1" max="1"/>
    <col width="17.5703125" customWidth="1" style="235" min="2" max="2"/>
    <col width="39.140625" customWidth="1" style="235" min="3" max="3"/>
    <col width="10.7109375" customWidth="1" style="313" min="4" max="4"/>
    <col width="13.85546875" customWidth="1" style="235" min="5" max="5"/>
    <col width="13.28515625" customWidth="1" style="235" min="6" max="6"/>
    <col width="14.140625" customWidth="1" style="235" min="7" max="7"/>
  </cols>
  <sheetData>
    <row r="1">
      <c r="A1" s="306" t="inlineStr">
        <is>
          <t>Приложение №6</t>
        </is>
      </c>
    </row>
    <row r="2" ht="21.75" customHeight="1" s="235">
      <c r="A2" s="306" t="n"/>
      <c r="B2" s="306" t="n"/>
      <c r="C2" s="306" t="n"/>
      <c r="D2" s="315" t="n"/>
      <c r="E2" s="306" t="n"/>
      <c r="F2" s="306" t="n"/>
      <c r="G2" s="306" t="n"/>
    </row>
    <row r="3">
      <c r="A3" s="265" t="inlineStr">
        <is>
          <t>Расчет стоимости оборудования</t>
        </is>
      </c>
    </row>
    <row r="4" ht="25.5" customHeight="1" s="235">
      <c r="A4" s="268" t="inlineStr">
        <is>
          <t>Наименование разрабатываемого показателя УНЦ — Демонтаж ВЛ 110(150) кВ две цепи</t>
        </is>
      </c>
    </row>
    <row r="5">
      <c r="A5" s="231" t="n"/>
      <c r="B5" s="231" t="n"/>
      <c r="C5" s="231" t="n"/>
      <c r="D5" s="315" t="n"/>
      <c r="E5" s="231" t="n"/>
      <c r="F5" s="231" t="n"/>
      <c r="G5" s="231" t="n"/>
    </row>
    <row r="6" ht="30" customHeight="1" s="235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3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35">
      <c r="A9" s="24" t="n"/>
      <c r="B9" s="296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5">
      <c r="A10" s="293" t="n"/>
      <c r="B10" s="279" t="n"/>
      <c r="C10" s="296" t="inlineStr">
        <is>
          <t>ИТОГО ИНЖЕНЕРНОЕ ОБОРУДОВАНИЕ</t>
        </is>
      </c>
      <c r="D10" s="301" t="n"/>
      <c r="E10" s="103" t="n"/>
      <c r="F10" s="298" t="n"/>
      <c r="G10" s="298" t="n">
        <v>0</v>
      </c>
    </row>
    <row r="11">
      <c r="A11" s="293" t="n"/>
      <c r="B11" s="296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5">
      <c r="A12" s="293" t="n"/>
      <c r="B12" s="296" t="n"/>
      <c r="C12" s="296" t="inlineStr">
        <is>
          <t>ИТОГО ТЕХНОЛОГИЧЕСКОЕ ОБОРУДОВАНИЕ</t>
        </is>
      </c>
      <c r="D12" s="293" t="n"/>
      <c r="E12" s="310" t="n"/>
      <c r="F12" s="298" t="n"/>
      <c r="G12" s="220" t="n">
        <v>0</v>
      </c>
    </row>
    <row r="13" ht="19.5" customHeight="1" s="235">
      <c r="A13" s="293" t="n"/>
      <c r="B13" s="296" t="n"/>
      <c r="C13" s="296" t="inlineStr">
        <is>
          <t>Всего по разделу «Оборудование»</t>
        </is>
      </c>
      <c r="D13" s="293" t="n"/>
      <c r="E13" s="310" t="n"/>
      <c r="F13" s="298" t="n"/>
      <c r="G13" s="220">
        <f>G10+G12</f>
        <v/>
      </c>
    </row>
    <row r="14">
      <c r="A14" s="233" t="n"/>
      <c r="B14" s="104" t="n"/>
      <c r="C14" s="233" t="n"/>
      <c r="D14" s="167" t="n"/>
      <c r="E14" s="233" t="n"/>
      <c r="F14" s="233" t="n"/>
      <c r="G14" s="233" t="n"/>
    </row>
    <row r="15">
      <c r="A15" s="231" t="inlineStr">
        <is>
          <t>Составил ______________________    Д.А. Самуйленко</t>
        </is>
      </c>
      <c r="B15" s="232" t="n"/>
      <c r="C15" s="232" t="n"/>
      <c r="D15" s="167" t="n"/>
      <c r="E15" s="233" t="n"/>
      <c r="F15" s="233" t="n"/>
      <c r="G15" s="233" t="n"/>
    </row>
    <row r="16">
      <c r="A16" s="234" t="inlineStr">
        <is>
          <t xml:space="preserve">                         (подпись, инициалы, фамилия)</t>
        </is>
      </c>
      <c r="B16" s="232" t="n"/>
      <c r="C16" s="232" t="n"/>
      <c r="D16" s="167" t="n"/>
      <c r="E16" s="233" t="n"/>
      <c r="F16" s="233" t="n"/>
      <c r="G16" s="233" t="n"/>
    </row>
    <row r="17">
      <c r="A17" s="231" t="n"/>
      <c r="B17" s="232" t="n"/>
      <c r="C17" s="232" t="n"/>
      <c r="D17" s="167" t="n"/>
      <c r="E17" s="233" t="n"/>
      <c r="F17" s="233" t="n"/>
      <c r="G17" s="233" t="n"/>
    </row>
    <row r="18">
      <c r="A18" s="231" t="inlineStr">
        <is>
          <t>Проверил ______________________        А.В. Костянецкая</t>
        </is>
      </c>
      <c r="B18" s="232" t="n"/>
      <c r="C18" s="232" t="n"/>
      <c r="D18" s="167" t="n"/>
      <c r="E18" s="233" t="n"/>
      <c r="F18" s="233" t="n"/>
      <c r="G18" s="233" t="n"/>
    </row>
    <row r="19">
      <c r="A19" s="234" t="inlineStr">
        <is>
          <t xml:space="preserve">                        (подпись, инициалы, фамилия)</t>
        </is>
      </c>
      <c r="B19" s="232" t="n"/>
      <c r="C19" s="232" t="n"/>
      <c r="D19" s="167" t="n"/>
      <c r="E19" s="233" t="n"/>
      <c r="F19" s="233" t="n"/>
      <c r="G19" s="2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5" min="1" max="1"/>
    <col width="16.42578125" customWidth="1" style="235" min="2" max="2"/>
    <col width="37.140625" customWidth="1" style="235" min="3" max="3"/>
    <col width="49" customWidth="1" style="235" min="4" max="4"/>
    <col width="9.140625" customWidth="1" style="235" min="5" max="5"/>
  </cols>
  <sheetData>
    <row r="1" ht="15.75" customHeight="1" s="235">
      <c r="A1" s="237" t="n"/>
      <c r="B1" s="237" t="n"/>
      <c r="C1" s="237" t="n"/>
      <c r="D1" s="237" t="inlineStr">
        <is>
          <t>Приложение №7</t>
        </is>
      </c>
    </row>
    <row r="2" ht="15.75" customHeight="1" s="235">
      <c r="A2" s="237" t="n"/>
      <c r="B2" s="237" t="n"/>
      <c r="C2" s="237" t="n"/>
      <c r="D2" s="237" t="n"/>
    </row>
    <row r="3" ht="15.75" customHeight="1" s="235">
      <c r="A3" s="237" t="n"/>
      <c r="B3" s="225" t="inlineStr">
        <is>
          <t>Расчет показателя УНЦ</t>
        </is>
      </c>
      <c r="C3" s="237" t="n"/>
      <c r="D3" s="237" t="n"/>
    </row>
    <row r="4" ht="15.75" customHeight="1" s="235">
      <c r="A4" s="237" t="n"/>
      <c r="B4" s="237" t="n"/>
      <c r="C4" s="237" t="n"/>
      <c r="D4" s="237" t="n"/>
    </row>
    <row r="5" ht="31.5" customHeight="1" s="235">
      <c r="A5" s="312" t="inlineStr">
        <is>
          <t xml:space="preserve">Наименование разрабатываемого показателя УНЦ - </t>
        </is>
      </c>
      <c r="D5" s="312" t="inlineStr">
        <is>
          <t>Шкафы РЗА 2 архитектуры. Комплект защит и автоматики вводного выключателя 6-35 кВ</t>
        </is>
      </c>
    </row>
    <row r="6" ht="15.75" customHeight="1" s="235">
      <c r="A6" s="237" t="inlineStr">
        <is>
          <t>Единица измерения  — 1 км</t>
        </is>
      </c>
      <c r="B6" s="237" t="n"/>
      <c r="C6" s="237" t="n"/>
      <c r="D6" s="237" t="n"/>
    </row>
    <row r="7" ht="15.75" customHeight="1" s="235">
      <c r="A7" s="237" t="n"/>
      <c r="B7" s="237" t="n"/>
      <c r="C7" s="237" t="n"/>
      <c r="D7" s="237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5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35">
      <c r="A11" s="277" t="inlineStr">
        <is>
          <t>М2-04-2</t>
        </is>
      </c>
      <c r="B11" s="277" t="inlineStr">
        <is>
          <t>УНЦ на демонтаж ВЛ 0,4-750 кВ</t>
        </is>
      </c>
      <c r="C11" s="229">
        <f>D5</f>
        <v/>
      </c>
      <c r="D11" s="243" t="n">
        <v>769.5868</v>
      </c>
    </row>
    <row r="13">
      <c r="A13" s="231" t="inlineStr">
        <is>
          <t>Составил ______________________     Д.А. Самуйленко</t>
        </is>
      </c>
      <c r="B13" s="232" t="n"/>
      <c r="C13" s="232" t="n"/>
      <c r="D13" s="233" t="n"/>
    </row>
    <row r="14">
      <c r="A14" s="234" t="inlineStr">
        <is>
          <t xml:space="preserve">                         (подпись, инициалы, фамилия)</t>
        </is>
      </c>
      <c r="B14" s="232" t="n"/>
      <c r="C14" s="232" t="n"/>
      <c r="D14" s="233" t="n"/>
    </row>
    <row r="15">
      <c r="A15" s="231" t="n"/>
      <c r="B15" s="232" t="n"/>
      <c r="C15" s="232" t="n"/>
      <c r="D15" s="233" t="n"/>
    </row>
    <row r="16">
      <c r="A16" s="231" t="inlineStr">
        <is>
          <t>Проверил ______________________        А.В. Костянецкая</t>
        </is>
      </c>
      <c r="B16" s="232" t="n"/>
      <c r="C16" s="232" t="n"/>
      <c r="D16" s="233" t="n"/>
    </row>
    <row r="17">
      <c r="A17" s="234" t="inlineStr">
        <is>
          <t xml:space="preserve">                        (подпись, инициалы, фамилия)</t>
        </is>
      </c>
      <c r="B17" s="232" t="n"/>
      <c r="C17" s="232" t="n"/>
      <c r="D17" s="2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5" min="2" max="2"/>
    <col width="37" customWidth="1" style="235" min="3" max="3"/>
    <col width="32" customWidth="1" style="235" min="4" max="4"/>
  </cols>
  <sheetData>
    <row r="4" ht="15.75" customHeight="1" s="235">
      <c r="B4" s="272" t="inlineStr">
        <is>
          <t>Приложение № 10</t>
        </is>
      </c>
    </row>
    <row r="5" ht="18.75" customHeight="1" s="235">
      <c r="B5" s="118" t="n"/>
    </row>
    <row r="6" ht="15.75" customHeight="1" s="235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13" t="n"/>
    </row>
    <row r="8">
      <c r="B8" s="313" t="n"/>
      <c r="C8" s="313" t="n"/>
      <c r="D8" s="313" t="n"/>
      <c r="E8" s="313" t="n"/>
    </row>
    <row r="9" ht="47.25" customHeight="1" s="235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35">
      <c r="B10" s="277" t="n">
        <v>1</v>
      </c>
      <c r="C10" s="277" t="n">
        <v>2</v>
      </c>
      <c r="D10" s="277" t="n">
        <v>3</v>
      </c>
    </row>
    <row r="11" ht="45" customHeight="1" s="235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46.83</v>
      </c>
    </row>
    <row r="12" ht="29.25" customHeight="1" s="235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11.96</v>
      </c>
    </row>
    <row r="13" ht="29.25" customHeight="1" s="235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9.84</v>
      </c>
    </row>
    <row r="14" ht="30.75" customHeight="1" s="235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35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0.033</v>
      </c>
    </row>
    <row r="16" ht="78.75" customHeight="1" s="235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</v>
      </c>
    </row>
    <row r="17" ht="31.5" customHeight="1" s="235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5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35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35">
      <c r="B20" s="119" t="n"/>
    </row>
    <row r="21" ht="18.75" customHeight="1" s="235">
      <c r="B21" s="119" t="n"/>
    </row>
    <row r="22" ht="18.75" customHeight="1" s="235">
      <c r="B22" s="119" t="n"/>
    </row>
    <row r="23" ht="18.75" customHeight="1" s="235">
      <c r="B23" s="119" t="n"/>
    </row>
    <row r="26">
      <c r="B26" s="231" t="inlineStr">
        <is>
          <t>Составил ______________________        Д.А. Самуйленко</t>
        </is>
      </c>
      <c r="C26" s="232" t="n"/>
    </row>
    <row r="27">
      <c r="B27" s="234" t="inlineStr">
        <is>
          <t xml:space="preserve">                         (подпись, инициалы, фамилия)</t>
        </is>
      </c>
      <c r="C27" s="232" t="n"/>
    </row>
    <row r="28">
      <c r="B28" s="231" t="n"/>
      <c r="C28" s="232" t="n"/>
    </row>
    <row r="29">
      <c r="B29" s="231" t="inlineStr">
        <is>
          <t>Проверил ______________________        А.В. Костянецкая</t>
        </is>
      </c>
      <c r="C29" s="232" t="n"/>
    </row>
    <row r="30">
      <c r="B30" s="234" t="inlineStr">
        <is>
          <t xml:space="preserve">                        (подпись, инициалы, фамилия)</t>
        </is>
      </c>
      <c r="C30" s="2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B22" sqref="B22"/>
    </sheetView>
  </sheetViews>
  <sheetFormatPr baseColWidth="8" defaultColWidth="9.140625" defaultRowHeight="15"/>
  <cols>
    <col width="44.85546875" customWidth="1" style="235" min="2" max="2"/>
    <col width="13" customWidth="1" style="235" min="3" max="3"/>
    <col width="22.85546875" customWidth="1" style="235" min="4" max="4"/>
    <col width="21.5703125" customWidth="1" style="235" min="5" max="5"/>
    <col width="43.85546875" customWidth="1" style="235" min="6" max="6"/>
  </cols>
  <sheetData>
    <row r="1" s="235"/>
    <row r="2" ht="17.25" customHeight="1" s="235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35"/>
    <row r="4" ht="18" customHeight="1" s="235">
      <c r="A4" s="236" t="inlineStr">
        <is>
          <t>Составлен в уровне цен на 01.01.2023 г.</t>
        </is>
      </c>
      <c r="B4" s="237" t="n"/>
      <c r="C4" s="237" t="n"/>
      <c r="D4" s="237" t="n"/>
      <c r="E4" s="237" t="n"/>
      <c r="F4" s="237" t="n"/>
      <c r="G4" s="237" t="n"/>
    </row>
    <row r="5" ht="15.75" customHeight="1" s="235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237" t="n"/>
    </row>
    <row r="6" ht="15.75" customHeight="1" s="235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237" t="n"/>
    </row>
    <row r="7" ht="110.25" customHeight="1" s="235">
      <c r="A7" s="239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2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7" t="n"/>
    </row>
    <row r="8" ht="31.5" customHeight="1" s="235">
      <c r="A8" s="239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43">
        <f>1973/12</f>
        <v/>
      </c>
      <c r="F8" s="256" t="inlineStr">
        <is>
          <t>Производственный календарь 2023 год
(40-часов.неделя)</t>
        </is>
      </c>
      <c r="G8" s="246" t="n"/>
    </row>
    <row r="9" ht="15.75" customHeight="1" s="235">
      <c r="A9" s="239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43" t="n">
        <v>1</v>
      </c>
      <c r="F9" s="256" t="n"/>
      <c r="G9" s="246" t="n"/>
    </row>
    <row r="10" ht="15.75" customHeight="1" s="235">
      <c r="A10" s="239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75" t="n">
        <v>4.1</v>
      </c>
      <c r="F10" s="256" t="inlineStr">
        <is>
          <t>РТМ</t>
        </is>
      </c>
      <c r="G10" s="246" t="n"/>
    </row>
    <row r="11" ht="78.75" customHeight="1" s="235">
      <c r="A11" s="239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76" t="n">
        <v>1.359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7" t="n"/>
    </row>
    <row r="12" ht="78.75" customHeight="1" s="235">
      <c r="A12" s="249" t="inlineStr">
        <is>
          <t>1.6</t>
        </is>
      </c>
      <c r="B12" s="257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77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6" t="n"/>
    </row>
    <row r="13" ht="63" customHeight="1" s="235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2025-01-24T12:10:54Z</dcterms:modified>
  <cp:lastModifiedBy>Nikolay Ivanov</cp:lastModifiedBy>
  <cp:lastPrinted>2023-11-28T12:50:18Z</cp:lastPrinted>
</cp:coreProperties>
</file>