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02121" localSheetId="0">#REF!</definedName>
    <definedName name="_Hlt440565644_1" localSheetId="0">#REF!</definedName>
    <definedName name="_Toc132270798" localSheetId="0">'Прил.1 Сравнит табл'!$B$3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asd" localSheetId="0">#REF!</definedName>
    <definedName name="Excel_BuiltIn_Print_Area_10_1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5" localSheetId="0">#REF!</definedName>
    <definedName name="Excel_BuiltIn_Print_Area_7_1" localSheetId="0">#REF!</definedName>
    <definedName name="Excel_BuiltIn_Print_Area_8_1" localSheetId="0">#REF!</definedName>
    <definedName name="Excel_BuiltIn_Print_Area_9_1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SD_DC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гш" localSheetId="0">#REF!</definedName>
    <definedName name="д" localSheetId="0">#REF!</definedName>
    <definedName name="йцу" localSheetId="0">#REF!</definedName>
    <definedName name="корр" localSheetId="0">{#N/A,#N/A,FALSE,"Шаблон_Спец1"}</definedName>
    <definedName name="Костромская_область" localSheetId="0">#REF!</definedName>
    <definedName name="мил" localSheetId="0">{0,"овz";1,"z";2,"аz";5,"овz"}</definedName>
    <definedName name="мин" localSheetId="0">#REF!</definedName>
    <definedName name="нр" localSheetId="0">#REF!</definedName>
    <definedName name="Нсапк" localSheetId="0">#REF!</definedName>
    <definedName name="Нсстр" localSheetId="0">#REF!</definedName>
    <definedName name="объем___0" localSheetId="0">#REF!</definedName>
    <definedName name="объем___10___0___0" localSheetId="0">#REF!</definedName>
    <definedName name="объем___11" localSheetId="0">#REF!</definedName>
    <definedName name="объем___11___10" localSheetId="0">#REF!</definedName>
    <definedName name="объем___2" localSheetId="0">#REF!</definedName>
    <definedName name="объем___3___10" localSheetId="0">#REF!</definedName>
    <definedName name="объем___4___0___0" localSheetId="0">#REF!</definedName>
    <definedName name="объем___5___0" localSheetId="0">#REF!</definedName>
    <definedName name="объем___6___0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6___0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С" localSheetId="0">{#N/A,#N/A,FALSE,"Шаблон_Спец1"}</definedName>
    <definedName name="с1" localSheetId="0">#REF!</definedName>
    <definedName name="т" localSheetId="0">#REF!</definedName>
    <definedName name="тыс" localSheetId="0">{0,"тысячz";1,"тысячаz";2,"тысячиz";5,"тысячz"}</definedName>
    <definedName name="тьбю" localSheetId="0">#REF!</definedName>
    <definedName name="цена___0" localSheetId="0">#REF!</definedName>
    <definedName name="цена___10___0___0" localSheetId="0">#REF!</definedName>
    <definedName name="цена___11" localSheetId="0">#REF!</definedName>
    <definedName name="цена___11___10" localSheetId="0">#REF!</definedName>
    <definedName name="цена___2" localSheetId="0">#REF!</definedName>
    <definedName name="цена___3___10" localSheetId="0">#REF!</definedName>
    <definedName name="цена___4___0___0" localSheetId="0">#REF!</definedName>
    <definedName name="цена___5___0" localSheetId="0">#REF!</definedName>
    <definedName name="цена___6___0" localSheetId="0">#REF!</definedName>
    <definedName name="ЭКСПО" localSheetId="0">#REF!</definedName>
    <definedName name="ЭКСПОФОРУМ" localSheetId="0">#REF!</definedName>
    <definedName name="экт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02121" localSheetId="1">#REF!</definedName>
    <definedName name="_Hlk133322969" localSheetId="1">'Прил.2 Расч стоим'!$B$4</definedName>
    <definedName name="_Hlt440565644_1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asd" localSheetId="1">#REF!</definedName>
    <definedName name="Excel_BuiltIn_Print_Area_10_1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5" localSheetId="1">#REF!</definedName>
    <definedName name="Excel_BuiltIn_Print_Area_7_1" localSheetId="1">#REF!</definedName>
    <definedName name="Excel_BuiltIn_Print_Area_8_1" localSheetId="1">#REF!</definedName>
    <definedName name="Excel_BuiltIn_Print_Area_9_1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SD_DC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гш" localSheetId="1">#REF!</definedName>
    <definedName name="д" localSheetId="1">#REF!</definedName>
    <definedName name="йцу" localSheetId="1">#REF!</definedName>
    <definedName name="корр" localSheetId="1">{#N/A,#N/A,FALSE,"Шаблон_Спец1"}</definedName>
    <definedName name="Костромская_область" localSheetId="1">#REF!</definedName>
    <definedName name="мил" localSheetId="1">{0,"овz";1,"z";2,"аz";5,"овz"}</definedName>
    <definedName name="мин" localSheetId="1">#REF!</definedName>
    <definedName name="нр" localSheetId="1">#REF!</definedName>
    <definedName name="Нсапк" localSheetId="1">#REF!</definedName>
    <definedName name="Нсстр" localSheetId="1">#REF!</definedName>
    <definedName name="объем___0" localSheetId="1">#REF!</definedName>
    <definedName name="объем___10___0___0" localSheetId="1">#REF!</definedName>
    <definedName name="объем___11" localSheetId="1">#REF!</definedName>
    <definedName name="объем___11___10" localSheetId="1">#REF!</definedName>
    <definedName name="объем___2" localSheetId="1">#REF!</definedName>
    <definedName name="объем___3___10" localSheetId="1">#REF!</definedName>
    <definedName name="объем___4___0___0" localSheetId="1">#REF!</definedName>
    <definedName name="объем___5___0" localSheetId="1">#REF!</definedName>
    <definedName name="объем___6___0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6___0" localSheetId="1">#REF!</definedName>
    <definedName name="Разработка_проекта__Строительство_подземного_пешеходного_перехода_у_ст._метро__Гражданский_проспект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С" localSheetId="1">{#N/A,#N/A,FALSE,"Шаблон_Спец1"}</definedName>
    <definedName name="с1" localSheetId="1">#REF!</definedName>
    <definedName name="т" localSheetId="1">#REF!</definedName>
    <definedName name="тыс" localSheetId="1">{0,"тысячz";1,"тысячаz";2,"тысячиz";5,"тысячz"}</definedName>
    <definedName name="тьбю" localSheetId="1">#REF!</definedName>
    <definedName name="цена___0" localSheetId="1">#REF!</definedName>
    <definedName name="цена___10___0___0" localSheetId="1">#REF!</definedName>
    <definedName name="цена___11" localSheetId="1">#REF!</definedName>
    <definedName name="цена___11___10" localSheetId="1">#REF!</definedName>
    <definedName name="цена___2" localSheetId="1">#REF!</definedName>
    <definedName name="цена___3___10" localSheetId="1">#REF!</definedName>
    <definedName name="цена___4___0___0" localSheetId="1">#REF!</definedName>
    <definedName name="цена___5___0" localSheetId="1">#REF!</definedName>
    <definedName name="цена___6___0" localSheetId="1">#REF!</definedName>
    <definedName name="ЭКСПО" localSheetId="1">#REF!</definedName>
    <definedName name="ЭКСПОФОРУМ" localSheetId="1">#REF!</definedName>
    <definedName name="экт" localSheetId="1">#REF!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00"/>
    <numFmt numFmtId="170" formatCode="0.000000"/>
    <numFmt numFmtId="171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00"/>
      <sz val="14"/>
      <vertAlign val="superscript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1" xfId="0">
      <alignment horizontal="center" vertical="center"/>
    </xf>
    <xf numFmtId="169" fontId="16" fillId="0" borderId="1" applyAlignment="1" pivotButton="0" quotePrefix="0" xfId="0">
      <alignment horizontal="right" vertical="center"/>
    </xf>
    <xf numFmtId="169" fontId="16" fillId="0" borderId="1" applyAlignment="1" pivotButton="0" quotePrefix="0" xfId="0">
      <alignment horizontal="right" vertical="center" wrapText="1"/>
    </xf>
    <xf numFmtId="169" fontId="19" fillId="0" borderId="1" applyAlignment="1" pivotButton="0" quotePrefix="0" xfId="0">
      <alignment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wrapText="1"/>
    </xf>
    <xf numFmtId="14" fontId="16" fillId="0" borderId="1" pivotButton="0" quotePrefix="0" xfId="0"/>
    <xf numFmtId="49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170" fontId="1" fillId="0" borderId="1" applyAlignment="1" pivotButton="0" quotePrefix="0" xfId="0">
      <alignment horizontal="center" wrapText="1"/>
    </xf>
    <xf numFmtId="4" fontId="1" fillId="0" borderId="1" applyAlignment="1" pivotButton="0" quotePrefix="0" xfId="0">
      <alignment horizontal="right" wrapText="1"/>
    </xf>
    <xf numFmtId="4" fontId="1" fillId="0" borderId="1" applyAlignment="1" pivotButton="0" quotePrefix="0" xfId="0">
      <alignment horizontal="right" wrapText="1"/>
    </xf>
    <xf numFmtId="0" fontId="1" fillId="0" borderId="1" applyAlignment="1" pivotButton="0" quotePrefix="0" xfId="0">
      <alignment horizontal="left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169" fontId="16" fillId="0" borderId="2" applyAlignment="1" pivotButton="0" quotePrefix="0" xfId="0">
      <alignment horizontal="center" vertical="center"/>
    </xf>
    <xf numFmtId="169" fontId="16" fillId="0" borderId="6" applyAlignment="1" pivotButton="0" quotePrefix="0" xfId="0">
      <alignment horizontal="center" vertical="center"/>
    </xf>
    <xf numFmtId="169" fontId="19" fillId="0" borderId="2" applyAlignment="1" pivotButton="0" quotePrefix="0" xfId="0">
      <alignment horizontal="center" vertical="center" wrapText="1"/>
    </xf>
    <xf numFmtId="169" fontId="19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168" fontId="1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69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right" vertical="center"/>
    </xf>
    <xf numFmtId="169" fontId="16" fillId="0" borderId="1" applyAlignment="1" pivotButton="0" quotePrefix="0" xfId="0">
      <alignment horizontal="right" vertical="center" wrapText="1"/>
    </xf>
    <xf numFmtId="169" fontId="19" fillId="0" borderId="1" applyAlignment="1" pivotButton="0" quotePrefix="0" xfId="0">
      <alignment vertical="center" wrapText="1"/>
    </xf>
    <xf numFmtId="169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70" fontId="1" fillId="0" borderId="1" applyAlignment="1" pivotButton="0" quotePrefix="0" xfId="0">
      <alignment horizontal="center" wrapText="1"/>
    </xf>
    <xf numFmtId="170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3" zoomScale="60" zoomScaleNormal="70" workbookViewId="0">
      <selection activeCell="A8" sqref="A8:XFD8"/>
    </sheetView>
  </sheetViews>
  <sheetFormatPr baseColWidth="8" defaultRowHeight="15.75"/>
  <cols>
    <col width="9.140625" customWidth="1" style="256" min="1" max="2"/>
    <col width="36.85546875" customWidth="1" style="256" min="3" max="3"/>
    <col width="42" customWidth="1" style="256" min="4" max="4"/>
    <col width="14.28515625" customWidth="1" style="254" min="5" max="5"/>
    <col width="12.140625" customWidth="1" style="254" min="6" max="6"/>
    <col width="12.28515625" customWidth="1" style="254" min="7" max="7"/>
    <col width="15" customWidth="1" style="254" min="8" max="8"/>
    <col width="9.140625" customWidth="1" style="254" min="9" max="9"/>
  </cols>
  <sheetData>
    <row r="1">
      <c r="E1" s="256" t="n"/>
      <c r="F1" s="256" t="n"/>
      <c r="G1" s="256" t="n"/>
      <c r="H1" s="256" t="n"/>
      <c r="I1" s="256" t="n"/>
    </row>
    <row r="2">
      <c r="E2" s="256" t="n"/>
      <c r="F2" s="256" t="n"/>
      <c r="G2" s="256" t="n"/>
      <c r="H2" s="256" t="n"/>
      <c r="I2" s="256" t="n"/>
    </row>
    <row r="3">
      <c r="B3" s="280" t="inlineStr">
        <is>
          <t>Приложение № 1</t>
        </is>
      </c>
      <c r="E3" s="256" t="n"/>
      <c r="F3" s="256" t="n"/>
      <c r="G3" s="256" t="n"/>
      <c r="H3" s="256" t="n"/>
      <c r="I3" s="256" t="n"/>
    </row>
    <row r="4">
      <c r="B4" s="281" t="inlineStr">
        <is>
          <t>Сравнительная таблица отбора объекта-представителя</t>
        </is>
      </c>
      <c r="E4" s="256" t="n"/>
      <c r="F4" s="256" t="n"/>
      <c r="G4" s="256" t="n"/>
      <c r="H4" s="256" t="n"/>
      <c r="I4" s="256" t="n"/>
    </row>
    <row r="5">
      <c r="B5" s="209" t="n"/>
      <c r="C5" s="209" t="n"/>
      <c r="D5" s="209" t="n"/>
      <c r="E5" s="256" t="n"/>
      <c r="F5" s="256" t="n"/>
      <c r="G5" s="256" t="n"/>
      <c r="H5" s="256" t="n"/>
      <c r="I5" s="256" t="n"/>
    </row>
    <row r="6">
      <c r="B6" s="209" t="n"/>
      <c r="C6" s="209" t="n"/>
      <c r="D6" s="209" t="n"/>
      <c r="E6" s="256" t="n"/>
      <c r="F6" s="256" t="n"/>
      <c r="G6" s="256" t="n"/>
      <c r="H6" s="256" t="n"/>
      <c r="I6" s="256" t="n"/>
    </row>
    <row r="7">
      <c r="B7" s="282" t="inlineStr">
        <is>
          <t>Наименование разрабатываемого показателя УНЦ — Демонтаж ВЛ 220 кВ две цепи</t>
        </is>
      </c>
      <c r="E7" s="211" t="n"/>
      <c r="F7" s="256" t="n"/>
      <c r="G7" s="256" t="n"/>
      <c r="H7" s="256" t="n"/>
      <c r="I7" s="256" t="n"/>
    </row>
    <row r="8" ht="15.75" customHeight="1" s="254">
      <c r="B8" s="212" t="inlineStr">
        <is>
          <t xml:space="preserve">Сопоставимый уровень цен: </t>
        </is>
      </c>
      <c r="C8" s="212" t="n"/>
      <c r="D8" s="212">
        <f>D22</f>
        <v/>
      </c>
      <c r="E8" s="256" t="n"/>
      <c r="F8" s="256" t="n"/>
      <c r="G8" s="256" t="n"/>
      <c r="H8" s="256" t="n"/>
      <c r="I8" s="256" t="n"/>
    </row>
    <row r="9" ht="15.75" customHeight="1" s="254">
      <c r="B9" s="282" t="inlineStr">
        <is>
          <t>Единица измерения  — 1 км</t>
        </is>
      </c>
      <c r="E9" s="211" t="n"/>
      <c r="F9" s="256" t="n"/>
      <c r="G9" s="256" t="n"/>
      <c r="H9" s="256" t="n"/>
      <c r="I9" s="256" t="n"/>
    </row>
    <row r="10">
      <c r="B10" s="282" t="n"/>
      <c r="E10" s="256" t="n"/>
      <c r="F10" s="256" t="n"/>
      <c r="G10" s="256" t="n"/>
      <c r="H10" s="256" t="n"/>
      <c r="I10" s="256" t="n"/>
    </row>
    <row r="11">
      <c r="B11" s="288" t="inlineStr">
        <is>
          <t>№ п/п</t>
        </is>
      </c>
      <c r="C11" s="288" t="inlineStr">
        <is>
          <t>Параметр</t>
        </is>
      </c>
      <c r="D11" s="288" t="inlineStr">
        <is>
          <t>Объект-представитель 1</t>
        </is>
      </c>
      <c r="E11" s="211" t="n"/>
      <c r="F11" s="256" t="n"/>
      <c r="G11" s="256" t="n"/>
      <c r="H11" s="256" t="n"/>
      <c r="I11" s="256" t="n"/>
    </row>
    <row r="12" ht="252" customHeight="1" s="254">
      <c r="B12" s="288" t="n">
        <v>1</v>
      </c>
      <c r="C12" s="293" t="inlineStr">
        <is>
          <t>Наименование объекта-представителя</t>
        </is>
      </c>
      <c r="D12" s="288" t="inlineStr">
        <is>
          <t>Строительство ВЛ 220 кВ Усть-Кут – Ковыкта I и II цепь ориентировочной протяженностью 256 км, ремонтно-эксплуатационной базы для размещения линейного участка в районе ПС 220 кВ Ковыкта, реконструкции ПС 500 кВ Усть-Кут (расширение для установки линейных ячеек 220 кВ для подключения ВЛ 220 кВ Усть-Кут – Ковыкта I цепь, ВЛ 220 кВ Усть-Кут – Ковыкта II цепь) (для ТП энергопринимающих устройств и объектов по производству электрической энергии ПАО «Газпром») (2 этап)
от оп.49 до 64</t>
        </is>
      </c>
      <c r="E12" s="256" t="n"/>
      <c r="F12" s="256" t="n"/>
      <c r="G12" s="256" t="n"/>
      <c r="H12" s="256" t="n"/>
      <c r="I12" s="256" t="n"/>
    </row>
    <row r="13" ht="31.5" customHeight="1" s="254">
      <c r="B13" s="288" t="n">
        <v>2</v>
      </c>
      <c r="C13" s="293" t="inlineStr">
        <is>
          <t>Наименование субъекта Российской Федерации</t>
        </is>
      </c>
      <c r="D13" s="288" t="inlineStr">
        <is>
          <t>Иркутская область</t>
        </is>
      </c>
      <c r="E13" s="256" t="n"/>
      <c r="F13" s="256" t="n"/>
      <c r="G13" s="256" t="n"/>
      <c r="H13" s="256" t="n"/>
      <c r="I13" s="256" t="n"/>
    </row>
    <row r="14">
      <c r="B14" s="288" t="n">
        <v>3</v>
      </c>
      <c r="C14" s="293" t="inlineStr">
        <is>
          <t>Климатический район и подрайон</t>
        </is>
      </c>
      <c r="D14" s="288" t="inlineStr">
        <is>
          <t>IА</t>
        </is>
      </c>
      <c r="E14" s="256" t="n"/>
      <c r="F14" s="256" t="n"/>
      <c r="G14" s="256" t="n"/>
      <c r="H14" s="256" t="n"/>
      <c r="I14" s="256" t="n"/>
    </row>
    <row r="15">
      <c r="B15" s="288" t="n">
        <v>4</v>
      </c>
      <c r="C15" s="293" t="inlineStr">
        <is>
          <t>Мощность объекта</t>
        </is>
      </c>
      <c r="D15" s="288" t="n">
        <v>5.07</v>
      </c>
      <c r="E15" s="256" t="n"/>
      <c r="F15" s="256" t="n"/>
      <c r="G15" s="256" t="n"/>
      <c r="H15" s="256" t="n"/>
      <c r="I15" s="256" t="n"/>
    </row>
    <row r="16" ht="110.25" customHeight="1" s="254">
      <c r="B16" s="288" t="n">
        <v>5</v>
      </c>
      <c r="C16" s="2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8" t="inlineStr">
        <is>
          <t>Демонтаж ВЛ 220 кВ</t>
        </is>
      </c>
      <c r="E16" s="256" t="n"/>
      <c r="F16" s="256" t="n"/>
      <c r="G16" s="256" t="n"/>
      <c r="H16" s="256" t="n"/>
      <c r="I16" s="256" t="n"/>
    </row>
    <row r="17" ht="82.5" customHeight="1" s="254">
      <c r="B17" s="288" t="n">
        <v>6</v>
      </c>
      <c r="C17" s="2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</f>
        <v/>
      </c>
      <c r="E17" s="217" t="n"/>
      <c r="F17" s="256" t="n"/>
      <c r="G17" s="256" t="n"/>
      <c r="H17" s="256" t="n"/>
      <c r="I17" s="256" t="n"/>
    </row>
    <row r="18">
      <c r="B18" s="218" t="inlineStr">
        <is>
          <t>6.1</t>
        </is>
      </c>
      <c r="C18" s="293" t="inlineStr">
        <is>
          <t>строительно-монтажные работы</t>
        </is>
      </c>
      <c r="D18" s="216">
        <f>'Прил.2 Расч стоим'!F14</f>
        <v/>
      </c>
      <c r="E18" s="256" t="n"/>
      <c r="F18" s="256" t="n"/>
      <c r="G18" s="256" t="n"/>
      <c r="H18" s="256" t="n"/>
      <c r="I18" s="256" t="n"/>
    </row>
    <row r="19">
      <c r="B19" s="218" t="inlineStr">
        <is>
          <t>6.2</t>
        </is>
      </c>
      <c r="C19" s="293" t="inlineStr">
        <is>
          <t>оборудование и инвентарь</t>
        </is>
      </c>
      <c r="D19" s="216" t="n">
        <v>0</v>
      </c>
      <c r="E19" s="256" t="n"/>
      <c r="F19" s="256" t="n"/>
      <c r="G19" s="256" t="n"/>
      <c r="H19" s="256" t="n"/>
      <c r="I19" s="256" t="n"/>
    </row>
    <row r="20">
      <c r="B20" s="218" t="inlineStr">
        <is>
          <t>6.3</t>
        </is>
      </c>
      <c r="C20" s="293" t="inlineStr">
        <is>
          <t>пусконаладочные работы</t>
        </is>
      </c>
      <c r="D20" s="216" t="n"/>
      <c r="E20" s="256" t="n"/>
      <c r="F20" s="256" t="n"/>
      <c r="G20" s="256" t="n"/>
      <c r="H20" s="256" t="n"/>
      <c r="I20" s="256" t="n"/>
    </row>
    <row r="21" ht="31.5" customHeight="1" s="254">
      <c r="B21" s="218" t="inlineStr">
        <is>
          <t>6.4</t>
        </is>
      </c>
      <c r="C21" s="220" t="inlineStr">
        <is>
          <t>прочие и лимитированные затраты</t>
        </is>
      </c>
      <c r="D21" s="377" t="n"/>
      <c r="E21" s="256" t="n"/>
      <c r="F21" s="256" t="n"/>
      <c r="G21" s="256" t="n"/>
      <c r="H21" s="256" t="n"/>
      <c r="I21" s="256" t="n"/>
    </row>
    <row r="22">
      <c r="B22" s="288" t="n">
        <v>7</v>
      </c>
      <c r="C22" s="220" t="inlineStr">
        <is>
          <t>Сопоставимый уровень цен</t>
        </is>
      </c>
      <c r="D22" s="288" t="inlineStr">
        <is>
          <t>4кв.2021</t>
        </is>
      </c>
      <c r="E22" s="217" t="n"/>
      <c r="F22" s="256" t="n"/>
      <c r="G22" s="256" t="n"/>
      <c r="H22" s="256" t="n"/>
      <c r="I22" s="256" t="n"/>
    </row>
    <row r="23" ht="119.25" customHeight="1" s="254">
      <c r="B23" s="288" t="n">
        <v>8</v>
      </c>
      <c r="C23" s="22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2">
        <f>D17</f>
        <v/>
      </c>
      <c r="E23" s="256" t="n"/>
      <c r="F23" s="256" t="n"/>
      <c r="G23" s="256" t="n"/>
      <c r="H23" s="256" t="n"/>
      <c r="I23" s="256" t="n"/>
    </row>
    <row r="24" ht="47.25" customHeight="1" s="254">
      <c r="B24" s="288" t="n">
        <v>9</v>
      </c>
      <c r="C24" s="215" t="inlineStr">
        <is>
          <t>Приведенная сметная стоимость на единицу мощности, тыс. руб. (строка 8/строку 4)</t>
        </is>
      </c>
      <c r="D24" s="222">
        <f>D17/D15</f>
        <v/>
      </c>
      <c r="E24" s="217" t="n"/>
      <c r="F24" s="256" t="n"/>
      <c r="G24" s="256" t="n"/>
      <c r="H24" s="256" t="n"/>
      <c r="I24" s="256" t="n"/>
    </row>
    <row r="25" ht="47.25" customHeight="1" s="254">
      <c r="B25" s="288" t="n">
        <v>10</v>
      </c>
      <c r="C25" s="293" t="inlineStr">
        <is>
          <t>Примечание</t>
        </is>
      </c>
      <c r="D25" s="293" t="n"/>
      <c r="E25" s="256" t="n"/>
      <c r="F25" s="256" t="n"/>
      <c r="G25" s="256" t="n"/>
      <c r="H25" s="256" t="n"/>
      <c r="I25" s="256" t="n"/>
    </row>
    <row r="26">
      <c r="B26" s="223" t="n"/>
      <c r="C26" s="224" t="n"/>
      <c r="D26" s="224" t="n"/>
      <c r="E26" s="256" t="n"/>
      <c r="F26" s="256" t="n"/>
      <c r="G26" s="256" t="n"/>
      <c r="H26" s="256" t="n"/>
      <c r="I26" s="256" t="n"/>
    </row>
    <row r="27">
      <c r="B27" s="212" t="n"/>
      <c r="E27" s="256" t="n"/>
      <c r="F27" s="256" t="n"/>
      <c r="G27" s="256" t="n"/>
      <c r="H27" s="256" t="n"/>
      <c r="I27" s="256" t="n"/>
    </row>
    <row r="28">
      <c r="B28" s="256" t="inlineStr">
        <is>
          <t>Составил ______________________        Е.А. Князева</t>
        </is>
      </c>
      <c r="E28" s="256" t="n"/>
      <c r="F28" s="256" t="n"/>
      <c r="G28" s="256" t="n"/>
      <c r="H28" s="256" t="n"/>
      <c r="I28" s="256" t="n"/>
    </row>
    <row r="29" ht="22.5" customHeight="1" s="254">
      <c r="B29" s="225" t="inlineStr">
        <is>
          <t xml:space="preserve">                         (подпись, инициалы, фамилия)</t>
        </is>
      </c>
      <c r="E29" s="256" t="n"/>
      <c r="F29" s="256" t="n"/>
      <c r="G29" s="256" t="n"/>
      <c r="H29" s="256" t="n"/>
      <c r="I29" s="256" t="n"/>
    </row>
    <row r="30">
      <c r="E30" s="256" t="n"/>
      <c r="F30" s="256" t="n"/>
      <c r="G30" s="256" t="n"/>
      <c r="H30" s="256" t="n"/>
      <c r="I30" s="256" t="n"/>
    </row>
    <row r="31">
      <c r="B31" s="256" t="inlineStr">
        <is>
          <t>Проверил ______________________        А.В. Костянецкая</t>
        </is>
      </c>
      <c r="E31" s="256" t="n"/>
      <c r="F31" s="256" t="n"/>
      <c r="G31" s="256" t="n"/>
      <c r="H31" s="256" t="n"/>
      <c r="I31" s="256" t="n"/>
    </row>
    <row r="32" ht="22.5" customHeight="1" s="254">
      <c r="B32" s="225" t="inlineStr">
        <is>
          <t xml:space="preserve">                        (подпись, инициалы, фамилия)</t>
        </is>
      </c>
      <c r="E32" s="256" t="n"/>
      <c r="F32" s="256" t="n"/>
      <c r="G32" s="256" t="n"/>
      <c r="H32" s="256" t="n"/>
      <c r="I32" s="256" t="n"/>
    </row>
    <row r="33">
      <c r="E33" s="256" t="n"/>
      <c r="F33" s="256" t="n"/>
      <c r="G33" s="256" t="n"/>
      <c r="H33" s="256" t="n"/>
      <c r="I33" s="256" t="n"/>
    </row>
    <row r="34">
      <c r="E34" s="256" t="n"/>
      <c r="F34" s="256" t="n"/>
      <c r="G34" s="256" t="n"/>
      <c r="H34" s="256" t="n"/>
      <c r="I34" s="256" t="n"/>
    </row>
    <row r="35">
      <c r="E35" s="256" t="n"/>
      <c r="F35" s="256" t="n"/>
      <c r="G35" s="256" t="n"/>
      <c r="H35" s="256" t="n"/>
      <c r="I35" s="256" t="n"/>
    </row>
  </sheetData>
  <mergeCells count="4">
    <mergeCell ref="B7:D7"/>
    <mergeCell ref="B3:D3"/>
    <mergeCell ref="B9:D9"/>
    <mergeCell ref="B4:D4"/>
  </mergeCells>
  <pageMargins left="0.7" right="0.7" top="0.75" bottom="0.75" header="0.3" footer="0.3"/>
  <pageSetup orientation="portrait" paperSize="9" scale="90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54" min="1" max="1"/>
    <col width="9.140625" customWidth="1" style="254" min="2" max="2"/>
    <col width="35.28515625" customWidth="1" style="254" min="3" max="3"/>
    <col width="13.85546875" customWidth="1" style="254" min="4" max="4"/>
    <col width="24.85546875" customWidth="1" style="254" min="5" max="5"/>
    <col width="12.7109375" customWidth="1" style="254" min="6" max="6"/>
    <col width="14.85546875" customWidth="1" style="254" min="7" max="7"/>
    <col width="16.7109375" customWidth="1" style="254" min="8" max="8"/>
    <col width="13" customWidth="1" style="254" min="9" max="10"/>
    <col width="9.140625" customWidth="1" style="254" min="11" max="12"/>
  </cols>
  <sheetData>
    <row r="1" ht="15.75" customHeight="1" s="254">
      <c r="A1" s="256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</row>
    <row r="2" ht="15.75" customHeight="1" s="254">
      <c r="A2" s="256" t="n"/>
      <c r="B2" s="256" t="n"/>
      <c r="C2" s="256" t="n"/>
      <c r="D2" s="256" t="n"/>
      <c r="E2" s="256" t="n"/>
      <c r="F2" s="256" t="n"/>
      <c r="G2" s="256" t="n"/>
      <c r="H2" s="256" t="n"/>
      <c r="I2" s="256" t="n"/>
      <c r="J2" s="256" t="n"/>
    </row>
    <row r="3" ht="15.75" customHeight="1" s="254">
      <c r="A3" s="256" t="n"/>
      <c r="B3" s="280" t="inlineStr">
        <is>
          <t>Приложение № 2</t>
        </is>
      </c>
    </row>
    <row r="4" ht="15.75" customHeight="1" s="254">
      <c r="A4" s="256" t="n"/>
      <c r="B4" s="281" t="inlineStr">
        <is>
          <t>Расчет стоимости основных видов работ для выбора объекта-представителя</t>
        </is>
      </c>
    </row>
    <row r="5" ht="15.75" customHeight="1" s="254">
      <c r="A5" s="256" t="n"/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</row>
    <row r="6" ht="15.75" customHeight="1" s="254">
      <c r="A6" s="256" t="n"/>
      <c r="B6" s="287" t="inlineStr">
        <is>
          <t>Наименование разрабатываемого показателя УНЦ — Демонтаж ВЛ 220 кВ две цепи</t>
        </is>
      </c>
    </row>
    <row r="7" ht="15.75" customHeight="1" s="254">
      <c r="A7" s="256" t="n"/>
      <c r="B7" s="282" t="inlineStr">
        <is>
          <t>Единица измерения  — 1 км</t>
        </is>
      </c>
    </row>
    <row r="8" ht="15.75" customHeight="1" s="254">
      <c r="A8" s="256" t="n"/>
      <c r="B8" s="282" t="n"/>
      <c r="C8" s="256" t="n"/>
      <c r="D8" s="256" t="n"/>
      <c r="E8" s="256" t="n"/>
      <c r="F8" s="256" t="n"/>
      <c r="G8" s="256" t="n"/>
      <c r="H8" s="256" t="n"/>
      <c r="I8" s="256" t="n"/>
      <c r="J8" s="256" t="n"/>
    </row>
    <row r="9" ht="15.75" customHeight="1" s="254">
      <c r="A9" s="256" t="n"/>
      <c r="B9" s="288" t="inlineStr">
        <is>
          <t>№ п/п</t>
        </is>
      </c>
      <c r="C9" s="28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8" t="inlineStr">
        <is>
          <t>Объект-представитель 1</t>
        </is>
      </c>
      <c r="E9" s="378" t="n"/>
      <c r="F9" s="378" t="n"/>
      <c r="G9" s="378" t="n"/>
      <c r="H9" s="378" t="n"/>
      <c r="I9" s="378" t="n"/>
      <c r="J9" s="379" t="n"/>
    </row>
    <row r="10" ht="15.75" customHeight="1" s="254">
      <c r="A10" s="256" t="n"/>
      <c r="B10" s="380" t="n"/>
      <c r="C10" s="380" t="n"/>
      <c r="D10" s="288" t="inlineStr">
        <is>
          <t>Номер сметы</t>
        </is>
      </c>
      <c r="E10" s="288" t="inlineStr">
        <is>
          <t>Наименование сметы</t>
        </is>
      </c>
      <c r="F10" s="288" t="inlineStr">
        <is>
          <t>Сметная стоимость в уровне цен 4 квартал 2021г, тыс. руб.</t>
        </is>
      </c>
      <c r="G10" s="378" t="n"/>
      <c r="H10" s="378" t="n"/>
      <c r="I10" s="378" t="n"/>
      <c r="J10" s="379" t="n"/>
    </row>
    <row r="11" ht="63.75" customHeight="1" s="254">
      <c r="A11" s="256" t="n"/>
      <c r="B11" s="381" t="n"/>
      <c r="C11" s="381" t="n"/>
      <c r="D11" s="381" t="n"/>
      <c r="E11" s="381" t="n"/>
      <c r="F11" s="288" t="inlineStr">
        <is>
          <t>Строительные работы</t>
        </is>
      </c>
      <c r="G11" s="288" t="inlineStr">
        <is>
          <t>Монтажные работы</t>
        </is>
      </c>
      <c r="H11" s="288" t="inlineStr">
        <is>
          <t>Оборудование</t>
        </is>
      </c>
      <c r="I11" s="288" t="inlineStr">
        <is>
          <t>Прочее</t>
        </is>
      </c>
      <c r="J11" s="288" t="inlineStr">
        <is>
          <t>Всего</t>
        </is>
      </c>
    </row>
    <row r="12" ht="78.75" customHeight="1" s="254">
      <c r="A12" s="256" t="n"/>
      <c r="B12" s="292" t="n"/>
      <c r="C12" s="272" t="inlineStr">
        <is>
          <t>Демонтаж ВЛ 220 кВ две цепи</t>
        </is>
      </c>
      <c r="D12" s="227" t="n"/>
      <c r="E12" s="293" t="n"/>
      <c r="F12" s="382" t="n">
        <v>1347.4260045</v>
      </c>
      <c r="G12" s="379" t="n"/>
      <c r="H12" s="383" t="n">
        <v>0</v>
      </c>
      <c r="I12" s="383" t="n"/>
      <c r="J12" s="384" t="n">
        <v>1347.4260045</v>
      </c>
    </row>
    <row r="13" ht="15" customHeight="1" s="254">
      <c r="A13" s="256" t="n"/>
      <c r="B13" s="289" t="inlineStr">
        <is>
          <t>Всего по объекту:</t>
        </is>
      </c>
      <c r="C13" s="378" t="n"/>
      <c r="D13" s="378" t="n"/>
      <c r="E13" s="379" t="n"/>
      <c r="F13" s="385" t="n"/>
      <c r="G13" s="385" t="n"/>
      <c r="H13" s="385" t="n"/>
      <c r="I13" s="385" t="n"/>
      <c r="J13" s="385" t="n"/>
    </row>
    <row r="14" ht="15.75" customHeight="1" s="254">
      <c r="A14" s="256" t="n"/>
      <c r="B14" s="289" t="inlineStr">
        <is>
          <t>Всего по объекту в сопоставимом уровне цен 1 кв. 2022г:</t>
        </is>
      </c>
      <c r="C14" s="378" t="n"/>
      <c r="D14" s="378" t="n"/>
      <c r="E14" s="379" t="n"/>
      <c r="F14" s="386">
        <f>F12</f>
        <v/>
      </c>
      <c r="G14" s="379" t="n"/>
      <c r="H14" s="385">
        <f>H12</f>
        <v/>
      </c>
      <c r="I14" s="385" t="n"/>
      <c r="J14" s="385">
        <f>J12</f>
        <v/>
      </c>
    </row>
    <row r="15" ht="15.75" customHeight="1" s="254">
      <c r="A15" s="256" t="n"/>
      <c r="B15" s="256" t="n"/>
      <c r="C15" s="256" t="n"/>
      <c r="D15" s="256" t="n"/>
      <c r="E15" s="256" t="n"/>
      <c r="F15" s="256" t="n"/>
      <c r="G15" s="256" t="n"/>
      <c r="H15" s="256" t="n"/>
      <c r="I15" s="256" t="n"/>
      <c r="J15" s="256" t="n"/>
    </row>
    <row r="16" ht="15.75" customHeight="1" s="254">
      <c r="A16" s="256" t="n"/>
      <c r="B16" s="256" t="n"/>
      <c r="C16" s="256" t="n"/>
      <c r="D16" s="256" t="n"/>
      <c r="E16" s="256" t="n"/>
      <c r="F16" s="256" t="n"/>
      <c r="G16" s="256" t="n"/>
      <c r="H16" s="256" t="n"/>
      <c r="I16" s="256" t="n"/>
      <c r="J16" s="256" t="n"/>
    </row>
    <row r="17" ht="15.75" customHeight="1" s="254">
      <c r="A17" s="256" t="n"/>
      <c r="B17" s="256" t="n"/>
      <c r="C17" s="256" t="n"/>
      <c r="D17" s="256" t="n"/>
      <c r="E17" s="256" t="n"/>
      <c r="F17" s="256" t="n"/>
      <c r="G17" s="256" t="n"/>
      <c r="H17" s="256" t="n"/>
      <c r="I17" s="256" t="n"/>
      <c r="J17" s="256" t="n"/>
    </row>
    <row r="18" ht="15.75" customHeight="1" s="254">
      <c r="A18" s="256" t="n"/>
      <c r="B18" s="256" t="n"/>
      <c r="C18" s="256" t="n"/>
      <c r="D18" s="256" t="n"/>
      <c r="E18" s="256" t="n"/>
      <c r="F18" s="256" t="n"/>
      <c r="G18" s="256" t="n"/>
      <c r="H18" s="256" t="n"/>
      <c r="I18" s="256" t="n"/>
      <c r="J18" s="256" t="n"/>
    </row>
    <row r="19" ht="15.75" customHeight="1" s="254">
      <c r="A19" s="256" t="n"/>
      <c r="B19" s="256" t="inlineStr">
        <is>
          <t>Составил ______________________        Е.А. Князева</t>
        </is>
      </c>
      <c r="C19" s="256" t="n"/>
      <c r="D19" s="256" t="n"/>
      <c r="E19" s="256" t="n"/>
      <c r="F19" s="256" t="n"/>
      <c r="G19" s="256" t="n"/>
      <c r="H19" s="256" t="n"/>
      <c r="I19" s="256" t="n"/>
      <c r="J19" s="256" t="n"/>
    </row>
    <row r="20" ht="22.5" customHeight="1" s="254">
      <c r="A20" s="256" t="n"/>
      <c r="B20" s="225" t="inlineStr">
        <is>
          <t xml:space="preserve">                         (подпись, инициалы, фамилия)</t>
        </is>
      </c>
      <c r="C20" s="256" t="n"/>
      <c r="D20" s="256" t="n"/>
      <c r="E20" s="256" t="n"/>
      <c r="F20" s="256" t="n"/>
      <c r="G20" s="256" t="n"/>
      <c r="H20" s="256" t="n"/>
      <c r="I20" s="256" t="n"/>
      <c r="J20" s="256" t="n"/>
    </row>
    <row r="21" ht="15.75" customHeight="1" s="254">
      <c r="A21" s="256" t="n"/>
      <c r="B21" s="256" t="n"/>
      <c r="C21" s="256" t="n"/>
      <c r="D21" s="256" t="n"/>
      <c r="E21" s="256" t="n"/>
      <c r="F21" s="256" t="n"/>
      <c r="G21" s="256" t="n"/>
      <c r="H21" s="256" t="n"/>
      <c r="I21" s="256" t="n"/>
      <c r="J21" s="256" t="n"/>
    </row>
    <row r="22" ht="15.75" customHeight="1" s="254">
      <c r="A22" s="256" t="n"/>
      <c r="B22" s="256" t="inlineStr">
        <is>
          <t>Проверил ______________________        А.В. Костянецкая</t>
        </is>
      </c>
      <c r="C22" s="256" t="n"/>
      <c r="D22" s="256" t="n"/>
      <c r="E22" s="256" t="n"/>
      <c r="F22" s="256" t="n"/>
      <c r="G22" s="256" t="n"/>
      <c r="H22" s="256" t="n"/>
      <c r="I22" s="256" t="n"/>
      <c r="J22" s="256" t="n"/>
    </row>
    <row r="23" ht="22.5" customHeight="1" s="254">
      <c r="A23" s="256" t="n"/>
      <c r="B23" s="225" t="inlineStr">
        <is>
          <t xml:space="preserve">                        (подпись, инициалы, фамилия)</t>
        </is>
      </c>
      <c r="C23" s="256" t="n"/>
      <c r="D23" s="256" t="n"/>
      <c r="E23" s="256" t="n"/>
      <c r="F23" s="256" t="n"/>
      <c r="G23" s="256" t="n"/>
      <c r="H23" s="256" t="n"/>
      <c r="I23" s="256" t="n"/>
      <c r="J23" s="256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07"/>
  <sheetViews>
    <sheetView view="pageBreakPreview" topLeftCell="A79" workbookViewId="0">
      <selection activeCell="C103" sqref="C103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9.140625" customWidth="1" style="256" min="9" max="9"/>
    <col width="15.5703125" customWidth="1" style="256" min="10" max="10"/>
    <col width="15" customWidth="1" style="256" min="11" max="11"/>
    <col width="9.140625" customWidth="1" style="256" min="12" max="12"/>
  </cols>
  <sheetData>
    <row r="2">
      <c r="A2" s="280" t="inlineStr">
        <is>
          <t xml:space="preserve">Приложение № 3 </t>
        </is>
      </c>
    </row>
    <row r="3">
      <c r="A3" s="281" t="inlineStr">
        <is>
          <t>Объектная ресурсная ведомость</t>
        </is>
      </c>
    </row>
    <row r="4">
      <c r="A4" s="298" t="n"/>
    </row>
    <row r="5">
      <c r="A5" s="282" t="n"/>
    </row>
    <row r="6">
      <c r="A6" s="297" t="inlineStr">
        <is>
          <t>Наименование разрабатываемого показателя УНЦ — Демонтаж ВЛ 220 кВ две цепи</t>
        </is>
      </c>
    </row>
    <row r="7" s="254">
      <c r="A7" s="297" t="n"/>
      <c r="B7" s="297" t="n"/>
      <c r="C7" s="297" t="n"/>
      <c r="D7" s="297" t="n"/>
      <c r="E7" s="297" t="n"/>
      <c r="F7" s="297" t="n"/>
      <c r="G7" s="297" t="n"/>
      <c r="H7" s="297" t="n"/>
      <c r="I7" s="256" t="n"/>
      <c r="J7" s="256" t="n"/>
      <c r="K7" s="256" t="n"/>
      <c r="L7" s="256" t="n"/>
    </row>
    <row r="8">
      <c r="A8" s="297" t="n"/>
      <c r="B8" s="297" t="n"/>
      <c r="C8" s="297" t="n"/>
      <c r="D8" s="297" t="n"/>
      <c r="E8" s="297" t="n"/>
      <c r="F8" s="297" t="n"/>
      <c r="G8" s="297" t="n"/>
      <c r="H8" s="297" t="n"/>
    </row>
    <row r="9" ht="38.25" customHeight="1" s="254">
      <c r="A9" s="288" t="inlineStr">
        <is>
          <t>п/п</t>
        </is>
      </c>
      <c r="B9" s="288" t="inlineStr">
        <is>
          <t>№ЛСР</t>
        </is>
      </c>
      <c r="C9" s="288" t="inlineStr">
        <is>
          <t>Код ресурса</t>
        </is>
      </c>
      <c r="D9" s="288" t="inlineStr">
        <is>
          <t>Наименование ресурса</t>
        </is>
      </c>
      <c r="E9" s="288" t="inlineStr">
        <is>
          <t>Ед. изм.</t>
        </is>
      </c>
      <c r="F9" s="288" t="inlineStr">
        <is>
          <t>Кол-во единиц по данным объекта-представителя</t>
        </is>
      </c>
      <c r="G9" s="288" t="inlineStr">
        <is>
          <t>Сметная стоимость в ценах на 01.01.2000 (руб.)</t>
        </is>
      </c>
      <c r="H9" s="379" t="n"/>
    </row>
    <row r="10" ht="40.5" customHeight="1" s="254">
      <c r="A10" s="381" t="n"/>
      <c r="B10" s="381" t="n"/>
      <c r="C10" s="381" t="n"/>
      <c r="D10" s="381" t="n"/>
      <c r="E10" s="381" t="n"/>
      <c r="F10" s="381" t="n"/>
      <c r="G10" s="288" t="inlineStr">
        <is>
          <t>на ед.изм.</t>
        </is>
      </c>
      <c r="H10" s="288" t="inlineStr">
        <is>
          <t>общая</t>
        </is>
      </c>
    </row>
    <row r="11">
      <c r="A11" s="269" t="n">
        <v>1</v>
      </c>
      <c r="B11" s="269" t="n"/>
      <c r="C11" s="269" t="n">
        <v>2</v>
      </c>
      <c r="D11" s="269" t="inlineStr">
        <is>
          <t>З</t>
        </is>
      </c>
      <c r="E11" s="269" t="n">
        <v>4</v>
      </c>
      <c r="F11" s="269" t="n">
        <v>5</v>
      </c>
      <c r="G11" s="269" t="n">
        <v>6</v>
      </c>
      <c r="H11" s="269" t="n">
        <v>7</v>
      </c>
    </row>
    <row r="12" customFormat="1" s="244">
      <c r="A12" s="294" t="inlineStr">
        <is>
          <t>Затраты труда рабочих</t>
        </is>
      </c>
      <c r="B12" s="378" t="n"/>
      <c r="C12" s="378" t="n"/>
      <c r="D12" s="378" t="n"/>
      <c r="E12" s="379" t="n"/>
      <c r="F12" s="387" t="n">
        <v>1642.417931</v>
      </c>
      <c r="G12" s="10" t="n"/>
      <c r="H12" s="387">
        <f>SUM(H13:H21)</f>
        <v/>
      </c>
    </row>
    <row r="13">
      <c r="A13" s="233" t="n">
        <v>1</v>
      </c>
      <c r="B13" s="234" t="n"/>
      <c r="C13" s="235" t="inlineStr">
        <is>
          <t>1-3-9</t>
        </is>
      </c>
      <c r="D13" s="241" t="inlineStr">
        <is>
          <t>Затраты труда рабочих (средний разряд работы 3,9)</t>
        </is>
      </c>
      <c r="E13" s="237" t="inlineStr">
        <is>
          <t>чел.-ч</t>
        </is>
      </c>
      <c r="F13" s="388" t="n">
        <v>700.7247</v>
      </c>
      <c r="G13" s="240" t="n">
        <v>9.51</v>
      </c>
      <c r="H13" s="240">
        <f>ROUND(F13*G13,2)</f>
        <v/>
      </c>
    </row>
    <row r="14">
      <c r="A14" s="233" t="n">
        <v>2</v>
      </c>
      <c r="B14" s="234" t="n"/>
      <c r="C14" s="235" t="inlineStr">
        <is>
          <t>1-3-5</t>
        </is>
      </c>
      <c r="D14" s="241" t="inlineStr">
        <is>
          <t>Затраты труда рабочих (средний разряд работы 3,5)</t>
        </is>
      </c>
      <c r="E14" s="237" t="inlineStr">
        <is>
          <t>чел.-ч</t>
        </is>
      </c>
      <c r="F14" s="388" t="n">
        <v>467.1168</v>
      </c>
      <c r="G14" s="240" t="n">
        <v>9.07</v>
      </c>
      <c r="H14" s="240">
        <f>ROUND(F14*G14,2)</f>
        <v/>
      </c>
    </row>
    <row r="15">
      <c r="A15" s="233" t="n">
        <v>3</v>
      </c>
      <c r="B15" s="234" t="n"/>
      <c r="C15" s="235" t="inlineStr">
        <is>
          <t>1-2-8</t>
        </is>
      </c>
      <c r="D15" s="241" t="inlineStr">
        <is>
          <t>Затраты труда рабочих (средний разряд работы 2,8)</t>
        </is>
      </c>
      <c r="E15" s="237" t="inlineStr">
        <is>
          <t>чел.-ч</t>
        </is>
      </c>
      <c r="F15" s="388" t="n">
        <v>220.291531</v>
      </c>
      <c r="G15" s="240" t="n">
        <v>8.380000000000001</v>
      </c>
      <c r="H15" s="240">
        <f>ROUND(F15*G15,2)</f>
        <v/>
      </c>
    </row>
    <row r="16">
      <c r="A16" s="233" t="n">
        <v>4</v>
      </c>
      <c r="B16" s="234" t="n"/>
      <c r="C16" s="235" t="inlineStr">
        <is>
          <t>1-3-8</t>
        </is>
      </c>
      <c r="D16" s="241" t="inlineStr">
        <is>
          <t>Затраты труда рабочих (средний разряд работы 3,8)</t>
        </is>
      </c>
      <c r="E16" s="237" t="inlineStr">
        <is>
          <t>чел.-ч</t>
        </is>
      </c>
      <c r="F16" s="388" t="n">
        <v>96.0765</v>
      </c>
      <c r="G16" s="240" t="n">
        <v>9.4</v>
      </c>
      <c r="H16" s="240">
        <f>ROUND(F16*G16,2)</f>
        <v/>
      </c>
    </row>
    <row r="17">
      <c r="A17" s="233" t="n">
        <v>5</v>
      </c>
      <c r="B17" s="234" t="n"/>
      <c r="C17" s="235" t="inlineStr">
        <is>
          <t>1-2-2</t>
        </is>
      </c>
      <c r="D17" s="241" t="inlineStr">
        <is>
          <t>Затраты труда рабочих (средний разряд работы 2,2)</t>
        </is>
      </c>
      <c r="E17" s="237" t="inlineStr">
        <is>
          <t>чел.-ч</t>
        </is>
      </c>
      <c r="F17" s="388" t="n">
        <v>85.102</v>
      </c>
      <c r="G17" s="240" t="n">
        <v>7.94</v>
      </c>
      <c r="H17" s="240">
        <f>ROUND(F17*G17,2)</f>
        <v/>
      </c>
    </row>
    <row r="18">
      <c r="A18" s="233" t="n">
        <v>6</v>
      </c>
      <c r="B18" s="234" t="n"/>
      <c r="C18" s="235" t="inlineStr">
        <is>
          <t>1-4-9</t>
        </is>
      </c>
      <c r="D18" s="241" t="inlineStr">
        <is>
          <t>Затраты труда рабочих (средний разряд работы 4,9)</t>
        </is>
      </c>
      <c r="E18" s="237" t="inlineStr">
        <is>
          <t>чел.-ч</t>
        </is>
      </c>
      <c r="F18" s="388" t="n">
        <v>28.566</v>
      </c>
      <c r="G18" s="240" t="n">
        <v>10.94</v>
      </c>
      <c r="H18" s="240">
        <f>ROUND(F18*G18,2)</f>
        <v/>
      </c>
    </row>
    <row r="19">
      <c r="A19" s="233" t="n">
        <v>7</v>
      </c>
      <c r="B19" s="234" t="n"/>
      <c r="C19" s="235" t="inlineStr">
        <is>
          <t>1-4-0</t>
        </is>
      </c>
      <c r="D19" s="241" t="inlineStr">
        <is>
          <t>Затраты труда рабочих (средний разряд работы 4,0)</t>
        </is>
      </c>
      <c r="E19" s="237" t="inlineStr">
        <is>
          <t>чел.-ч</t>
        </is>
      </c>
      <c r="F19" s="388" t="n">
        <v>21.7392</v>
      </c>
      <c r="G19" s="240" t="n">
        <v>9.619999999999999</v>
      </c>
      <c r="H19" s="240">
        <f>ROUND(F19*G19,2)</f>
        <v/>
      </c>
    </row>
    <row r="20">
      <c r="A20" s="233" t="n">
        <v>8</v>
      </c>
      <c r="B20" s="234" t="n"/>
      <c r="C20" s="235" t="inlineStr">
        <is>
          <t>1-2-9</t>
        </is>
      </c>
      <c r="D20" s="241" t="inlineStr">
        <is>
          <t>Затраты труда рабочих (средний разряд работы 2,9)</t>
        </is>
      </c>
      <c r="E20" s="237" t="inlineStr">
        <is>
          <t>чел.-ч</t>
        </is>
      </c>
      <c r="F20" s="388" t="n">
        <v>21.6</v>
      </c>
      <c r="G20" s="240" t="n">
        <v>8.470000000000001</v>
      </c>
      <c r="H20" s="240">
        <f>ROUND(F20*G20,2)</f>
        <v/>
      </c>
    </row>
    <row r="21">
      <c r="A21" s="233" t="n">
        <v>9</v>
      </c>
      <c r="B21" s="234" t="n"/>
      <c r="C21" s="235" t="inlineStr">
        <is>
          <t>1-3-0</t>
        </is>
      </c>
      <c r="D21" s="241" t="inlineStr">
        <is>
          <t>Затраты труда рабочих (средний разряд работы 3,0)</t>
        </is>
      </c>
      <c r="E21" s="237" t="inlineStr">
        <is>
          <t>чел.-ч</t>
        </is>
      </c>
      <c r="F21" s="388" t="n">
        <v>1.2012</v>
      </c>
      <c r="G21" s="240" t="n">
        <v>8.529999999999999</v>
      </c>
      <c r="H21" s="240">
        <f>ROUND(F21*G21,2)</f>
        <v/>
      </c>
    </row>
    <row r="22">
      <c r="A22" s="290" t="inlineStr">
        <is>
          <t>Затраты труда машинистов</t>
        </is>
      </c>
      <c r="B22" s="378" t="n"/>
      <c r="C22" s="378" t="n"/>
      <c r="D22" s="378" t="n"/>
      <c r="E22" s="379" t="n"/>
      <c r="F22" s="294" t="n"/>
      <c r="G22" s="140" t="n"/>
      <c r="H22" s="387">
        <f>H23</f>
        <v/>
      </c>
    </row>
    <row r="23">
      <c r="A23" s="304" t="n">
        <v>10</v>
      </c>
      <c r="B23" s="292" t="n"/>
      <c r="C23" s="202" t="n">
        <v>2</v>
      </c>
      <c r="D23" s="307" t="inlineStr">
        <is>
          <t>Затраты труда машинистов</t>
        </is>
      </c>
      <c r="E23" s="304" t="inlineStr">
        <is>
          <t>чел.-ч</t>
        </is>
      </c>
      <c r="F23" s="389" t="n">
        <v>624.654278</v>
      </c>
      <c r="G23" s="196" t="n"/>
      <c r="H23" s="240" t="n">
        <v>8399.15</v>
      </c>
    </row>
    <row r="24" customFormat="1" s="244">
      <c r="A24" s="294" t="inlineStr">
        <is>
          <t>Машины и механизмы</t>
        </is>
      </c>
      <c r="B24" s="378" t="n"/>
      <c r="C24" s="378" t="n"/>
      <c r="D24" s="378" t="n"/>
      <c r="E24" s="379" t="n"/>
      <c r="F24" s="294" t="n"/>
      <c r="G24" s="140" t="n"/>
      <c r="H24" s="387">
        <f>SUM(H25:H47)</f>
        <v/>
      </c>
    </row>
    <row r="25">
      <c r="A25" s="304" t="n">
        <v>11</v>
      </c>
      <c r="B25" s="292" t="n"/>
      <c r="C25" s="202" t="inlineStr">
        <is>
          <t>91.05.05-016</t>
        </is>
      </c>
      <c r="D25" s="307" t="inlineStr">
        <is>
          <t>Краны на автомобильном ходу, грузоподъемность 25 т</t>
        </is>
      </c>
      <c r="E25" s="304" t="inlineStr">
        <is>
          <t>маш.-ч.</t>
        </is>
      </c>
      <c r="F25" s="304" t="n">
        <v>53.5392</v>
      </c>
      <c r="G25" s="309" t="n">
        <v>476.43</v>
      </c>
      <c r="H25" s="181">
        <f>ROUND(F25*G25,2)</f>
        <v/>
      </c>
      <c r="I25" s="144" t="n"/>
      <c r="J25" s="151" t="n"/>
      <c r="L25" s="144" t="n"/>
    </row>
    <row r="26" ht="25.5" customFormat="1" customHeight="1" s="244">
      <c r="A26" s="304" t="n">
        <v>12</v>
      </c>
      <c r="B26" s="292" t="n"/>
      <c r="C26" s="202" t="inlineStr">
        <is>
          <t>91.11.02-021</t>
        </is>
      </c>
      <c r="D26" s="307" t="inlineStr">
        <is>
          <t>Комплексы для монтажа проводов методом "под тяжением"</t>
        </is>
      </c>
      <c r="E26" s="304" t="inlineStr">
        <is>
          <t>маш.-ч.</t>
        </is>
      </c>
      <c r="F26" s="304" t="n">
        <v>35.3379</v>
      </c>
      <c r="G26" s="309" t="n">
        <v>637.76</v>
      </c>
      <c r="H26" s="181">
        <f>ROUND(F26*G26,2)</f>
        <v/>
      </c>
      <c r="I26" s="144" t="n"/>
      <c r="L26" s="144" t="n"/>
    </row>
    <row r="27">
      <c r="A27" s="304" t="n">
        <v>13</v>
      </c>
      <c r="B27" s="292" t="n"/>
      <c r="C27" s="202" t="inlineStr">
        <is>
          <t>91.06.06-014</t>
        </is>
      </c>
      <c r="D27" s="307" t="inlineStr">
        <is>
          <t>Автогидроподъемники, высота подъема 28 м</t>
        </is>
      </c>
      <c r="E27" s="304" t="inlineStr">
        <is>
          <t>маш.-ч.</t>
        </is>
      </c>
      <c r="F27" s="304" t="n">
        <v>83.0973</v>
      </c>
      <c r="G27" s="309" t="n">
        <v>243.49</v>
      </c>
      <c r="H27" s="181">
        <f>ROUND(F27*G27,2)</f>
        <v/>
      </c>
      <c r="I27" s="144" t="n"/>
      <c r="L27" s="144" t="n"/>
    </row>
    <row r="28" ht="25.5" customHeight="1" s="254">
      <c r="A28" s="304" t="n">
        <v>14</v>
      </c>
      <c r="B28" s="292" t="n"/>
      <c r="C28" s="202" t="inlineStr">
        <is>
          <t>91.15.02-029</t>
        </is>
      </c>
      <c r="D28" s="307" t="inlineStr">
        <is>
          <t>Тракторы на гусеничном ходу с лебедкой 132 кВт (180 л.с.)</t>
        </is>
      </c>
      <c r="E28" s="304" t="inlineStr">
        <is>
          <t>маш.-ч.</t>
        </is>
      </c>
      <c r="F28" s="304" t="n">
        <v>102.5661</v>
      </c>
      <c r="G28" s="309" t="n">
        <v>147.43</v>
      </c>
      <c r="H28" s="181">
        <f>ROUND(F28*G28,2)</f>
        <v/>
      </c>
      <c r="I28" s="144" t="n"/>
      <c r="L28" s="144" t="n"/>
    </row>
    <row r="29">
      <c r="A29" s="304" t="n">
        <v>15</v>
      </c>
      <c r="B29" s="292" t="n"/>
      <c r="C29" s="202" t="inlineStr">
        <is>
          <t>91.05.05-015</t>
        </is>
      </c>
      <c r="D29" s="307" t="inlineStr">
        <is>
          <t>Краны на автомобильном ходу, грузоподъемность 16 т</t>
        </is>
      </c>
      <c r="E29" s="304" t="inlineStr">
        <is>
          <t>маш.-ч.</t>
        </is>
      </c>
      <c r="F29" s="304" t="n">
        <v>78.5664</v>
      </c>
      <c r="G29" s="309" t="n">
        <v>115.4</v>
      </c>
      <c r="H29" s="181">
        <f>ROUND(F29*G29,2)</f>
        <v/>
      </c>
      <c r="I29" s="144" t="n"/>
      <c r="L29" s="144" t="n"/>
    </row>
    <row r="30" ht="25.5" customHeight="1" s="254">
      <c r="A30" s="304" t="n">
        <v>16</v>
      </c>
      <c r="B30" s="292" t="n"/>
      <c r="C30" s="202" t="inlineStr">
        <is>
          <t>91.01.05-085</t>
        </is>
      </c>
      <c r="D30" s="307" t="inlineStr">
        <is>
          <t>Экскаваторы одноковшовые дизельные на гусеничном ходу, емкость ковша 0,5 м3</t>
        </is>
      </c>
      <c r="E30" s="304" t="inlineStr">
        <is>
          <t>маш.-ч.</t>
        </is>
      </c>
      <c r="F30" s="304" t="n">
        <v>84.323252</v>
      </c>
      <c r="G30" s="309" t="n">
        <v>100</v>
      </c>
      <c r="H30" s="181">
        <f>ROUND(F30*G30,2)</f>
        <v/>
      </c>
      <c r="I30" s="144" t="n"/>
      <c r="L30" s="144" t="n"/>
    </row>
    <row r="31">
      <c r="A31" s="304" t="n">
        <v>17</v>
      </c>
      <c r="B31" s="292" t="n"/>
      <c r="C31" s="202" t="inlineStr">
        <is>
          <t>91.13.03-111</t>
        </is>
      </c>
      <c r="D31" s="307" t="inlineStr">
        <is>
          <t>Спецавтомобили-вездеходы, грузоподъемность до 8 т</t>
        </is>
      </c>
      <c r="E31" s="304" t="inlineStr">
        <is>
          <t>маш.-ч.</t>
        </is>
      </c>
      <c r="F31" s="304" t="n">
        <v>33.0384</v>
      </c>
      <c r="G31" s="309" t="n">
        <v>189.96</v>
      </c>
      <c r="H31" s="181">
        <f>ROUND(F31*G31,2)</f>
        <v/>
      </c>
      <c r="I31" s="144" t="n"/>
    </row>
    <row r="32">
      <c r="A32" s="304" t="n">
        <v>18</v>
      </c>
      <c r="B32" s="292" t="n"/>
      <c r="C32" s="202" t="inlineStr">
        <is>
          <t>91.14.04-002</t>
        </is>
      </c>
      <c r="D32" s="307" t="inlineStr">
        <is>
          <t>Тягачи седельные, грузоподъемность 15 т</t>
        </is>
      </c>
      <c r="E32" s="304" t="inlineStr">
        <is>
          <t>маш.-ч.</t>
        </is>
      </c>
      <c r="F32" s="304" t="n">
        <v>31.434</v>
      </c>
      <c r="G32" s="309" t="n">
        <v>94.38</v>
      </c>
      <c r="H32" s="181">
        <f>ROUND(F32*G32,2)</f>
        <v/>
      </c>
      <c r="I32" s="144" t="n"/>
    </row>
    <row r="33" ht="25.5" customHeight="1" s="254">
      <c r="A33" s="304" t="n">
        <v>19</v>
      </c>
      <c r="B33" s="292" t="n"/>
      <c r="C33" s="202" t="inlineStr">
        <is>
          <t>91.05.08-007</t>
        </is>
      </c>
      <c r="D33" s="307" t="inlineStr">
        <is>
          <t>Краны на пневмоколесном ходу, грузоподъемность 25 т</t>
        </is>
      </c>
      <c r="E33" s="304" t="inlineStr">
        <is>
          <t>маш.-ч.</t>
        </is>
      </c>
      <c r="F33" s="304" t="n">
        <v>27.936</v>
      </c>
      <c r="G33" s="309" t="n">
        <v>102.5</v>
      </c>
      <c r="H33" s="181">
        <f>ROUND(F33*G33,2)</f>
        <v/>
      </c>
      <c r="I33" s="144" t="n"/>
    </row>
    <row r="34" ht="51" customHeight="1" s="254">
      <c r="A34" s="304" t="n">
        <v>20</v>
      </c>
      <c r="B34" s="292" t="n"/>
      <c r="C34" s="202" t="inlineStr">
        <is>
          <t>91.21.22-195</t>
        </is>
      </c>
      <c r="D34" s="307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34" s="304" t="inlineStr">
        <is>
          <t>маш.-ч.</t>
        </is>
      </c>
      <c r="F34" s="304" t="n">
        <v>15.36</v>
      </c>
      <c r="G34" s="309" t="n">
        <v>91.13</v>
      </c>
      <c r="H34" s="181">
        <f>ROUND(F34*G34,2)</f>
        <v/>
      </c>
      <c r="I34" s="144" t="n"/>
    </row>
    <row r="35" ht="38.25" customHeight="1" s="254">
      <c r="A35" s="304" t="n">
        <v>21</v>
      </c>
      <c r="B35" s="292" t="n"/>
      <c r="C35" s="202" t="inlineStr">
        <is>
          <t>91.18.01-007</t>
        </is>
      </c>
      <c r="D35" s="30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5" s="304" t="inlineStr">
        <is>
          <t>маш.-ч.</t>
        </is>
      </c>
      <c r="F35" s="304" t="n">
        <v>15.36</v>
      </c>
      <c r="G35" s="309" t="n">
        <v>90</v>
      </c>
      <c r="H35" s="181">
        <f>ROUND(F35*G35,2)</f>
        <v/>
      </c>
      <c r="I35" s="144" t="n"/>
    </row>
    <row r="36" ht="25.5" customHeight="1" s="254">
      <c r="A36" s="304" t="n">
        <v>22</v>
      </c>
      <c r="B36" s="292" t="n"/>
      <c r="C36" s="202" t="inlineStr">
        <is>
          <t>91.05.14-023</t>
        </is>
      </c>
      <c r="D36" s="307" t="inlineStr">
        <is>
          <t>Краны на тракторе, мощность 121 кВт (165 л.с.), грузоподъемность 5 т</t>
        </is>
      </c>
      <c r="E36" s="304" t="inlineStr">
        <is>
          <t>маш.-ч.</t>
        </is>
      </c>
      <c r="F36" s="304" t="n">
        <v>7.392</v>
      </c>
      <c r="G36" s="309" t="n">
        <v>182.8</v>
      </c>
      <c r="H36" s="181">
        <f>ROUND(F36*G36,2)</f>
        <v/>
      </c>
      <c r="I36" s="144" t="n"/>
    </row>
    <row r="37">
      <c r="A37" s="304" t="n">
        <v>23</v>
      </c>
      <c r="B37" s="292" t="n"/>
      <c r="C37" s="202" t="inlineStr">
        <is>
          <t>91.01.01-039</t>
        </is>
      </c>
      <c r="D37" s="307" t="inlineStr">
        <is>
          <t>Бульдозеры, мощность 132 кВт (180 л.с.)</t>
        </is>
      </c>
      <c r="E37" s="304" t="inlineStr">
        <is>
          <t>маш.-ч.</t>
        </is>
      </c>
      <c r="F37" s="304" t="n">
        <v>5.927126</v>
      </c>
      <c r="G37" s="309" t="n">
        <v>132.79</v>
      </c>
      <c r="H37" s="181">
        <f>ROUND(F37*G37,2)</f>
        <v/>
      </c>
      <c r="I37" s="144" t="n"/>
    </row>
    <row r="38">
      <c r="A38" s="304" t="n">
        <v>24</v>
      </c>
      <c r="B38" s="292" t="n"/>
      <c r="C38" s="202" t="inlineStr">
        <is>
          <t>91.21.22-447</t>
        </is>
      </c>
      <c r="D38" s="307" t="inlineStr">
        <is>
          <t>Установки электрометаллизационные</t>
        </is>
      </c>
      <c r="E38" s="304" t="inlineStr">
        <is>
          <t>маш.-ч.</t>
        </is>
      </c>
      <c r="F38" s="304" t="n">
        <v>9.728999999999999</v>
      </c>
      <c r="G38" s="309" t="n">
        <v>74.25</v>
      </c>
      <c r="H38" s="181">
        <f>ROUND(F38*G38,2)</f>
        <v/>
      </c>
    </row>
    <row r="39" ht="25.5" customHeight="1" s="254">
      <c r="A39" s="304" t="n">
        <v>25</v>
      </c>
      <c r="B39" s="292" t="n"/>
      <c r="C39" s="202" t="inlineStr">
        <is>
          <t>91.06.05-057</t>
        </is>
      </c>
      <c r="D39" s="307" t="inlineStr">
        <is>
          <t>Погрузчики одноковшовые универсальные фронтальные пневмоколесные, грузоподъемность 3 т</t>
        </is>
      </c>
      <c r="E39" s="304" t="inlineStr">
        <is>
          <t>маш.-ч.</t>
        </is>
      </c>
      <c r="F39" s="304" t="n">
        <v>7.0084</v>
      </c>
      <c r="G39" s="309" t="n">
        <v>90.43000000000001</v>
      </c>
      <c r="H39" s="181">
        <f>ROUND(F39*G39,2)</f>
        <v/>
      </c>
    </row>
    <row r="40" ht="25.5" customHeight="1" s="254">
      <c r="A40" s="304" t="n">
        <v>26</v>
      </c>
      <c r="B40" s="292" t="n"/>
      <c r="C40" s="202" t="inlineStr">
        <is>
          <t>91.14.05-012</t>
        </is>
      </c>
      <c r="D40" s="307" t="inlineStr">
        <is>
          <t>Полуприцепы общего назначения, грузоподъемность 15 т</t>
        </is>
      </c>
      <c r="E40" s="304" t="inlineStr">
        <is>
          <t>маш.-ч.</t>
        </is>
      </c>
      <c r="F40" s="304" t="n">
        <v>31.434</v>
      </c>
      <c r="G40" s="309" t="n">
        <v>19.76</v>
      </c>
      <c r="H40" s="181">
        <f>ROUND(F40*G40,2)</f>
        <v/>
      </c>
      <c r="J40" s="390" t="n"/>
      <c r="L40" s="144" t="n"/>
    </row>
    <row r="41" ht="25.5" customFormat="1" customHeight="1" s="244">
      <c r="A41" s="304" t="n">
        <v>27</v>
      </c>
      <c r="B41" s="292" t="n"/>
      <c r="C41" s="202" t="inlineStr">
        <is>
          <t>91.01.04-003</t>
        </is>
      </c>
      <c r="D41" s="307" t="inlineStr">
        <is>
          <t>Установки однобаровые на тракторе, мощность 79 кВт (108 л.с.), ширина щели 14 см</t>
        </is>
      </c>
      <c r="E41" s="304" t="inlineStr">
        <is>
          <t>маш.-ч.</t>
        </is>
      </c>
      <c r="F41" s="304" t="n">
        <v>3.5616</v>
      </c>
      <c r="G41" s="309" t="n">
        <v>127.95</v>
      </c>
      <c r="H41" s="181">
        <f>ROUND(F41*G41,2)</f>
        <v/>
      </c>
      <c r="L41" s="144" t="n"/>
    </row>
    <row r="42" ht="25.5" customHeight="1" s="254">
      <c r="A42" s="304" t="n">
        <v>28</v>
      </c>
      <c r="B42" s="292" t="n"/>
      <c r="C42" s="202" t="inlineStr">
        <is>
          <t>91.17.04-036</t>
        </is>
      </c>
      <c r="D42" s="307" t="inlineStr">
        <is>
          <t>Агрегаты сварочные передвижные с дизельным двигателем, номинальный сварочный ток 250-400 А</t>
        </is>
      </c>
      <c r="E42" s="304" t="inlineStr">
        <is>
          <t>маш.-ч.</t>
        </is>
      </c>
      <c r="F42" s="304" t="n">
        <v>20.2128</v>
      </c>
      <c r="G42" s="309" t="n">
        <v>14</v>
      </c>
      <c r="H42" s="181">
        <f>ROUND(F42*G42,2)</f>
        <v/>
      </c>
      <c r="L42" s="144" t="n"/>
    </row>
    <row r="43" ht="25.5" customHeight="1" s="254">
      <c r="A43" s="304" t="n">
        <v>29</v>
      </c>
      <c r="B43" s="292" t="n"/>
      <c r="C43" s="202" t="inlineStr">
        <is>
          <t>91.08.09-024</t>
        </is>
      </c>
      <c r="D43" s="307" t="inlineStr">
        <is>
          <t>Трамбовки пневматические при работе от стационарного компрессора</t>
        </is>
      </c>
      <c r="E43" s="304" t="inlineStr">
        <is>
          <t>маш.-ч.</t>
        </is>
      </c>
      <c r="F43" s="304" t="n">
        <v>40.048</v>
      </c>
      <c r="G43" s="309" t="n">
        <v>4.9</v>
      </c>
      <c r="H43" s="181">
        <f>ROUND(F43*G43,2)</f>
        <v/>
      </c>
      <c r="L43" s="144" t="n"/>
    </row>
    <row r="44">
      <c r="A44" s="304" t="n">
        <v>30</v>
      </c>
      <c r="B44" s="292" t="n"/>
      <c r="C44" s="202" t="inlineStr">
        <is>
          <t>91.21.16-012</t>
        </is>
      </c>
      <c r="D44" s="307" t="inlineStr">
        <is>
          <t>Прессы гидравлические с электроприводом</t>
        </is>
      </c>
      <c r="E44" s="304" t="inlineStr">
        <is>
          <t>маш.-ч.</t>
        </is>
      </c>
      <c r="F44" s="304" t="n">
        <v>75.9486</v>
      </c>
      <c r="G44" s="309" t="n">
        <v>1.11</v>
      </c>
      <c r="H44" s="181">
        <f>ROUND(F44*G44,2)</f>
        <v/>
      </c>
      <c r="I44" s="144" t="n"/>
      <c r="L44" s="144" t="n"/>
    </row>
    <row r="45">
      <c r="A45" s="304" t="n">
        <v>31</v>
      </c>
      <c r="B45" s="292" t="n"/>
      <c r="C45" s="202" t="inlineStr">
        <is>
          <t>91.14.02-001</t>
        </is>
      </c>
      <c r="D45" s="307" t="inlineStr">
        <is>
          <t>Автомобили бортовые, грузоподъемность до 5 т</t>
        </is>
      </c>
      <c r="E45" s="304" t="inlineStr">
        <is>
          <t>маш.-ч.</t>
        </is>
      </c>
      <c r="F45" s="304" t="n">
        <v>0.6672</v>
      </c>
      <c r="G45" s="309" t="n">
        <v>65.68000000000001</v>
      </c>
      <c r="H45" s="181">
        <f>ROUND(F45*G45,2)</f>
        <v/>
      </c>
      <c r="I45" s="144" t="n"/>
      <c r="L45" s="144" t="n"/>
    </row>
    <row r="46">
      <c r="A46" s="304" t="n">
        <v>32</v>
      </c>
      <c r="B46" s="292" t="n"/>
      <c r="C46" s="202" t="inlineStr">
        <is>
          <t>91.06.05-011</t>
        </is>
      </c>
      <c r="D46" s="307" t="inlineStr">
        <is>
          <t>Погрузчики, грузоподъемность 5 т</t>
        </is>
      </c>
      <c r="E46" s="304" t="inlineStr">
        <is>
          <t>маш.-ч.</t>
        </is>
      </c>
      <c r="F46" s="304" t="n">
        <v>0.1035</v>
      </c>
      <c r="G46" s="309" t="n">
        <v>90.05</v>
      </c>
      <c r="H46" s="181">
        <f>ROUND(F46*G46,2)</f>
        <v/>
      </c>
      <c r="I46" s="144" t="n"/>
      <c r="L46" s="144" t="n"/>
    </row>
    <row r="47">
      <c r="A47" s="304" t="n">
        <v>33</v>
      </c>
      <c r="B47" s="292" t="n"/>
      <c r="C47" s="202" t="inlineStr">
        <is>
          <t>91.08.04-021</t>
        </is>
      </c>
      <c r="D47" s="307" t="inlineStr">
        <is>
          <t>Котлы битумные передвижные 400 л</t>
        </is>
      </c>
      <c r="E47" s="304" t="inlineStr">
        <is>
          <t>маш.-ч.</t>
        </is>
      </c>
      <c r="F47" s="304" t="n">
        <v>0.15036</v>
      </c>
      <c r="G47" s="309" t="n">
        <v>29.99</v>
      </c>
      <c r="H47" s="181">
        <f>ROUND(F47*G47,2)</f>
        <v/>
      </c>
      <c r="I47" s="144" t="n"/>
      <c r="L47" s="144" t="n"/>
    </row>
    <row r="48">
      <c r="A48" s="291" t="inlineStr">
        <is>
          <t>Материалы</t>
        </is>
      </c>
      <c r="B48" s="378" t="n"/>
      <c r="C48" s="378" t="n"/>
      <c r="D48" s="378" t="n"/>
      <c r="E48" s="379" t="n"/>
      <c r="F48" s="291" t="n"/>
      <c r="G48" s="195" t="n"/>
      <c r="H48" s="387">
        <f>SUM(H49:H100)</f>
        <v/>
      </c>
    </row>
    <row r="49">
      <c r="A49" s="160" t="n">
        <v>34</v>
      </c>
      <c r="B49" s="292" t="n"/>
      <c r="C49" s="202" t="inlineStr">
        <is>
          <t>Прайс из СД ОП</t>
        </is>
      </c>
      <c r="D49" s="307" t="inlineStr">
        <is>
          <t xml:space="preserve">Фундаменты под опоры ВЛ Ф6-4 </t>
        </is>
      </c>
      <c r="E49" s="304" t="inlineStr">
        <is>
          <t>шт</t>
        </is>
      </c>
      <c r="F49" s="304" t="n">
        <v>68</v>
      </c>
      <c r="G49" s="181" t="n">
        <v>44555.06</v>
      </c>
      <c r="H49" s="181">
        <f>ROUND(F49*G49,2)</f>
        <v/>
      </c>
      <c r="I49" s="152" t="n"/>
      <c r="K49" s="144" t="n"/>
    </row>
    <row r="50">
      <c r="A50" s="160" t="n">
        <v>35</v>
      </c>
      <c r="B50" s="292" t="n"/>
      <c r="C50" s="202" t="inlineStr">
        <is>
          <t>20.1.01.09-0032</t>
        </is>
      </c>
      <c r="D50" s="307" t="inlineStr">
        <is>
          <t>Зажим переходной петлевой: ПП-67</t>
        </is>
      </c>
      <c r="E50" s="304" t="inlineStr">
        <is>
          <t>шт</t>
        </is>
      </c>
      <c r="F50" s="304" t="n">
        <v>27</v>
      </c>
      <c r="G50" s="181" t="n">
        <v>8341.120000000001</v>
      </c>
      <c r="H50" s="181">
        <f>ROUND(F50*G50,2)</f>
        <v/>
      </c>
      <c r="I50" s="152" t="n"/>
      <c r="K50" s="144" t="n"/>
    </row>
    <row r="51">
      <c r="A51" s="160" t="n">
        <v>36</v>
      </c>
      <c r="B51" s="292" t="n"/>
      <c r="C51" s="202" t="inlineStr">
        <is>
          <t>22.2.01.03-0001</t>
        </is>
      </c>
      <c r="D51" s="307" t="inlineStr">
        <is>
          <t>Изолятор подвесной стеклянный ПСВ-120Б</t>
        </is>
      </c>
      <c r="E51" s="304" t="inlineStr">
        <is>
          <t>шт</t>
        </is>
      </c>
      <c r="F51" s="304" t="n">
        <v>875</v>
      </c>
      <c r="G51" s="181" t="n">
        <v>202.55</v>
      </c>
      <c r="H51" s="181">
        <f>ROUND(F51*G51,2)</f>
        <v/>
      </c>
      <c r="I51" s="152" t="n"/>
      <c r="K51" s="144" t="n"/>
    </row>
    <row r="52">
      <c r="A52" s="160" t="n">
        <v>37</v>
      </c>
      <c r="B52" s="292" t="n"/>
      <c r="C52" s="202" t="inlineStr">
        <is>
          <t>20.1.02.21-0093</t>
        </is>
      </c>
      <c r="D52" s="307" t="inlineStr">
        <is>
          <t>Узел крепления экрана УКЭ-1150-5</t>
        </is>
      </c>
      <c r="E52" s="304" t="inlineStr">
        <is>
          <t>шт</t>
        </is>
      </c>
      <c r="F52" s="304" t="n">
        <v>54</v>
      </c>
      <c r="G52" s="181" t="n">
        <v>2322.49</v>
      </c>
      <c r="H52" s="181">
        <f>ROUND(F52*G52,2)</f>
        <v/>
      </c>
      <c r="I52" s="152" t="n"/>
    </row>
    <row r="53">
      <c r="A53" s="160" t="n">
        <v>38</v>
      </c>
      <c r="B53" s="292" t="n"/>
      <c r="C53" s="202" t="inlineStr">
        <is>
          <t>20.1.01.02-0035</t>
        </is>
      </c>
      <c r="D53" s="307" t="inlineStr">
        <is>
          <t>Зажим аппаратный прессуемый: 4А6АП-640-1</t>
        </is>
      </c>
      <c r="E53" s="304" t="inlineStr">
        <is>
          <t>100 шт</t>
        </is>
      </c>
      <c r="F53" s="304" t="n">
        <v>0.35</v>
      </c>
      <c r="G53" s="181" t="n">
        <v>319343</v>
      </c>
      <c r="H53" s="181">
        <f>ROUND(F53*G53,2)</f>
        <v/>
      </c>
      <c r="I53" s="152" t="n"/>
    </row>
    <row r="54">
      <c r="A54" s="160" t="n">
        <v>39</v>
      </c>
      <c r="B54" s="292" t="n"/>
      <c r="C54" s="202" t="inlineStr">
        <is>
          <t>22.2.01.03-0003</t>
        </is>
      </c>
      <c r="D54" s="307" t="inlineStr">
        <is>
          <t>Изолятор подвесной стеклянный ПСД-70Е</t>
        </is>
      </c>
      <c r="E54" s="304" t="inlineStr">
        <is>
          <t>шт</t>
        </is>
      </c>
      <c r="F54" s="304" t="n">
        <v>490</v>
      </c>
      <c r="G54" s="181" t="n">
        <v>169.25</v>
      </c>
      <c r="H54" s="181">
        <f>ROUND(F54*G54,2)</f>
        <v/>
      </c>
      <c r="I54" s="152" t="n"/>
    </row>
    <row r="55">
      <c r="A55" s="160" t="n">
        <v>40</v>
      </c>
      <c r="B55" s="292" t="n"/>
      <c r="C55" s="202" t="inlineStr">
        <is>
          <t>Прайс из СД ОП</t>
        </is>
      </c>
      <c r="D55" s="307" t="inlineStr">
        <is>
          <t>Фундаменты под опоры ВЛ ФС2-А</t>
        </is>
      </c>
      <c r="E55" s="304" t="inlineStr">
        <is>
          <t>шт</t>
        </is>
      </c>
      <c r="F55" s="304" t="n">
        <v>26</v>
      </c>
      <c r="G55" s="181" t="n">
        <v>46118.34</v>
      </c>
      <c r="H55" s="181">
        <f>ROUND(F55*G55,2)</f>
        <v/>
      </c>
      <c r="I55" s="152" t="n"/>
    </row>
    <row r="56">
      <c r="A56" s="160" t="n">
        <v>41</v>
      </c>
      <c r="B56" s="292" t="n"/>
      <c r="C56" s="202" t="inlineStr">
        <is>
          <t>20.1.02.05-0007</t>
        </is>
      </c>
      <c r="D56" s="307" t="inlineStr">
        <is>
          <t>Коромысло: 3К2-21-3</t>
        </is>
      </c>
      <c r="E56" s="304" t="inlineStr">
        <is>
          <t>шт</t>
        </is>
      </c>
      <c r="F56" s="304" t="n">
        <v>27</v>
      </c>
      <c r="G56" s="181" t="n">
        <v>2845.09</v>
      </c>
      <c r="H56" s="181">
        <f>ROUND(F56*G56,2)</f>
        <v/>
      </c>
      <c r="I56" s="152" t="n"/>
    </row>
    <row r="57">
      <c r="A57" s="160" t="n">
        <v>42</v>
      </c>
      <c r="B57" s="292" t="n"/>
      <c r="C57" s="202" t="inlineStr">
        <is>
          <t>08.1.02.20-0002</t>
        </is>
      </c>
      <c r="D57" s="307" t="inlineStr">
        <is>
          <t>Звено соединительное, диаметр 49 мм</t>
        </is>
      </c>
      <c r="E57" s="304" t="inlineStr">
        <is>
          <t>шт</t>
        </is>
      </c>
      <c r="F57" s="304" t="n">
        <v>54</v>
      </c>
      <c r="G57" s="181" t="n">
        <v>808.21</v>
      </c>
      <c r="H57" s="181">
        <f>ROUND(F57*G57,2)</f>
        <v/>
      </c>
      <c r="I57" s="152" t="n"/>
    </row>
    <row r="58" ht="38.25" customHeight="1" s="254">
      <c r="A58" s="160" t="n">
        <v>43</v>
      </c>
      <c r="B58" s="292" t="n"/>
      <c r="C58" s="202" t="inlineStr">
        <is>
          <t>20.5.04.04-0061</t>
        </is>
      </c>
      <c r="D58" s="307" t="inlineStr">
        <is>
          <t>Зажимы натяжные болтовые НБН алюминиевые для крепления многопроволочных проводов сечением 95-120 мм2</t>
        </is>
      </c>
      <c r="E58" s="304" t="inlineStr">
        <is>
          <t>шт</t>
        </is>
      </c>
      <c r="F58" s="304" t="n">
        <v>108</v>
      </c>
      <c r="G58" s="181" t="n">
        <v>389.85</v>
      </c>
      <c r="H58" s="181">
        <f>ROUND(F58*G58,2)</f>
        <v/>
      </c>
      <c r="I58" s="152" t="n"/>
    </row>
    <row r="59" ht="25.5" customHeight="1" s="254">
      <c r="A59" s="160" t="n">
        <v>44</v>
      </c>
      <c r="B59" s="292" t="n"/>
      <c r="C59" s="202" t="inlineStr">
        <is>
          <t>05.1.01.15-0011</t>
        </is>
      </c>
      <c r="D59" s="307" t="inlineStr">
        <is>
          <t>Строение пролетное железобетонное ребристое из бетона В35 (М450)</t>
        </is>
      </c>
      <c r="E59" s="304" t="inlineStr">
        <is>
          <t>м3</t>
        </is>
      </c>
      <c r="F59" s="304" t="n">
        <v>2.4</v>
      </c>
      <c r="G59" s="181" t="n">
        <v>16676.66</v>
      </c>
      <c r="H59" s="181">
        <f>ROUND(F59*G59,2)</f>
        <v/>
      </c>
      <c r="I59" s="152" t="n"/>
    </row>
    <row r="60" ht="25.5" customHeight="1" s="254">
      <c r="A60" s="160" t="n">
        <v>45</v>
      </c>
      <c r="B60" s="292" t="n"/>
      <c r="C60" s="202" t="inlineStr">
        <is>
          <t>Прайс из СД ОП</t>
        </is>
      </c>
      <c r="D60" s="307" t="inlineStr">
        <is>
          <t>Зажим натяжной спиральный с коушем ЗНС-Т-13,3П/83(К-160)</t>
        </is>
      </c>
      <c r="E60" s="304" t="inlineStr">
        <is>
          <t>шт</t>
        </is>
      </c>
      <c r="F60" s="304" t="n">
        <v>9</v>
      </c>
      <c r="G60" s="181" t="n">
        <v>3156.18</v>
      </c>
      <c r="H60" s="181">
        <f>ROUND(F60*G60,2)</f>
        <v/>
      </c>
      <c r="I60" s="152" t="n"/>
    </row>
    <row r="61">
      <c r="A61" s="160" t="n">
        <v>46</v>
      </c>
      <c r="B61" s="292" t="n"/>
      <c r="C61" s="202" t="inlineStr">
        <is>
          <t>Прайс из СД ОП</t>
        </is>
      </c>
      <c r="D61" s="307" t="inlineStr">
        <is>
          <t>Узел крепления КГН-25-5</t>
        </is>
      </c>
      <c r="E61" s="304" t="inlineStr">
        <is>
          <t>шт</t>
        </is>
      </c>
      <c r="F61" s="304" t="n">
        <v>9</v>
      </c>
      <c r="G61" s="181" t="n">
        <v>2825.29</v>
      </c>
      <c r="H61" s="181">
        <f>ROUND(F61*G61,2)</f>
        <v/>
      </c>
      <c r="I61" s="152" t="n"/>
    </row>
    <row r="62" customFormat="1" s="244">
      <c r="A62" s="160" t="n">
        <v>47</v>
      </c>
      <c r="B62" s="292" t="n"/>
      <c r="C62" s="202" t="inlineStr">
        <is>
          <t>Прайс из СД ОП</t>
        </is>
      </c>
      <c r="D62" s="307" t="inlineStr">
        <is>
          <t>Звено ПРТ-16/30-2</t>
        </is>
      </c>
      <c r="E62" s="304" t="inlineStr">
        <is>
          <t>шт</t>
        </is>
      </c>
      <c r="F62" s="304" t="n">
        <v>54</v>
      </c>
      <c r="G62" s="181" t="n">
        <v>431.1</v>
      </c>
      <c r="H62" s="181">
        <f>ROUND(F62*G62,2)</f>
        <v/>
      </c>
      <c r="I62" s="152" t="n"/>
    </row>
    <row r="63" ht="25.5" customHeight="1" s="254">
      <c r="A63" s="160" t="n">
        <v>48</v>
      </c>
      <c r="B63" s="292" t="n"/>
      <c r="C63" s="202" t="inlineStr">
        <is>
          <t>Прайс из СД ОП</t>
        </is>
      </c>
      <c r="D63" s="307" t="inlineStr">
        <is>
          <t>Фундаменты под опоры ВЛ Ф5-АМ (бетон B30, расход арматуры 183 кг)</t>
        </is>
      </c>
      <c r="E63" s="304" t="inlineStr">
        <is>
          <t>шт</t>
        </is>
      </c>
      <c r="F63" s="304" t="n">
        <v>2</v>
      </c>
      <c r="G63" s="181" t="n">
        <v>66300.25999999999</v>
      </c>
      <c r="H63" s="181">
        <f>ROUND(F63*G63,2)</f>
        <v/>
      </c>
      <c r="I63" s="152" t="n"/>
    </row>
    <row r="64">
      <c r="A64" s="160" t="n">
        <v>49</v>
      </c>
      <c r="B64" s="292" t="n"/>
      <c r="C64" s="202" t="inlineStr">
        <is>
          <t>Прайс из СД ОП</t>
        </is>
      </c>
      <c r="D64" s="307" t="inlineStr">
        <is>
          <t>Изолятор ПС 160Д</t>
        </is>
      </c>
      <c r="E64" s="304" t="inlineStr">
        <is>
          <t>шт</t>
        </is>
      </c>
      <c r="F64" s="304" t="n">
        <v>9</v>
      </c>
      <c r="G64" s="181" t="n">
        <v>1490.04</v>
      </c>
      <c r="H64" s="181">
        <f>ROUND(F64*G64,2)</f>
        <v/>
      </c>
      <c r="I64" s="152" t="n"/>
      <c r="K64" s="144" t="n"/>
    </row>
    <row r="65">
      <c r="A65" s="160" t="n">
        <v>50</v>
      </c>
      <c r="B65" s="292" t="n"/>
      <c r="C65" s="202" t="inlineStr">
        <is>
          <t>02.2.05.04-1777</t>
        </is>
      </c>
      <c r="D65" s="307" t="inlineStr">
        <is>
          <t>Щебень М 800, фракция 20-40 мм, группа 2</t>
        </is>
      </c>
      <c r="E65" s="304" t="inlineStr">
        <is>
          <t>м3</t>
        </is>
      </c>
      <c r="F65" s="304" t="n">
        <v>115.138</v>
      </c>
      <c r="G65" s="181" t="n">
        <v>108.4</v>
      </c>
      <c r="H65" s="181">
        <f>ROUND(F65*G65,2)</f>
        <v/>
      </c>
      <c r="I65" s="152" t="n"/>
      <c r="K65" s="144" t="n"/>
    </row>
    <row r="66">
      <c r="A66" s="160" t="n">
        <v>51</v>
      </c>
      <c r="B66" s="292" t="n"/>
      <c r="C66" s="202" t="inlineStr">
        <is>
          <t>22.2.02.04-0036</t>
        </is>
      </c>
      <c r="D66" s="307" t="inlineStr">
        <is>
          <t>Звено промежуточное регулируемое ПРР-12-1</t>
        </is>
      </c>
      <c r="E66" s="304" t="inlineStr">
        <is>
          <t>шт</t>
        </is>
      </c>
      <c r="F66" s="304" t="n">
        <v>54</v>
      </c>
      <c r="G66" s="181" t="n">
        <v>193.24</v>
      </c>
      <c r="H66" s="181">
        <f>ROUND(F66*G66,2)</f>
        <v/>
      </c>
      <c r="I66" s="152" t="n"/>
      <c r="K66" s="144" t="n"/>
    </row>
    <row r="67">
      <c r="A67" s="160" t="n">
        <v>52</v>
      </c>
      <c r="B67" s="292" t="n"/>
      <c r="C67" s="202" t="inlineStr">
        <is>
          <t>Прайс из СД ОП</t>
        </is>
      </c>
      <c r="D67" s="307" t="inlineStr">
        <is>
          <t>Зажим ЗПС-Млт-13,3П/19 (лодочка ЛТ)</t>
        </is>
      </c>
      <c r="E67" s="304" t="inlineStr">
        <is>
          <t>шт</t>
        </is>
      </c>
      <c r="F67" s="304" t="n">
        <v>11</v>
      </c>
      <c r="G67" s="181" t="n">
        <v>892.05</v>
      </c>
      <c r="H67" s="181">
        <f>ROUND(F67*G67,2)</f>
        <v/>
      </c>
      <c r="I67" s="152" t="n"/>
      <c r="K67" s="144" t="n"/>
    </row>
    <row r="68">
      <c r="A68" s="160" t="n">
        <v>53</v>
      </c>
      <c r="B68" s="292" t="n"/>
      <c r="C68" s="202" t="inlineStr">
        <is>
          <t>Прайс из СД ОП</t>
        </is>
      </c>
      <c r="D68" s="307" t="inlineStr">
        <is>
          <t>Скоба СК-25-1А</t>
        </is>
      </c>
      <c r="E68" s="304" t="inlineStr">
        <is>
          <t>шт</t>
        </is>
      </c>
      <c r="F68" s="304" t="n">
        <v>18</v>
      </c>
      <c r="G68" s="181" t="n">
        <v>523.36</v>
      </c>
      <c r="H68" s="181">
        <f>ROUND(F68*G68,2)</f>
        <v/>
      </c>
    </row>
    <row r="69">
      <c r="A69" s="160" t="n">
        <v>54</v>
      </c>
      <c r="B69" s="292" t="n"/>
      <c r="C69" s="202" t="inlineStr">
        <is>
          <t>22.2.02.04-0009</t>
        </is>
      </c>
      <c r="D69" s="307" t="inlineStr">
        <is>
          <t>Звено промежуточное монтажное ПТМ-12-3</t>
        </is>
      </c>
      <c r="E69" s="304" t="inlineStr">
        <is>
          <t>шт</t>
        </is>
      </c>
      <c r="F69" s="304" t="n">
        <v>89</v>
      </c>
      <c r="G69" s="181" t="n">
        <v>103.63</v>
      </c>
      <c r="H69" s="181">
        <f>ROUND(F69*G69,2)</f>
        <v/>
      </c>
    </row>
    <row r="70">
      <c r="A70" s="160" t="n">
        <v>55</v>
      </c>
      <c r="B70" s="292" t="n"/>
      <c r="C70" s="202" t="inlineStr">
        <is>
          <t>20.1.02.22-0008</t>
        </is>
      </c>
      <c r="D70" s="307" t="inlineStr">
        <is>
          <t>Ушко: специальное укороченное УСК-12-16</t>
        </is>
      </c>
      <c r="E70" s="304" t="inlineStr">
        <is>
          <t>шт</t>
        </is>
      </c>
      <c r="F70" s="304" t="n">
        <v>54</v>
      </c>
      <c r="G70" s="181" t="n">
        <v>120.95</v>
      </c>
      <c r="H70" s="181">
        <f>ROUND(F70*G70,2)</f>
        <v/>
      </c>
    </row>
    <row r="71">
      <c r="A71" s="160" t="n">
        <v>56</v>
      </c>
      <c r="B71" s="292" t="n"/>
      <c r="C71" s="202" t="inlineStr">
        <is>
          <t>20.1.02.22-0006</t>
        </is>
      </c>
      <c r="D71" s="307" t="inlineStr">
        <is>
          <t>Ушко однолапчатое У1-12-16</t>
        </is>
      </c>
      <c r="E71" s="304" t="inlineStr">
        <is>
          <t>шт</t>
        </is>
      </c>
      <c r="F71" s="304" t="n">
        <v>35</v>
      </c>
      <c r="G71" s="181" t="n">
        <v>137.86</v>
      </c>
      <c r="H71" s="181">
        <f>ROUND(F71*G71,2)</f>
        <v/>
      </c>
    </row>
    <row r="72">
      <c r="A72" s="160" t="n">
        <v>57</v>
      </c>
      <c r="B72" s="292" t="n"/>
      <c r="C72" s="202" t="inlineStr">
        <is>
          <t>22.2.02.04-0047</t>
        </is>
      </c>
      <c r="D72" s="307" t="inlineStr">
        <is>
          <t>Звено промежуточное трехлапчатое ПРТ-12/16-2</t>
        </is>
      </c>
      <c r="E72" s="304" t="inlineStr">
        <is>
          <t>шт</t>
        </is>
      </c>
      <c r="F72" s="304" t="n">
        <v>54</v>
      </c>
      <c r="G72" s="181" t="n">
        <v>66.12</v>
      </c>
      <c r="H72" s="181">
        <f>ROUND(F72*G72,2)</f>
        <v/>
      </c>
    </row>
    <row r="73">
      <c r="A73" s="160" t="n">
        <v>58</v>
      </c>
      <c r="B73" s="292" t="n"/>
      <c r="C73" s="202" t="inlineStr">
        <is>
          <t>01.7.15.10-0035</t>
        </is>
      </c>
      <c r="D73" s="307" t="inlineStr">
        <is>
          <t>Скобы СК-21-1А</t>
        </is>
      </c>
      <c r="E73" s="304" t="inlineStr">
        <is>
          <t>шт</t>
        </is>
      </c>
      <c r="F73" s="304" t="n">
        <v>27</v>
      </c>
      <c r="G73" s="181" t="n">
        <v>116.92</v>
      </c>
      <c r="H73" s="181">
        <f>ROUND(F73*G73,2)</f>
        <v/>
      </c>
    </row>
    <row r="74">
      <c r="A74" s="160" t="n">
        <v>59</v>
      </c>
      <c r="B74" s="292" t="n"/>
      <c r="C74" s="202" t="inlineStr">
        <is>
          <t>Прайс из СД ОП</t>
        </is>
      </c>
      <c r="D74" s="307" t="inlineStr">
        <is>
          <t>Звено промежуточное переходное ПРТ-25/16-2</t>
        </is>
      </c>
      <c r="E74" s="304" t="inlineStr">
        <is>
          <t>шт</t>
        </is>
      </c>
      <c r="F74" s="304" t="n">
        <v>9</v>
      </c>
      <c r="G74" s="181" t="n">
        <v>349.63</v>
      </c>
      <c r="H74" s="181">
        <f>ROUND(F74*G74,2)</f>
        <v/>
      </c>
    </row>
    <row r="75" ht="25.5" customHeight="1" s="254">
      <c r="A75" s="160" t="n">
        <v>60</v>
      </c>
      <c r="B75" s="292" t="n"/>
      <c r="C75" s="202" t="inlineStr">
        <is>
          <t>08.4.03.02-0006</t>
        </is>
      </c>
      <c r="D75" s="307" t="inlineStr">
        <is>
          <t>Сталь арматурная, горячекатаная, гладкая, класс А-I, диаметр 16-18 мм</t>
        </is>
      </c>
      <c r="E75" s="304" t="inlineStr">
        <is>
          <t>т</t>
        </is>
      </c>
      <c r="F75" s="304" t="n">
        <v>0.45</v>
      </c>
      <c r="G75" s="181" t="n">
        <v>5650</v>
      </c>
      <c r="H75" s="181">
        <f>ROUND(F75*G75,2)</f>
        <v/>
      </c>
    </row>
    <row r="76">
      <c r="A76" s="160" t="n">
        <v>61</v>
      </c>
      <c r="B76" s="292" t="n"/>
      <c r="C76" s="202" t="inlineStr">
        <is>
          <t>22.2.02.04-0004</t>
        </is>
      </c>
      <c r="D76" s="307" t="inlineStr">
        <is>
          <t>Звено промежуточное вывернутое ПРВ-21-1</t>
        </is>
      </c>
      <c r="E76" s="304" t="inlineStr">
        <is>
          <t>шт</t>
        </is>
      </c>
      <c r="F76" s="304" t="n">
        <v>27</v>
      </c>
      <c r="G76" s="181" t="n">
        <v>83.93000000000001</v>
      </c>
      <c r="H76" s="181">
        <f>ROUND(F76*G76,2)</f>
        <v/>
      </c>
    </row>
    <row r="77">
      <c r="A77" s="160" t="n">
        <v>62</v>
      </c>
      <c r="B77" s="292" t="n"/>
      <c r="C77" s="202" t="inlineStr">
        <is>
          <t>20.1.01.05-0006</t>
        </is>
      </c>
      <c r="D77" s="307" t="inlineStr">
        <is>
          <t>Зажим заземляющий прессуемый ЗПС-100-3В</t>
        </is>
      </c>
      <c r="E77" s="304" t="inlineStr">
        <is>
          <t>шт</t>
        </is>
      </c>
      <c r="F77" s="304" t="n">
        <v>31</v>
      </c>
      <c r="G77" s="181" t="n">
        <v>70.28</v>
      </c>
      <c r="H77" s="181">
        <f>ROUND(F77*G77,2)</f>
        <v/>
      </c>
    </row>
    <row r="78">
      <c r="A78" s="160" t="n">
        <v>63</v>
      </c>
      <c r="B78" s="292" t="n"/>
      <c r="C78" s="202" t="inlineStr">
        <is>
          <t>22.2.02.04-0054</t>
        </is>
      </c>
      <c r="D78" s="307" t="inlineStr">
        <is>
          <t>Звено промежуточное трехлапчатое ПРТ-21/16-2</t>
        </is>
      </c>
      <c r="E78" s="304" t="inlineStr">
        <is>
          <t>шт</t>
        </is>
      </c>
      <c r="F78" s="304" t="n">
        <v>27</v>
      </c>
      <c r="G78" s="181" t="n">
        <v>80.09999999999999</v>
      </c>
      <c r="H78" s="181">
        <f>ROUND(F78*G78,2)</f>
        <v/>
      </c>
      <c r="I78" s="152" t="n"/>
    </row>
    <row r="79">
      <c r="A79" s="160" t="n">
        <v>64</v>
      </c>
      <c r="B79" s="292" t="n"/>
      <c r="C79" s="202" t="inlineStr">
        <is>
          <t>Прайс из СД ОП</t>
        </is>
      </c>
      <c r="D79" s="307" t="inlineStr">
        <is>
          <t>Ушко У1-16-20</t>
        </is>
      </c>
      <c r="E79" s="304" t="inlineStr">
        <is>
          <t>шт</t>
        </is>
      </c>
      <c r="F79" s="304" t="n">
        <v>9</v>
      </c>
      <c r="G79" s="181" t="n">
        <v>238.13</v>
      </c>
      <c r="H79" s="181">
        <f>ROUND(F79*G79,2)</f>
        <v/>
      </c>
      <c r="I79" s="152" t="n"/>
    </row>
    <row r="80">
      <c r="A80" s="160" t="n">
        <v>65</v>
      </c>
      <c r="B80" s="292" t="n"/>
      <c r="C80" s="202" t="inlineStr">
        <is>
          <t>22.2.02.04-0038</t>
        </is>
      </c>
      <c r="D80" s="307" t="inlineStr">
        <is>
          <t>Звено промежуточное регулируемое ПРР-16-1</t>
        </is>
      </c>
      <c r="E80" s="304" t="inlineStr">
        <is>
          <t>шт</t>
        </is>
      </c>
      <c r="F80" s="304" t="n">
        <v>9</v>
      </c>
      <c r="G80" s="181" t="n">
        <v>228.79</v>
      </c>
      <c r="H80" s="181">
        <f>ROUND(F80*G80,2)</f>
        <v/>
      </c>
      <c r="I80" s="152" t="n"/>
    </row>
    <row r="81">
      <c r="A81" s="160" t="n">
        <v>66</v>
      </c>
      <c r="B81" s="292" t="n"/>
      <c r="C81" s="202" t="inlineStr">
        <is>
          <t>20.1.02.21-0050</t>
        </is>
      </c>
      <c r="D81" s="307" t="inlineStr">
        <is>
          <t>Узел крепления КГП-16-3</t>
        </is>
      </c>
      <c r="E81" s="304" t="inlineStr">
        <is>
          <t>шт</t>
        </is>
      </c>
      <c r="F81" s="304" t="n">
        <v>46</v>
      </c>
      <c r="G81" s="181" t="n">
        <v>43.67</v>
      </c>
      <c r="H81" s="181">
        <f>ROUND(F81*G81,2)</f>
        <v/>
      </c>
      <c r="I81" s="152" t="n"/>
    </row>
    <row r="82">
      <c r="A82" s="160" t="n">
        <v>67</v>
      </c>
      <c r="B82" s="292" t="n"/>
      <c r="C82" s="202" t="inlineStr">
        <is>
          <t>01.7.15.10-0032</t>
        </is>
      </c>
      <c r="D82" s="307" t="inlineStr">
        <is>
          <t>Скобы СК-12-1А</t>
        </is>
      </c>
      <c r="E82" s="304" t="inlineStr">
        <is>
          <t>шт</t>
        </is>
      </c>
      <c r="F82" s="304" t="n">
        <v>35</v>
      </c>
      <c r="G82" s="181" t="n">
        <v>54.7</v>
      </c>
      <c r="H82" s="181">
        <f>ROUND(F82*G82,2)</f>
        <v/>
      </c>
      <c r="I82" s="152" t="n"/>
    </row>
    <row r="83">
      <c r="A83" s="160" t="n">
        <v>68</v>
      </c>
      <c r="B83" s="292" t="n"/>
      <c r="C83" s="202" t="inlineStr">
        <is>
          <t>22.2.02.04-0022</t>
        </is>
      </c>
      <c r="D83" s="307" t="inlineStr">
        <is>
          <t>Звено промежуточное прямое ПР-12-6</t>
        </is>
      </c>
      <c r="E83" s="304" t="inlineStr">
        <is>
          <t>шт</t>
        </is>
      </c>
      <c r="F83" s="304" t="n">
        <v>35</v>
      </c>
      <c r="G83" s="181" t="n">
        <v>42.05</v>
      </c>
      <c r="H83" s="181">
        <f>ROUND(F83*G83,2)</f>
        <v/>
      </c>
      <c r="I83" s="152" t="n"/>
    </row>
    <row r="84">
      <c r="A84" s="160" t="n">
        <v>69</v>
      </c>
      <c r="B84" s="292" t="n"/>
      <c r="C84" s="202" t="inlineStr">
        <is>
          <t>22.2.02.04-0012</t>
        </is>
      </c>
      <c r="D84" s="307" t="inlineStr">
        <is>
          <t>Звено промежуточное монтажное ПТМ-16-3</t>
        </is>
      </c>
      <c r="E84" s="304" t="inlineStr">
        <is>
          <t>шт</t>
        </is>
      </c>
      <c r="F84" s="304" t="n">
        <v>9</v>
      </c>
      <c r="G84" s="181" t="n">
        <v>148.2</v>
      </c>
      <c r="H84" s="181">
        <f>ROUND(F84*G84,2)</f>
        <v/>
      </c>
      <c r="I84" s="152" t="n"/>
    </row>
    <row r="85">
      <c r="A85" s="160" t="n">
        <v>70</v>
      </c>
      <c r="B85" s="292" t="n"/>
      <c r="C85" s="202" t="inlineStr">
        <is>
          <t>20.1.02.14-1006</t>
        </is>
      </c>
      <c r="D85" s="307" t="inlineStr">
        <is>
          <t>Серьга СР-12-16</t>
        </is>
      </c>
      <c r="E85" s="304" t="inlineStr">
        <is>
          <t>шт</t>
        </is>
      </c>
      <c r="F85" s="304" t="n">
        <v>100</v>
      </c>
      <c r="G85" s="181" t="n">
        <v>13.29</v>
      </c>
      <c r="H85" s="181">
        <f>ROUND(F85*G85,2)</f>
        <v/>
      </c>
      <c r="I85" s="152" t="n"/>
    </row>
    <row r="86">
      <c r="A86" s="160" t="n">
        <v>71</v>
      </c>
      <c r="B86" s="292" t="n"/>
      <c r="C86" s="202" t="inlineStr">
        <is>
          <t>22.2.02.04-0049</t>
        </is>
      </c>
      <c r="D86" s="307" t="inlineStr">
        <is>
          <t>Звено промежуточное трехлапчатое ПРТ-16-1</t>
        </is>
      </c>
      <c r="E86" s="304" t="inlineStr">
        <is>
          <t>шт</t>
        </is>
      </c>
      <c r="F86" s="304" t="n">
        <v>9</v>
      </c>
      <c r="G86" s="181" t="n">
        <v>80.59999999999999</v>
      </c>
      <c r="H86" s="181">
        <f>ROUND(F86*G86,2)</f>
        <v/>
      </c>
      <c r="I86" s="152" t="n"/>
    </row>
    <row r="87" ht="25.5" customFormat="1" customHeight="1" s="244">
      <c r="A87" s="160" t="n">
        <v>72</v>
      </c>
      <c r="B87" s="292" t="n"/>
      <c r="C87" s="202" t="inlineStr">
        <is>
          <t>08.4.03.02-0004</t>
        </is>
      </c>
      <c r="D87" s="307" t="inlineStr">
        <is>
          <t>Сталь арматурная, горячекатаная, гладкая, класс А-I, диаметр 12 мм</t>
        </is>
      </c>
      <c r="E87" s="304" t="inlineStr">
        <is>
          <t>т</t>
        </is>
      </c>
      <c r="F87" s="304" t="n">
        <v>0.10752</v>
      </c>
      <c r="G87" s="181" t="n">
        <v>6510.51</v>
      </c>
      <c r="H87" s="181">
        <f>ROUND(F87*G87,2)</f>
        <v/>
      </c>
      <c r="I87" s="152" t="n"/>
    </row>
    <row r="88">
      <c r="A88" s="160" t="n">
        <v>73</v>
      </c>
      <c r="B88" s="292" t="n"/>
      <c r="C88" s="202" t="inlineStr">
        <is>
          <t>22.2.02.04-0023</t>
        </is>
      </c>
      <c r="D88" s="307" t="inlineStr">
        <is>
          <t>Звено промежуточное прямое ПР-16-6</t>
        </is>
      </c>
      <c r="E88" s="304" t="inlineStr">
        <is>
          <t>шт</t>
        </is>
      </c>
      <c r="F88" s="304" t="n">
        <v>9</v>
      </c>
      <c r="G88" s="181" t="n">
        <v>60.08</v>
      </c>
      <c r="H88" s="181">
        <f>ROUND(F88*G88,2)</f>
        <v/>
      </c>
      <c r="I88" s="152" t="n"/>
    </row>
    <row r="89" ht="25.5" customHeight="1" s="254">
      <c r="A89" s="160" t="n">
        <v>74</v>
      </c>
      <c r="B89" s="292" t="n"/>
      <c r="C89" s="202" t="inlineStr">
        <is>
          <t>10.1.02.03-0001</t>
        </is>
      </c>
      <c r="D89" s="307" t="inlineStr">
        <is>
          <t>Проволока алюминиевая, марка АМЦ, диаметр 1,4-1,8 мм</t>
        </is>
      </c>
      <c r="E89" s="304" t="inlineStr">
        <is>
          <t>т</t>
        </is>
      </c>
      <c r="F89" s="304" t="n">
        <v>0.015629</v>
      </c>
      <c r="G89" s="181" t="n">
        <v>30091.5</v>
      </c>
      <c r="H89" s="181">
        <f>ROUND(F89*G89,2)</f>
        <v/>
      </c>
      <c r="I89" s="152" t="n"/>
      <c r="K89" s="144" t="n"/>
    </row>
    <row r="90">
      <c r="A90" s="160" t="n">
        <v>75</v>
      </c>
      <c r="B90" s="292" t="n"/>
      <c r="C90" s="202" t="inlineStr">
        <is>
          <t>20.1.02.22-0005</t>
        </is>
      </c>
      <c r="D90" s="307" t="inlineStr">
        <is>
          <t>Ушко: однолапчатое У1-7-16</t>
        </is>
      </c>
      <c r="E90" s="304" t="inlineStr">
        <is>
          <t>шт</t>
        </is>
      </c>
      <c r="F90" s="304" t="n">
        <v>11</v>
      </c>
      <c r="G90" s="181" t="n">
        <v>39.32</v>
      </c>
      <c r="H90" s="181">
        <f>ROUND(F90*G90,2)</f>
        <v/>
      </c>
      <c r="I90" s="152" t="n"/>
      <c r="K90" s="144" t="n"/>
    </row>
    <row r="91">
      <c r="A91" s="160" t="n">
        <v>76</v>
      </c>
      <c r="B91" s="292" t="n"/>
      <c r="C91" s="202" t="inlineStr">
        <is>
          <t>22.2.01.01-0002</t>
        </is>
      </c>
      <c r="D91" s="307" t="inlineStr">
        <is>
          <t>Изолятор для радио и связи антенный ПР-2</t>
        </is>
      </c>
      <c r="E91" s="304" t="inlineStr">
        <is>
          <t>100 шт</t>
        </is>
      </c>
      <c r="F91" s="304" t="n">
        <v>0.35</v>
      </c>
      <c r="G91" s="181" t="n">
        <v>1002.37</v>
      </c>
      <c r="H91" s="181">
        <f>ROUND(F91*G91,2)</f>
        <v/>
      </c>
      <c r="I91" s="152" t="n"/>
      <c r="K91" s="144" t="n"/>
    </row>
    <row r="92">
      <c r="A92" s="160" t="n">
        <v>77</v>
      </c>
      <c r="B92" s="292" t="n"/>
      <c r="C92" s="202" t="inlineStr">
        <is>
          <t>20.1.02.14-0005</t>
        </is>
      </c>
      <c r="D92" s="307" t="inlineStr">
        <is>
          <t>Серьга СР-16-20</t>
        </is>
      </c>
      <c r="E92" s="304" t="inlineStr">
        <is>
          <t>шт</t>
        </is>
      </c>
      <c r="F92" s="304" t="n">
        <v>9</v>
      </c>
      <c r="G92" s="181" t="n">
        <v>21.5</v>
      </c>
      <c r="H92" s="181">
        <f>ROUND(F92*G92,2)</f>
        <v/>
      </c>
    </row>
    <row r="93" ht="25.5" customHeight="1" s="254">
      <c r="A93" s="160" t="n">
        <v>78</v>
      </c>
      <c r="B93" s="292" t="n"/>
      <c r="C93" s="202" t="inlineStr">
        <is>
          <t>01.2.03.03-0063</t>
        </is>
      </c>
      <c r="D93" s="307" t="inlineStr">
        <is>
          <t>Мастика битумно-резиновая: МБР-65 изоляционная (ГОСТ 15836-79)</t>
        </is>
      </c>
      <c r="E93" s="304" t="inlineStr">
        <is>
          <t>т</t>
        </is>
      </c>
      <c r="F93" s="304" t="n">
        <v>0.0202</v>
      </c>
      <c r="G93" s="181" t="n">
        <v>7998.51</v>
      </c>
      <c r="H93" s="181">
        <f>ROUND(F93*G93,2)</f>
        <v/>
      </c>
    </row>
    <row r="94">
      <c r="A94" s="160" t="n">
        <v>79</v>
      </c>
      <c r="B94" s="292" t="n"/>
      <c r="C94" s="202" t="inlineStr">
        <is>
          <t>01.7.11.07-0032</t>
        </is>
      </c>
      <c r="D94" s="307" t="inlineStr">
        <is>
          <t>Электроды сварочные Э42, диаметр 4 мм</t>
        </is>
      </c>
      <c r="E94" s="304" t="inlineStr">
        <is>
          <t>т</t>
        </is>
      </c>
      <c r="F94" s="304" t="n">
        <v>0.012864</v>
      </c>
      <c r="G94" s="181" t="n">
        <v>10316.39</v>
      </c>
      <c r="H94" s="181">
        <f>ROUND(F94*G94,2)</f>
        <v/>
      </c>
      <c r="I94" s="152" t="n"/>
      <c r="K94" s="144" t="n"/>
    </row>
    <row r="95">
      <c r="A95" s="160" t="n">
        <v>80</v>
      </c>
      <c r="B95" s="292" t="n"/>
      <c r="C95" s="202" t="inlineStr">
        <is>
          <t>20.1.01.11-0006</t>
        </is>
      </c>
      <c r="D95" s="307" t="inlineStr">
        <is>
          <t>Зажим: плашечный соединительный ПА 3-2</t>
        </is>
      </c>
      <c r="E95" s="304" t="inlineStr">
        <is>
          <t>шт</t>
        </is>
      </c>
      <c r="F95" s="304" t="n">
        <v>9</v>
      </c>
      <c r="G95" s="181" t="n">
        <v>12.24</v>
      </c>
      <c r="H95" s="181">
        <f>ROUND(F95*G95,2)</f>
        <v/>
      </c>
      <c r="I95" s="152" t="n"/>
      <c r="K95" s="144" t="n"/>
    </row>
    <row r="96">
      <c r="A96" s="160" t="n">
        <v>81</v>
      </c>
      <c r="B96" s="292" t="n"/>
      <c r="C96" s="202" t="inlineStr">
        <is>
          <t>01.2.01.02-0052</t>
        </is>
      </c>
      <c r="D96" s="307" t="inlineStr">
        <is>
          <t>Битумы нефтяные строительные БН-70/30</t>
        </is>
      </c>
      <c r="E96" s="304" t="inlineStr">
        <is>
          <t>т</t>
        </is>
      </c>
      <c r="F96" s="304" t="n">
        <v>0.042</v>
      </c>
      <c r="G96" s="181" t="n">
        <v>1525.48</v>
      </c>
      <c r="H96" s="181">
        <f>ROUND(F96*G96,2)</f>
        <v/>
      </c>
      <c r="I96" s="152" t="n"/>
      <c r="K96" s="144" t="n"/>
    </row>
    <row r="97">
      <c r="A97" s="160" t="n">
        <v>82</v>
      </c>
      <c r="B97" s="292" t="n"/>
      <c r="C97" s="202" t="inlineStr">
        <is>
          <t>01.7.03.01-0001</t>
        </is>
      </c>
      <c r="D97" s="307" t="inlineStr">
        <is>
          <t>Вода</t>
        </is>
      </c>
      <c r="E97" s="304" t="inlineStr">
        <is>
          <t>м3</t>
        </is>
      </c>
      <c r="F97" s="304" t="n">
        <v>15.018</v>
      </c>
      <c r="G97" s="181" t="n">
        <v>2.47</v>
      </c>
      <c r="H97" s="181">
        <f>ROUND(F97*G97,2)</f>
        <v/>
      </c>
    </row>
    <row r="98">
      <c r="A98" s="160" t="n">
        <v>83</v>
      </c>
      <c r="B98" s="292" t="n"/>
      <c r="C98" s="202" t="inlineStr">
        <is>
          <t>14.5.09.11-0102</t>
        </is>
      </c>
      <c r="D98" s="307" t="inlineStr">
        <is>
          <t>Уайт-спирит</t>
        </is>
      </c>
      <c r="E98" s="304" t="inlineStr">
        <is>
          <t>кг</t>
        </is>
      </c>
      <c r="F98" s="304" t="n">
        <v>5.175</v>
      </c>
      <c r="G98" s="181" t="n">
        <v>6.68</v>
      </c>
      <c r="H98" s="181">
        <f>ROUND(F98*G98,2)</f>
        <v/>
      </c>
    </row>
    <row r="99">
      <c r="A99" s="160" t="n">
        <v>84</v>
      </c>
      <c r="B99" s="292" t="n"/>
      <c r="C99" s="202" t="inlineStr">
        <is>
          <t>12.2.03.11-0042</t>
        </is>
      </c>
      <c r="D99" s="307" t="inlineStr">
        <is>
          <t>Холсты стекловолокнистые марки: ВВ-Г, высший сорт</t>
        </is>
      </c>
      <c r="E99" s="304" t="inlineStr">
        <is>
          <t>10 м2</t>
        </is>
      </c>
      <c r="F99" s="304" t="n">
        <v>0.924</v>
      </c>
      <c r="G99" s="181" t="n">
        <v>21.9</v>
      </c>
      <c r="H99" s="181">
        <f>ROUND(F99*G99,2)</f>
        <v/>
      </c>
    </row>
    <row r="100">
      <c r="A100" s="160" t="n">
        <v>85</v>
      </c>
      <c r="B100" s="292" t="n"/>
      <c r="C100" s="202" t="inlineStr">
        <is>
          <t>01.3.01.03-0002</t>
        </is>
      </c>
      <c r="D100" s="307" t="inlineStr">
        <is>
          <t>Керосин для технических целей</t>
        </is>
      </c>
      <c r="E100" s="304" t="inlineStr">
        <is>
          <t>т</t>
        </is>
      </c>
      <c r="F100" s="304" t="n">
        <v>0.001344</v>
      </c>
      <c r="G100" s="181" t="n">
        <v>2604.17</v>
      </c>
      <c r="H100" s="181">
        <f>ROUND(F100*G100,2)</f>
        <v/>
      </c>
    </row>
    <row r="103">
      <c r="B103" s="256" t="inlineStr">
        <is>
          <t>Составил ______________________     Д.А. Самуйленко</t>
        </is>
      </c>
    </row>
    <row r="104">
      <c r="B104" s="212" t="inlineStr">
        <is>
          <t xml:space="preserve">                         (подпись, инициалы, фамилия)</t>
        </is>
      </c>
    </row>
    <row r="106">
      <c r="B106" s="256" t="inlineStr">
        <is>
          <t>Проверил ______________________        А.В. Костянецкая</t>
        </is>
      </c>
    </row>
    <row r="107">
      <c r="B107" s="212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A48:E48"/>
    <mergeCell ref="D9:D10"/>
    <mergeCell ref="A24:E24"/>
    <mergeCell ref="E9:E10"/>
    <mergeCell ref="A9:A10"/>
    <mergeCell ref="F9:F10"/>
    <mergeCell ref="A2:H2"/>
    <mergeCell ref="A4:H4"/>
    <mergeCell ref="G9:H9"/>
    <mergeCell ref="A22:E22"/>
    <mergeCell ref="A6:H6"/>
  </mergeCells>
  <pageMargins left="0.7" right="0.7" top="0.75" bottom="0.75" header="0.3" footer="0.3"/>
  <pageSetup orientation="portrait" paperSize="9" scale="54"/>
  <rowBreaks count="1" manualBreakCount="1">
    <brk id="6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2:B43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50" t="n"/>
      <c r="C1" s="250" t="n"/>
      <c r="D1" s="250" t="n"/>
      <c r="E1" s="250" t="n"/>
    </row>
    <row r="2">
      <c r="B2" s="250" t="n"/>
      <c r="C2" s="250" t="n"/>
      <c r="D2" s="250" t="n"/>
      <c r="E2" s="317" t="inlineStr">
        <is>
          <t>Приложение № 4</t>
        </is>
      </c>
    </row>
    <row r="3">
      <c r="B3" s="250" t="n"/>
      <c r="C3" s="250" t="n"/>
      <c r="D3" s="250" t="n"/>
      <c r="E3" s="250" t="n"/>
    </row>
    <row r="4">
      <c r="B4" s="250" t="n"/>
      <c r="C4" s="250" t="n"/>
      <c r="D4" s="250" t="n"/>
      <c r="E4" s="250" t="n"/>
    </row>
    <row r="5">
      <c r="B5" s="273" t="inlineStr">
        <is>
          <t>Ресурсная модель</t>
        </is>
      </c>
    </row>
    <row r="6">
      <c r="B6" s="149" t="n"/>
      <c r="C6" s="250" t="n"/>
      <c r="D6" s="250" t="n"/>
      <c r="E6" s="250" t="n"/>
    </row>
    <row r="7" ht="25.5" customHeight="1" s="254">
      <c r="B7" s="299" t="inlineStr">
        <is>
          <t>Наименование разрабатываемого показателя УНЦ — Демонтаж ВЛ 220 кВ две цепи</t>
        </is>
      </c>
    </row>
    <row r="8">
      <c r="B8" s="300" t="inlineStr">
        <is>
          <t>Единица измерения  — 1 км</t>
        </is>
      </c>
    </row>
    <row r="9">
      <c r="B9" s="149" t="n"/>
      <c r="C9" s="250" t="n"/>
      <c r="D9" s="250" t="n"/>
      <c r="E9" s="250" t="n"/>
    </row>
    <row r="10" ht="51" customHeight="1" s="254">
      <c r="B10" s="304" t="inlineStr">
        <is>
          <t>Наименование</t>
        </is>
      </c>
      <c r="C10" s="304" t="inlineStr">
        <is>
          <t>Сметная стоимость в ценах на 01.01.2023
 (руб.)</t>
        </is>
      </c>
      <c r="D10" s="304" t="inlineStr">
        <is>
          <t>Удельный вес, 
(в СМР)</t>
        </is>
      </c>
      <c r="E10" s="30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6">
        <f>'Прил.5 Расчет СМР и ОБ'!J28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6">
        <f>'Прил.5 Расчет СМР и ОБ'!J46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6">
        <f>'Прил.5 Расчет СМР и ОБ'!J48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6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6">
        <f>'Прил.5 Расчет СМР и ОБ'!J57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6">
        <f>'Прил.5 Расчет СМР и ОБ'!J58</f>
        <v/>
      </c>
      <c r="D17" s="26">
        <f>C17/$C$24</f>
        <v/>
      </c>
      <c r="E17" s="26">
        <f>C17/$C$40</f>
        <v/>
      </c>
      <c r="G17" s="391" t="n"/>
    </row>
    <row r="18">
      <c r="B18" s="24" t="inlineStr">
        <is>
          <t>МАТЕРИАЛЫ, ВСЕГО:</t>
        </is>
      </c>
      <c r="C18" s="14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2">
        <f>'Прил.5 Расчет СМР и ОБ'!D64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2">
        <f>'Прил.5 Расчет СМР и ОБ'!D62</f>
        <v/>
      </c>
      <c r="D23" s="26" t="n"/>
      <c r="E23" s="24" t="n"/>
    </row>
    <row r="24">
      <c r="B24" s="24" t="inlineStr">
        <is>
          <t>ВСЕГО СМР с НР и СП</t>
        </is>
      </c>
      <c r="C24" s="146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146">
        <f>'Прил.5 Расчет СМР и ОБ'!J53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146">
        <f>'Прил.5 Расчет СМР и ОБ'!J54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6">
        <f>'Прил.5 Расчет СМР и ОБ'!J67</f>
        <v/>
      </c>
      <c r="D27" s="26" t="n"/>
      <c r="E27" s="26">
        <f>C27/$C$40</f>
        <v/>
      </c>
      <c r="G27" s="147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- 3,3%</t>
        </is>
      </c>
      <c r="C29" s="176">
        <f>ROUND(C24*3.3%,2)</f>
        <v/>
      </c>
      <c r="D29" s="24" t="n"/>
      <c r="E29" s="26">
        <f>C29/$C$40</f>
        <v/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6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7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76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76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6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6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76">
        <f>ROUND((C27+C32+C33+C34+C35+C29+C31+C30)*2.14%,2)</f>
        <v/>
      </c>
      <c r="D36" s="24" t="n"/>
      <c r="E36" s="26">
        <f>C36/$C$40</f>
        <v/>
      </c>
      <c r="G36" s="200" t="n"/>
      <c r="L36" s="147" t="n"/>
    </row>
    <row r="37">
      <c r="B37" s="24" t="inlineStr">
        <is>
          <t>Авторский надзор - 0,2%</t>
        </is>
      </c>
      <c r="C37" s="176">
        <f>ROUND((C27+C32+C33+C34+C35+C29+C31+C30)*0.2%,2)</f>
        <v/>
      </c>
      <c r="D37" s="24" t="n"/>
      <c r="E37" s="26">
        <f>C37/$C$40</f>
        <v/>
      </c>
      <c r="G37" s="201" t="n"/>
      <c r="L37" s="147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14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6">
        <f>C40/'Прил.5 Расчет СМР и ОБ'!E68</f>
        <v/>
      </c>
      <c r="D41" s="24" t="n"/>
      <c r="E41" s="24" t="n"/>
    </row>
    <row r="42">
      <c r="B42" s="199" t="n"/>
      <c r="C42" s="250" t="n"/>
      <c r="D42" s="250" t="n"/>
      <c r="E42" s="250" t="n"/>
    </row>
    <row r="43">
      <c r="B43" s="199" t="inlineStr">
        <is>
          <t>Составил ____________________________  Д.А. Самуйленко</t>
        </is>
      </c>
      <c r="C43" s="250" t="n"/>
      <c r="D43" s="250" t="n"/>
      <c r="E43" s="250" t="n"/>
    </row>
    <row r="44">
      <c r="B44" s="199" t="inlineStr">
        <is>
          <t xml:space="preserve">(должность, подпись, инициалы, фамилия) </t>
        </is>
      </c>
      <c r="C44" s="250" t="n"/>
      <c r="D44" s="250" t="n"/>
      <c r="E44" s="250" t="n"/>
    </row>
    <row r="45">
      <c r="B45" s="199" t="n"/>
      <c r="C45" s="250" t="n"/>
      <c r="D45" s="250" t="n"/>
      <c r="E45" s="250" t="n"/>
    </row>
    <row r="46">
      <c r="B46" s="199" t="inlineStr">
        <is>
          <t>Проверил ____________________________ А.В. Костянецкая</t>
        </is>
      </c>
      <c r="C46" s="250" t="n"/>
      <c r="D46" s="250" t="n"/>
      <c r="E46" s="250" t="n"/>
    </row>
    <row r="47">
      <c r="B47" s="300" t="inlineStr">
        <is>
          <t>(должность, подпись, инициалы, фамилия)</t>
        </is>
      </c>
      <c r="D47" s="250" t="n"/>
      <c r="E47" s="250" t="n"/>
    </row>
    <row r="49">
      <c r="B49" s="250" t="n"/>
      <c r="C49" s="250" t="n"/>
      <c r="D49" s="250" t="n"/>
      <c r="E49" s="250" t="n"/>
    </row>
    <row r="50">
      <c r="B50" s="250" t="n"/>
      <c r="C50" s="250" t="n"/>
      <c r="D50" s="250" t="n"/>
      <c r="E50" s="25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4"/>
  <sheetViews>
    <sheetView view="pageBreakPreview" topLeftCell="A51" zoomScale="85" workbookViewId="0">
      <selection activeCell="B49" sqref="B49:H49"/>
    </sheetView>
  </sheetViews>
  <sheetFormatPr baseColWidth="8" defaultColWidth="9.140625" defaultRowHeight="15" outlineLevelRow="1"/>
  <cols>
    <col width="5.7109375" customWidth="1" style="251" min="1" max="1"/>
    <col width="22.5703125" customWidth="1" style="251" min="2" max="2"/>
    <col width="39.140625" customWidth="1" style="251" min="3" max="3"/>
    <col width="13.5703125" customWidth="1" style="251" min="4" max="4"/>
    <col width="12.7109375" customWidth="1" style="251" min="5" max="5"/>
    <col width="14.5703125" customWidth="1" style="251" min="6" max="6"/>
    <col width="15.85546875" customWidth="1" style="251" min="7" max="7"/>
    <col width="12.7109375" customWidth="1" style="251" min="8" max="8"/>
    <col width="15.85546875" customWidth="1" style="251" min="9" max="9"/>
    <col width="17.5703125" customWidth="1" style="251" min="10" max="10"/>
    <col width="10.85546875" customWidth="1" style="251" min="11" max="11"/>
    <col width="13.85546875" customWidth="1" style="251" min="12" max="12"/>
  </cols>
  <sheetData>
    <row r="1">
      <c r="M1" s="251" t="n"/>
      <c r="N1" s="251" t="n"/>
    </row>
    <row r="2" ht="15.75" customHeight="1" s="254">
      <c r="H2" s="301" t="inlineStr">
        <is>
          <t>Приложение №5</t>
        </is>
      </c>
      <c r="M2" s="251" t="n"/>
      <c r="N2" s="251" t="n"/>
    </row>
    <row r="3">
      <c r="M3" s="251" t="n"/>
      <c r="N3" s="251" t="n"/>
    </row>
    <row r="4" ht="12.75" customFormat="1" customHeight="1" s="250">
      <c r="A4" s="273" t="inlineStr">
        <is>
          <t>Расчет стоимости СМР и оборудования</t>
        </is>
      </c>
    </row>
    <row r="5" ht="12.75" customFormat="1" customHeight="1" s="250">
      <c r="A5" s="273" t="n"/>
      <c r="B5" s="273" t="n"/>
      <c r="C5" s="325" t="n"/>
      <c r="D5" s="273" t="n"/>
      <c r="E5" s="273" t="n"/>
      <c r="F5" s="273" t="n"/>
      <c r="G5" s="273" t="n"/>
      <c r="H5" s="273" t="n"/>
      <c r="I5" s="273" t="n"/>
      <c r="J5" s="273" t="n"/>
    </row>
    <row r="6" ht="12.75" customFormat="1" customHeight="1" s="250">
      <c r="A6" s="135" t="inlineStr">
        <is>
          <t>Наименование разрабатываемого показателя УНЦ</t>
        </is>
      </c>
      <c r="B6" s="134" t="n"/>
      <c r="C6" s="134" t="n"/>
      <c r="D6" s="276" t="inlineStr">
        <is>
          <t>Демонтаж ВЛ 220 кВ две цепи</t>
        </is>
      </c>
    </row>
    <row r="7" ht="12.75" customFormat="1" customHeight="1" s="250">
      <c r="A7" s="276" t="inlineStr">
        <is>
          <t>Единица измерения  — 1 км</t>
        </is>
      </c>
      <c r="I7" s="299" t="n"/>
      <c r="J7" s="299" t="n"/>
    </row>
    <row r="8" ht="13.5" customFormat="1" customHeight="1" s="250">
      <c r="A8" s="276" t="n"/>
    </row>
    <row r="9" ht="27" customHeight="1" s="254">
      <c r="A9" s="304" t="inlineStr">
        <is>
          <t>№ пп.</t>
        </is>
      </c>
      <c r="B9" s="304" t="inlineStr">
        <is>
          <t>Код ресурса</t>
        </is>
      </c>
      <c r="C9" s="304" t="inlineStr">
        <is>
          <t>Наименование</t>
        </is>
      </c>
      <c r="D9" s="304" t="inlineStr">
        <is>
          <t>Ед. изм.</t>
        </is>
      </c>
      <c r="E9" s="304" t="inlineStr">
        <is>
          <t>Кол-во единиц по проектным данным</t>
        </is>
      </c>
      <c r="F9" s="304" t="inlineStr">
        <is>
          <t>Сметная стоимость в ценах на 01.01.2000 (руб.)</t>
        </is>
      </c>
      <c r="G9" s="379" t="n"/>
      <c r="H9" s="304" t="inlineStr">
        <is>
          <t>Удельный вес, %</t>
        </is>
      </c>
      <c r="I9" s="304" t="inlineStr">
        <is>
          <t>Сметная стоимость в ценах на 01.01.2023 (руб.)</t>
        </is>
      </c>
      <c r="J9" s="379" t="n"/>
      <c r="M9" s="251" t="n"/>
      <c r="N9" s="251" t="n"/>
    </row>
    <row r="10" ht="28.5" customHeight="1" s="254">
      <c r="A10" s="381" t="n"/>
      <c r="B10" s="381" t="n"/>
      <c r="C10" s="381" t="n"/>
      <c r="D10" s="381" t="n"/>
      <c r="E10" s="381" t="n"/>
      <c r="F10" s="304" t="inlineStr">
        <is>
          <t>на ед. изм.</t>
        </is>
      </c>
      <c r="G10" s="304" t="inlineStr">
        <is>
          <t>общая</t>
        </is>
      </c>
      <c r="H10" s="381" t="n"/>
      <c r="I10" s="304" t="inlineStr">
        <is>
          <t>на ед. изм.</t>
        </is>
      </c>
      <c r="J10" s="304" t="inlineStr">
        <is>
          <t>общая</t>
        </is>
      </c>
      <c r="M10" s="251" t="n"/>
      <c r="N10" s="251" t="n"/>
    </row>
    <row r="11">
      <c r="A11" s="304" t="n">
        <v>1</v>
      </c>
      <c r="B11" s="304" t="n">
        <v>2</v>
      </c>
      <c r="C11" s="304" t="n">
        <v>3</v>
      </c>
      <c r="D11" s="304" t="n">
        <v>4</v>
      </c>
      <c r="E11" s="304" t="n">
        <v>5</v>
      </c>
      <c r="F11" s="304" t="n">
        <v>6</v>
      </c>
      <c r="G11" s="304" t="n">
        <v>7</v>
      </c>
      <c r="H11" s="304" t="n">
        <v>8</v>
      </c>
      <c r="I11" s="305" t="n">
        <v>9</v>
      </c>
      <c r="J11" s="305" t="n">
        <v>10</v>
      </c>
      <c r="M11" s="251" t="n"/>
      <c r="N11" s="251" t="n"/>
    </row>
    <row r="12">
      <c r="A12" s="304" t="n"/>
      <c r="B12" s="290" t="inlineStr">
        <is>
          <t>Затраты труда рабочих-строителей</t>
        </is>
      </c>
      <c r="C12" s="378" t="n"/>
      <c r="D12" s="378" t="n"/>
      <c r="E12" s="378" t="n"/>
      <c r="F12" s="378" t="n"/>
      <c r="G12" s="378" t="n"/>
      <c r="H12" s="379" t="n"/>
      <c r="I12" s="168" t="n"/>
      <c r="J12" s="168" t="n"/>
    </row>
    <row r="13" ht="25.5" customHeight="1" s="254">
      <c r="A13" s="304" t="n">
        <v>1</v>
      </c>
      <c r="B13" s="202" t="inlineStr">
        <is>
          <t>1-3-5</t>
        </is>
      </c>
      <c r="C13" s="307" t="inlineStr">
        <is>
          <t>Затраты труда рабочих-строителей среднего разряда (3.5)</t>
        </is>
      </c>
      <c r="D13" s="304" t="inlineStr">
        <is>
          <t>чел.-ч.</t>
        </is>
      </c>
      <c r="E13" s="392" t="n">
        <v>1658.2524807056</v>
      </c>
      <c r="F13" s="181" t="n">
        <v>9.07</v>
      </c>
      <c r="G13" s="181" t="n">
        <v>15040.35</v>
      </c>
      <c r="H13" s="310">
        <f>G13/G14</f>
        <v/>
      </c>
      <c r="I13" s="181">
        <f>ФОТр.тек.!E13</f>
        <v/>
      </c>
      <c r="J13" s="181">
        <f>ROUND(I13*E13,2)</f>
        <v/>
      </c>
    </row>
    <row r="14" ht="25.5" customFormat="1" customHeight="1" s="251">
      <c r="A14" s="304" t="n"/>
      <c r="B14" s="304" t="n"/>
      <c r="C14" s="290" t="inlineStr">
        <is>
          <t>Итого по разделу "Затраты труда рабочих-строителей"</t>
        </is>
      </c>
      <c r="D14" s="304" t="inlineStr">
        <is>
          <t>чел.-ч.</t>
        </is>
      </c>
      <c r="E14" s="392">
        <f>SUM(E13:E13)</f>
        <v/>
      </c>
      <c r="F14" s="181" t="n"/>
      <c r="G14" s="181">
        <f>SUM(G13:G13)</f>
        <v/>
      </c>
      <c r="H14" s="311" t="n">
        <v>1</v>
      </c>
      <c r="I14" s="168" t="n"/>
      <c r="J14" s="181">
        <f>SUM(J13:J13)</f>
        <v/>
      </c>
    </row>
    <row r="15" ht="38.25" customFormat="1" customHeight="1" s="251">
      <c r="A15" s="304" t="n"/>
      <c r="B15" s="304" t="n"/>
      <c r="C15" s="290" t="inlineStr">
        <is>
          <t>Итого по разделу "Затраты труда рабочих-строителей" 
(с коэффициентом на демонтаж 0,7)</t>
        </is>
      </c>
      <c r="D15" s="304" t="inlineStr">
        <is>
          <t>чел.-ч.</t>
        </is>
      </c>
      <c r="E15" s="308" t="n"/>
      <c r="F15" s="309" t="n"/>
      <c r="G15" s="181">
        <f>SUM(G14)*0.7</f>
        <v/>
      </c>
      <c r="H15" s="311" t="n">
        <v>1</v>
      </c>
      <c r="I15" s="168" t="n"/>
      <c r="J15" s="181">
        <f>SUM(J14)*0.7</f>
        <v/>
      </c>
    </row>
    <row r="16" ht="14.25" customFormat="1" customHeight="1" s="251">
      <c r="A16" s="304" t="n"/>
      <c r="B16" s="307" t="inlineStr">
        <is>
          <t>Затраты труда машинистов</t>
        </is>
      </c>
      <c r="C16" s="378" t="n"/>
      <c r="D16" s="378" t="n"/>
      <c r="E16" s="378" t="n"/>
      <c r="F16" s="378" t="n"/>
      <c r="G16" s="378" t="n"/>
      <c r="H16" s="379" t="n"/>
      <c r="I16" s="168" t="n"/>
      <c r="J16" s="168" t="n"/>
    </row>
    <row r="17" ht="14.25" customFormat="1" customHeight="1" s="251">
      <c r="A17" s="304" t="n">
        <v>2</v>
      </c>
      <c r="B17" s="304" t="n">
        <v>2</v>
      </c>
      <c r="C17" s="307" t="inlineStr">
        <is>
          <t>Затраты труда машинистов</t>
        </is>
      </c>
      <c r="D17" s="304" t="inlineStr">
        <is>
          <t>чел.-ч.</t>
        </is>
      </c>
      <c r="E17" s="392" t="n">
        <v>624.654278</v>
      </c>
      <c r="F17" s="181" t="n">
        <v>13.446077767837</v>
      </c>
      <c r="G17" s="181" t="n">
        <v>8399.15</v>
      </c>
      <c r="H17" s="311" t="n">
        <v>1</v>
      </c>
      <c r="I17" s="181">
        <f>ROUND(F17*Прил.10!D11,2)</f>
        <v/>
      </c>
      <c r="J17" s="181">
        <f>ROUND(I17*E17,2)</f>
        <v/>
      </c>
    </row>
    <row r="18" ht="25.5" customFormat="1" customHeight="1" s="251">
      <c r="A18" s="304" t="n"/>
      <c r="B18" s="304" t="n"/>
      <c r="C18" s="177" t="inlineStr">
        <is>
          <t>Затраты труда машинистов 
(с коэффициентом на демонтаж 0,7)</t>
        </is>
      </c>
      <c r="D18" s="171" t="n"/>
      <c r="E18" s="171" t="n"/>
      <c r="F18" s="171" t="n"/>
      <c r="G18" s="176">
        <f>G17*0.7</f>
        <v/>
      </c>
      <c r="H18" s="172">
        <f>H17</f>
        <v/>
      </c>
      <c r="I18" s="173" t="n"/>
      <c r="J18" s="176">
        <f>J17*0.7</f>
        <v/>
      </c>
    </row>
    <row r="19" ht="14.25" customFormat="1" customHeight="1" s="251">
      <c r="A19" s="304" t="n"/>
      <c r="B19" s="290" t="inlineStr">
        <is>
          <t>Машины и механизмы</t>
        </is>
      </c>
      <c r="C19" s="378" t="n"/>
      <c r="D19" s="378" t="n"/>
      <c r="E19" s="378" t="n"/>
      <c r="F19" s="378" t="n"/>
      <c r="G19" s="378" t="n"/>
      <c r="H19" s="379" t="n"/>
      <c r="I19" s="168" t="n"/>
      <c r="J19" s="168" t="n"/>
    </row>
    <row r="20" ht="14.25" customFormat="1" customHeight="1" s="251">
      <c r="A20" s="304" t="n"/>
      <c r="B20" s="307" t="inlineStr">
        <is>
          <t>Основные машины и механизмы</t>
        </is>
      </c>
      <c r="C20" s="378" t="n"/>
      <c r="D20" s="378" t="n"/>
      <c r="E20" s="378" t="n"/>
      <c r="F20" s="378" t="n"/>
      <c r="G20" s="378" t="n"/>
      <c r="H20" s="379" t="n"/>
      <c r="I20" s="168" t="n"/>
      <c r="J20" s="168" t="n"/>
    </row>
    <row r="21" ht="25.5" customFormat="1" customHeight="1" s="251">
      <c r="A21" s="304" t="n">
        <v>3</v>
      </c>
      <c r="B21" s="202" t="inlineStr">
        <is>
          <t>91.05.05-016</t>
        </is>
      </c>
      <c r="C21" s="307" t="inlineStr">
        <is>
          <t>Краны на автомобильном ходу, грузоподъемность 25 т</t>
        </is>
      </c>
      <c r="D21" s="304" t="inlineStr">
        <is>
          <t>маш.-ч.</t>
        </is>
      </c>
      <c r="E21" s="392" t="n">
        <v>72.569401591</v>
      </c>
      <c r="F21" s="309" t="n">
        <v>476.43</v>
      </c>
      <c r="G21" s="181">
        <f>ROUND(E21*F21,2)</f>
        <v/>
      </c>
      <c r="H21" s="310">
        <f>G21/$G$47</f>
        <v/>
      </c>
      <c r="I21" s="181">
        <f>ROUND(F21*Прил.10!$D$12,2)</f>
        <v/>
      </c>
      <c r="J21" s="181">
        <f>ROUND(I21*E21,2)</f>
        <v/>
      </c>
    </row>
    <row r="22" ht="25.5" customFormat="1" customHeight="1" s="251">
      <c r="A22" s="304" t="n">
        <v>4</v>
      </c>
      <c r="B22" s="202" t="inlineStr">
        <is>
          <t>91.11.02-021</t>
        </is>
      </c>
      <c r="C22" s="307" t="inlineStr">
        <is>
          <t>Комплексы для монтажа проводов методом "под тяжением"</t>
        </is>
      </c>
      <c r="D22" s="304" t="inlineStr">
        <is>
          <t>маш.-ч.</t>
        </is>
      </c>
      <c r="E22" s="392" t="n">
        <v>35.3379</v>
      </c>
      <c r="F22" s="309" t="n">
        <v>637.76</v>
      </c>
      <c r="G22" s="181">
        <f>ROUND(E22*F22,2)</f>
        <v/>
      </c>
      <c r="H22" s="310">
        <f>G22/$G$47</f>
        <v/>
      </c>
      <c r="I22" s="181">
        <f>ROUND(F22*Прил.10!$D$12,2)</f>
        <v/>
      </c>
      <c r="J22" s="181">
        <f>ROUND(I22*E22,2)</f>
        <v/>
      </c>
    </row>
    <row r="23" ht="25.5" customFormat="1" customHeight="1" s="251">
      <c r="A23" s="304" t="n">
        <v>5</v>
      </c>
      <c r="B23" s="202" t="inlineStr">
        <is>
          <t>91.06.06-014</t>
        </is>
      </c>
      <c r="C23" s="307" t="inlineStr">
        <is>
          <t>Автогидроподъемники, высота подъема 28 м</t>
        </is>
      </c>
      <c r="D23" s="304" t="inlineStr">
        <is>
          <t>маш.-ч.</t>
        </is>
      </c>
      <c r="E23" s="392" t="n">
        <v>83.0973</v>
      </c>
      <c r="F23" s="309" t="n">
        <v>243.49</v>
      </c>
      <c r="G23" s="181">
        <f>ROUND(E23*F23,2)</f>
        <v/>
      </c>
      <c r="H23" s="310">
        <f>G23/$G$47</f>
        <v/>
      </c>
      <c r="I23" s="181">
        <f>ROUND(F23*Прил.10!$D$12,2)</f>
        <v/>
      </c>
      <c r="J23" s="181">
        <f>ROUND(I23*E23,2)</f>
        <v/>
      </c>
    </row>
    <row r="24" ht="25.5" customFormat="1" customHeight="1" s="251">
      <c r="A24" s="304" t="n">
        <v>6</v>
      </c>
      <c r="B24" s="202" t="inlineStr">
        <is>
          <t>91.15.02-029</t>
        </is>
      </c>
      <c r="C24" s="307" t="inlineStr">
        <is>
          <t>Тракторы на гусеничном ходу с лебедкой 132 кВт (180 л.с.)</t>
        </is>
      </c>
      <c r="D24" s="304" t="inlineStr">
        <is>
          <t>маш.-ч.</t>
        </is>
      </c>
      <c r="E24" s="392" t="n">
        <v>102.5661</v>
      </c>
      <c r="F24" s="309" t="n">
        <v>147.43</v>
      </c>
      <c r="G24" s="181">
        <f>ROUND(E24*F24,2)</f>
        <v/>
      </c>
      <c r="H24" s="310">
        <f>G24/$G$47</f>
        <v/>
      </c>
      <c r="I24" s="181">
        <f>ROUND(F24*Прил.10!$D$12,2)</f>
        <v/>
      </c>
      <c r="J24" s="181">
        <f>ROUND(I24*E24,2)</f>
        <v/>
      </c>
    </row>
    <row r="25" ht="25.5" customFormat="1" customHeight="1" s="251">
      <c r="A25" s="304" t="n">
        <v>7</v>
      </c>
      <c r="B25" s="202" t="inlineStr">
        <is>
          <t>91.01.05-085</t>
        </is>
      </c>
      <c r="C25" s="307" t="inlineStr">
        <is>
          <t>Экскаваторы одноковшовые дизельные на гусеничном ходу, емкость ковша 0,5 м3</t>
        </is>
      </c>
      <c r="D25" s="304" t="inlineStr">
        <is>
          <t>маш.-ч.</t>
        </is>
      </c>
      <c r="E25" s="392" t="n">
        <v>84.323252</v>
      </c>
      <c r="F25" s="309" t="n">
        <v>100</v>
      </c>
      <c r="G25" s="181">
        <f>ROUND(E25*F25,2)</f>
        <v/>
      </c>
      <c r="H25" s="310">
        <f>G25/$G$47</f>
        <v/>
      </c>
      <c r="I25" s="181">
        <f>ROUND(F25*Прил.10!$D$12,2)</f>
        <v/>
      </c>
      <c r="J25" s="181">
        <f>ROUND(I25*E25,2)</f>
        <v/>
      </c>
    </row>
    <row r="26" ht="25.5" customFormat="1" customHeight="1" s="251">
      <c r="A26" s="304" t="n">
        <v>8</v>
      </c>
      <c r="B26" s="202" t="inlineStr">
        <is>
          <t>91.13.03-111</t>
        </is>
      </c>
      <c r="C26" s="307" t="inlineStr">
        <is>
          <t>Спецавтомобили-вездеходы, грузоподъемность до 8 т</t>
        </is>
      </c>
      <c r="D26" s="304" t="inlineStr">
        <is>
          <t>маш.-ч.</t>
        </is>
      </c>
      <c r="E26" s="392" t="n">
        <v>33.0384</v>
      </c>
      <c r="F26" s="309" t="n">
        <v>189.96</v>
      </c>
      <c r="G26" s="181">
        <f>ROUND(E26*F26,2)</f>
        <v/>
      </c>
      <c r="H26" s="310">
        <f>G26/$G$47</f>
        <v/>
      </c>
      <c r="I26" s="181">
        <f>ROUND(F26*Прил.10!$D$12,2)</f>
        <v/>
      </c>
      <c r="J26" s="181">
        <f>ROUND(I26*E26,2)</f>
        <v/>
      </c>
    </row>
    <row r="27" ht="14.25" customFormat="1" customHeight="1" s="251">
      <c r="A27" s="304" t="n"/>
      <c r="B27" s="304" t="n"/>
      <c r="C27" s="307" t="inlineStr">
        <is>
          <t>Итого основные машины и механизмы</t>
        </is>
      </c>
      <c r="D27" s="304" t="n"/>
      <c r="E27" s="392" t="n"/>
      <c r="F27" s="181" t="n"/>
      <c r="G27" s="181">
        <f>SUM(G21:G26)</f>
        <v/>
      </c>
      <c r="H27" s="311">
        <f>G27/G47</f>
        <v/>
      </c>
      <c r="I27" s="126" t="n"/>
      <c r="J27" s="181">
        <f>SUM(J21:J26)</f>
        <v/>
      </c>
    </row>
    <row r="28" ht="25.5" customFormat="1" customHeight="1" s="251">
      <c r="A28" s="304" t="n"/>
      <c r="B28" s="304" t="n"/>
      <c r="C28" s="177" t="inlineStr">
        <is>
          <t>Итого основные машины и механизмы 
(с коэффициентом на демонтаж 0,7)</t>
        </is>
      </c>
      <c r="D28" s="304" t="n"/>
      <c r="E28" s="393" t="n"/>
      <c r="F28" s="308" t="n"/>
      <c r="G28" s="181">
        <f>G27*0.7</f>
        <v/>
      </c>
      <c r="H28" s="310">
        <f>G28/G48</f>
        <v/>
      </c>
      <c r="I28" s="181" t="n"/>
      <c r="J28" s="181">
        <f>J27*0.7</f>
        <v/>
      </c>
    </row>
    <row r="29" hidden="1" outlineLevel="1" ht="14.25" customFormat="1" customHeight="1" s="251">
      <c r="A29" s="304" t="n">
        <v>9</v>
      </c>
      <c r="B29" s="202" t="inlineStr">
        <is>
          <t>91.14.04-002</t>
        </is>
      </c>
      <c r="C29" s="307" t="inlineStr">
        <is>
          <t>Тягачи седельные, грузоподъемность 15 т</t>
        </is>
      </c>
      <c r="D29" s="304" t="inlineStr">
        <is>
          <t>маш.-ч.</t>
        </is>
      </c>
      <c r="E29" s="392" t="n">
        <v>31.434</v>
      </c>
      <c r="F29" s="309" t="n">
        <v>94.38</v>
      </c>
      <c r="G29" s="181">
        <f>ROUND(E29*F29,2)</f>
        <v/>
      </c>
      <c r="H29" s="310">
        <f>G29/$G$47</f>
        <v/>
      </c>
      <c r="I29" s="181">
        <f>ROUND(F29*Прил.10!$D$12,2)</f>
        <v/>
      </c>
      <c r="J29" s="181">
        <f>ROUND(I29*E29,2)</f>
        <v/>
      </c>
    </row>
    <row r="30" hidden="1" outlineLevel="1" ht="25.5" customFormat="1" customHeight="1" s="251">
      <c r="A30" s="304" t="n">
        <v>10</v>
      </c>
      <c r="B30" s="202" t="inlineStr">
        <is>
          <t>91.05.08-007</t>
        </is>
      </c>
      <c r="C30" s="307" t="inlineStr">
        <is>
          <t>Краны на пневмоколесном ходу, грузоподъемность 25 т</t>
        </is>
      </c>
      <c r="D30" s="304" t="inlineStr">
        <is>
          <t>маш.-ч.</t>
        </is>
      </c>
      <c r="E30" s="392" t="n">
        <v>27.936</v>
      </c>
      <c r="F30" s="309" t="n">
        <v>102.5</v>
      </c>
      <c r="G30" s="181">
        <f>ROUND(E30*F30,2)</f>
        <v/>
      </c>
      <c r="H30" s="310">
        <f>G30/$G$47</f>
        <v/>
      </c>
      <c r="I30" s="181">
        <f>ROUND(F30*Прил.10!$D$12,2)</f>
        <v/>
      </c>
      <c r="J30" s="181">
        <f>ROUND(I30*E30,2)</f>
        <v/>
      </c>
    </row>
    <row r="31" hidden="1" outlineLevel="1" ht="63.75" customFormat="1" customHeight="1" s="251">
      <c r="A31" s="304" t="n">
        <v>11</v>
      </c>
      <c r="B31" s="202" t="inlineStr">
        <is>
          <t>91.21.22-195</t>
        </is>
      </c>
      <c r="C31" s="307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31" s="304" t="inlineStr">
        <is>
          <t>маш.-ч.</t>
        </is>
      </c>
      <c r="E31" s="392" t="n">
        <v>15.36</v>
      </c>
      <c r="F31" s="309" t="n">
        <v>91.13</v>
      </c>
      <c r="G31" s="181">
        <f>ROUND(E31*F31,2)</f>
        <v/>
      </c>
      <c r="H31" s="310">
        <f>G31/$G$47</f>
        <v/>
      </c>
      <c r="I31" s="181">
        <f>ROUND(F31*Прил.10!$D$12,2)</f>
        <v/>
      </c>
      <c r="J31" s="181">
        <f>ROUND(I31*E31,2)</f>
        <v/>
      </c>
    </row>
    <row r="32" hidden="1" outlineLevel="1" ht="51" customFormat="1" customHeight="1" s="251">
      <c r="A32" s="304" t="n">
        <v>12</v>
      </c>
      <c r="B32" s="202" t="inlineStr">
        <is>
          <t>91.18.01-007</t>
        </is>
      </c>
      <c r="C32" s="30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2" s="304" t="inlineStr">
        <is>
          <t>маш.-ч.</t>
        </is>
      </c>
      <c r="E32" s="392" t="n">
        <v>15.36</v>
      </c>
      <c r="F32" s="309" t="n">
        <v>90</v>
      </c>
      <c r="G32" s="181">
        <f>ROUND(E32*F32,2)</f>
        <v/>
      </c>
      <c r="H32" s="310">
        <f>G32/$G$47</f>
        <v/>
      </c>
      <c r="I32" s="181">
        <f>ROUND(F32*Прил.10!$D$12,2)</f>
        <v/>
      </c>
      <c r="J32" s="181">
        <f>ROUND(I32*E32,2)</f>
        <v/>
      </c>
    </row>
    <row r="33" hidden="1" outlineLevel="1" ht="25.5" customFormat="1" customHeight="1" s="251">
      <c r="A33" s="304" t="n">
        <v>13</v>
      </c>
      <c r="B33" s="202" t="inlineStr">
        <is>
          <t>91.05.14-023</t>
        </is>
      </c>
      <c r="C33" s="307" t="inlineStr">
        <is>
          <t>Краны на тракторе, мощность 121 кВт (165 л.с.), грузоподъемность 5 т</t>
        </is>
      </c>
      <c r="D33" s="304" t="inlineStr">
        <is>
          <t>маш.-ч.</t>
        </is>
      </c>
      <c r="E33" s="392" t="n">
        <v>7.392</v>
      </c>
      <c r="F33" s="309" t="n">
        <v>182.8</v>
      </c>
      <c r="G33" s="181">
        <f>ROUND(E33*F33,2)</f>
        <v/>
      </c>
      <c r="H33" s="310">
        <f>G33/$G$47</f>
        <v/>
      </c>
      <c r="I33" s="181">
        <f>ROUND(F33*Прил.10!$D$12,2)</f>
        <v/>
      </c>
      <c r="J33" s="181">
        <f>ROUND(I33*E33,2)</f>
        <v/>
      </c>
    </row>
    <row r="34" hidden="1" outlineLevel="1" ht="14.25" customFormat="1" customHeight="1" s="251">
      <c r="A34" s="304" t="n">
        <v>14</v>
      </c>
      <c r="B34" s="202" t="inlineStr">
        <is>
          <t>91.01.01-039</t>
        </is>
      </c>
      <c r="C34" s="307" t="inlineStr">
        <is>
          <t>Бульдозеры, мощность 132 кВт (180 л.с.)</t>
        </is>
      </c>
      <c r="D34" s="304" t="inlineStr">
        <is>
          <t>маш.-ч.</t>
        </is>
      </c>
      <c r="E34" s="392" t="n">
        <v>5.927126</v>
      </c>
      <c r="F34" s="309" t="n">
        <v>132.79</v>
      </c>
      <c r="G34" s="181">
        <f>ROUND(E34*F34,2)</f>
        <v/>
      </c>
      <c r="H34" s="310">
        <f>G34/$G$47</f>
        <v/>
      </c>
      <c r="I34" s="181">
        <f>ROUND(F34*Прил.10!$D$12,2)</f>
        <v/>
      </c>
      <c r="J34" s="181">
        <f>ROUND(I34*E34,2)</f>
        <v/>
      </c>
    </row>
    <row r="35" hidden="1" outlineLevel="1" ht="14.25" customFormat="1" customHeight="1" s="251">
      <c r="A35" s="304" t="n">
        <v>15</v>
      </c>
      <c r="B35" s="202" t="inlineStr">
        <is>
          <t>91.21.22-447</t>
        </is>
      </c>
      <c r="C35" s="307" t="inlineStr">
        <is>
          <t>Установки электрометаллизационные</t>
        </is>
      </c>
      <c r="D35" s="304" t="inlineStr">
        <is>
          <t>маш.-ч.</t>
        </is>
      </c>
      <c r="E35" s="392" t="n">
        <v>9.728999999999999</v>
      </c>
      <c r="F35" s="309" t="n">
        <v>74.25</v>
      </c>
      <c r="G35" s="181">
        <f>ROUND(E35*F35,2)</f>
        <v/>
      </c>
      <c r="H35" s="310">
        <f>G35/$G$47</f>
        <v/>
      </c>
      <c r="I35" s="181">
        <f>ROUND(F35*Прил.10!$D$12,2)</f>
        <v/>
      </c>
      <c r="J35" s="181">
        <f>ROUND(I35*E35,2)</f>
        <v/>
      </c>
    </row>
    <row r="36" hidden="1" outlineLevel="1" ht="38.25" customFormat="1" customHeight="1" s="251">
      <c r="A36" s="304" t="n">
        <v>16</v>
      </c>
      <c r="B36" s="202" t="inlineStr">
        <is>
          <t>91.06.05-057</t>
        </is>
      </c>
      <c r="C36" s="307" t="inlineStr">
        <is>
          <t>Погрузчики одноковшовые универсальные фронтальные пневмоколесные, грузоподъемность 3 т</t>
        </is>
      </c>
      <c r="D36" s="304" t="inlineStr">
        <is>
          <t>маш.-ч.</t>
        </is>
      </c>
      <c r="E36" s="392" t="n">
        <v>7.0084</v>
      </c>
      <c r="F36" s="309" t="n">
        <v>90.43000000000001</v>
      </c>
      <c r="G36" s="181">
        <f>ROUND(E36*F36,2)</f>
        <v/>
      </c>
      <c r="H36" s="310">
        <f>G36/$G$47</f>
        <v/>
      </c>
      <c r="I36" s="181">
        <f>ROUND(F36*Прил.10!$D$12,2)</f>
        <v/>
      </c>
      <c r="J36" s="181">
        <f>ROUND(I36*E36,2)</f>
        <v/>
      </c>
    </row>
    <row r="37" hidden="1" outlineLevel="1" ht="25.5" customFormat="1" customHeight="1" s="251">
      <c r="A37" s="304" t="n">
        <v>17</v>
      </c>
      <c r="B37" s="202" t="inlineStr">
        <is>
          <t>91.14.05-012</t>
        </is>
      </c>
      <c r="C37" s="307" t="inlineStr">
        <is>
          <t>Полуприцепы общего назначения, грузоподъемность 15 т</t>
        </is>
      </c>
      <c r="D37" s="304" t="inlineStr">
        <is>
          <t>маш.-ч.</t>
        </is>
      </c>
      <c r="E37" s="392" t="n">
        <v>31.434</v>
      </c>
      <c r="F37" s="309" t="n">
        <v>19.76</v>
      </c>
      <c r="G37" s="181">
        <f>ROUND(E37*F37,2)</f>
        <v/>
      </c>
      <c r="H37" s="310">
        <f>G37/$G$47</f>
        <v/>
      </c>
      <c r="I37" s="181">
        <f>ROUND(F37*Прил.10!$D$12,2)</f>
        <v/>
      </c>
      <c r="J37" s="181">
        <f>ROUND(I37*E37,2)</f>
        <v/>
      </c>
    </row>
    <row r="38" hidden="1" outlineLevel="1" ht="38.25" customFormat="1" customHeight="1" s="251">
      <c r="A38" s="304" t="n">
        <v>18</v>
      </c>
      <c r="B38" s="202" t="inlineStr">
        <is>
          <t>91.01.04-003</t>
        </is>
      </c>
      <c r="C38" s="307" t="inlineStr">
        <is>
          <t>Установки однобаровые на тракторе, мощность 79 кВт (108 л.с.), ширина щели 14 см</t>
        </is>
      </c>
      <c r="D38" s="304" t="inlineStr">
        <is>
          <t>маш.-ч.</t>
        </is>
      </c>
      <c r="E38" s="392" t="n">
        <v>3.5616</v>
      </c>
      <c r="F38" s="309" t="n">
        <v>127.95</v>
      </c>
      <c r="G38" s="181">
        <f>ROUND(E38*F38,2)</f>
        <v/>
      </c>
      <c r="H38" s="310">
        <f>G38/$G$47</f>
        <v/>
      </c>
      <c r="I38" s="181">
        <f>ROUND(F38*Прил.10!$D$12,2)</f>
        <v/>
      </c>
      <c r="J38" s="181">
        <f>ROUND(I38*E38,2)</f>
        <v/>
      </c>
    </row>
    <row r="39" hidden="1" outlineLevel="1" ht="38.25" customFormat="1" customHeight="1" s="251">
      <c r="A39" s="304" t="n">
        <v>19</v>
      </c>
      <c r="B39" s="202" t="inlineStr">
        <is>
          <t>91.17.04-036</t>
        </is>
      </c>
      <c r="C39" s="307" t="inlineStr">
        <is>
          <t>Агрегаты сварочные передвижные с дизельным двигателем, номинальный сварочный ток 250-400 А</t>
        </is>
      </c>
      <c r="D39" s="304" t="inlineStr">
        <is>
          <t>маш.-ч.</t>
        </is>
      </c>
      <c r="E39" s="392" t="n">
        <v>20.2128</v>
      </c>
      <c r="F39" s="309" t="n">
        <v>14</v>
      </c>
      <c r="G39" s="181">
        <f>ROUND(E39*F39,2)</f>
        <v/>
      </c>
      <c r="H39" s="310">
        <f>G39/$G$47</f>
        <v/>
      </c>
      <c r="I39" s="181">
        <f>ROUND(F39*Прил.10!$D$12,2)</f>
        <v/>
      </c>
      <c r="J39" s="181">
        <f>ROUND(I39*E39,2)</f>
        <v/>
      </c>
    </row>
    <row r="40" hidden="1" outlineLevel="1" ht="25.5" customFormat="1" customHeight="1" s="251">
      <c r="A40" s="304" t="n">
        <v>20</v>
      </c>
      <c r="B40" s="202" t="inlineStr">
        <is>
          <t>91.08.09-024</t>
        </is>
      </c>
      <c r="C40" s="307" t="inlineStr">
        <is>
          <t>Трамбовки пневматические при работе от стационарного компрессора</t>
        </is>
      </c>
      <c r="D40" s="304" t="inlineStr">
        <is>
          <t>маш.-ч.</t>
        </is>
      </c>
      <c r="E40" s="392" t="n">
        <v>40.048</v>
      </c>
      <c r="F40" s="309" t="n">
        <v>4.9</v>
      </c>
      <c r="G40" s="181">
        <f>ROUND(E40*F40,2)</f>
        <v/>
      </c>
      <c r="H40" s="310">
        <f>G40/$G$47</f>
        <v/>
      </c>
      <c r="I40" s="181">
        <f>ROUND(F40*Прил.10!$D$12,2)</f>
        <v/>
      </c>
      <c r="J40" s="181">
        <f>ROUND(I40*E40,2)</f>
        <v/>
      </c>
    </row>
    <row r="41" hidden="1" outlineLevel="1" ht="25.5" customFormat="1" customHeight="1" s="251">
      <c r="A41" s="304" t="n">
        <v>21</v>
      </c>
      <c r="B41" s="202" t="inlineStr">
        <is>
          <t>91.21.16-012</t>
        </is>
      </c>
      <c r="C41" s="307" t="inlineStr">
        <is>
          <t>Прессы гидравлические с электроприводом</t>
        </is>
      </c>
      <c r="D41" s="304" t="inlineStr">
        <is>
          <t>маш.-ч.</t>
        </is>
      </c>
      <c r="E41" s="392" t="n">
        <v>75.9486</v>
      </c>
      <c r="F41" s="309" t="n">
        <v>1.11</v>
      </c>
      <c r="G41" s="181">
        <f>ROUND(E41*F41,2)</f>
        <v/>
      </c>
      <c r="H41" s="310">
        <f>G41/$G$47</f>
        <v/>
      </c>
      <c r="I41" s="181">
        <f>ROUND(F41*Прил.10!$D$12,2)</f>
        <v/>
      </c>
      <c r="J41" s="181">
        <f>ROUND(I41*E41,2)</f>
        <v/>
      </c>
    </row>
    <row r="42" hidden="1" outlineLevel="1" ht="25.5" customFormat="1" customHeight="1" s="251">
      <c r="A42" s="304" t="n">
        <v>22</v>
      </c>
      <c r="B42" s="202" t="inlineStr">
        <is>
          <t>91.14.02-001</t>
        </is>
      </c>
      <c r="C42" s="307" t="inlineStr">
        <is>
          <t>Автомобили бортовые, грузоподъемность до 5 т</t>
        </is>
      </c>
      <c r="D42" s="304" t="inlineStr">
        <is>
          <t>маш.-ч.</t>
        </is>
      </c>
      <c r="E42" s="392" t="n">
        <v>0.6672</v>
      </c>
      <c r="F42" s="309" t="n">
        <v>65.68000000000001</v>
      </c>
      <c r="G42" s="181">
        <f>ROUND(E42*F42,2)</f>
        <v/>
      </c>
      <c r="H42" s="310">
        <f>G42/$G$47</f>
        <v/>
      </c>
      <c r="I42" s="181">
        <f>ROUND(F42*Прил.10!$D$12,2)</f>
        <v/>
      </c>
      <c r="J42" s="181">
        <f>ROUND(I42*E42,2)</f>
        <v/>
      </c>
    </row>
    <row r="43" hidden="1" outlineLevel="1" ht="14.25" customFormat="1" customHeight="1" s="251">
      <c r="A43" s="304" t="n">
        <v>23</v>
      </c>
      <c r="B43" s="202" t="inlineStr">
        <is>
          <t>91.06.05-011</t>
        </is>
      </c>
      <c r="C43" s="307" t="inlineStr">
        <is>
          <t>Погрузчики, грузоподъемность 5 т</t>
        </is>
      </c>
      <c r="D43" s="304" t="inlineStr">
        <is>
          <t>маш.-ч.</t>
        </is>
      </c>
      <c r="E43" s="392" t="n">
        <v>0.1035</v>
      </c>
      <c r="F43" s="309" t="n">
        <v>90.05</v>
      </c>
      <c r="G43" s="181">
        <f>ROUND(E43*F43,2)</f>
        <v/>
      </c>
      <c r="H43" s="310">
        <f>G43/$G$47</f>
        <v/>
      </c>
      <c r="I43" s="181">
        <f>ROUND(F43*Прил.10!$D$12,2)</f>
        <v/>
      </c>
      <c r="J43" s="181">
        <f>ROUND(I43*E43,2)</f>
        <v/>
      </c>
    </row>
    <row r="44" hidden="1" outlineLevel="1" ht="14.25" customFormat="1" customHeight="1" s="251">
      <c r="A44" s="304" t="n">
        <v>24</v>
      </c>
      <c r="B44" s="202" t="inlineStr">
        <is>
          <t>91.08.04-021</t>
        </is>
      </c>
      <c r="C44" s="307" t="inlineStr">
        <is>
          <t>Котлы битумные передвижные 400 л</t>
        </is>
      </c>
      <c r="D44" s="304" t="inlineStr">
        <is>
          <t>маш.-ч.</t>
        </is>
      </c>
      <c r="E44" s="392" t="n">
        <v>0.15036</v>
      </c>
      <c r="F44" s="309" t="n">
        <v>29.99</v>
      </c>
      <c r="G44" s="181">
        <f>ROUND(E44*F44,2)</f>
        <v/>
      </c>
      <c r="H44" s="310">
        <f>G44/$G$47</f>
        <v/>
      </c>
      <c r="I44" s="181">
        <f>ROUND(F44*Прил.10!$D$12,2)</f>
        <v/>
      </c>
      <c r="J44" s="181">
        <f>ROUND(I44*E44,2)</f>
        <v/>
      </c>
    </row>
    <row r="45" collapsed="1" ht="14.25" customFormat="1" customHeight="1" s="251">
      <c r="A45" s="304" t="n"/>
      <c r="B45" s="304" t="n"/>
      <c r="C45" s="307" t="inlineStr">
        <is>
          <t>Итого прочие машины и механизмы</t>
        </is>
      </c>
      <c r="D45" s="304" t="n"/>
      <c r="E45" s="308" t="n"/>
      <c r="F45" s="181" t="n"/>
      <c r="G45" s="126">
        <f>SUM(G29:G44)</f>
        <v/>
      </c>
      <c r="H45" s="310">
        <f>G45/G47</f>
        <v/>
      </c>
      <c r="I45" s="181" t="n"/>
      <c r="J45" s="126">
        <f>SUM(J29:J44)</f>
        <v/>
      </c>
    </row>
    <row r="46" ht="25.5" customFormat="1" customHeight="1" s="251">
      <c r="A46" s="304" t="n"/>
      <c r="B46" s="304" t="n"/>
      <c r="C46" s="177" t="inlineStr">
        <is>
          <t>Итого прочие машины и механизмы 
(с коэффициентом на демонтаж 0,7)</t>
        </is>
      </c>
      <c r="D46" s="304" t="n"/>
      <c r="E46" s="308" t="n"/>
      <c r="F46" s="181" t="n"/>
      <c r="G46" s="181">
        <f>G45*0.7</f>
        <v/>
      </c>
      <c r="H46" s="310">
        <f>G46/G48</f>
        <v/>
      </c>
      <c r="I46" s="181" t="n"/>
      <c r="J46" s="181">
        <f>J45*0.7</f>
        <v/>
      </c>
    </row>
    <row r="47" ht="25.5" customFormat="1" customHeight="1" s="251">
      <c r="A47" s="304" t="n"/>
      <c r="B47" s="304" t="n"/>
      <c r="C47" s="290" t="inlineStr">
        <is>
          <t>Итого по разделу «Машины и механизмы»</t>
        </is>
      </c>
      <c r="D47" s="304" t="n"/>
      <c r="E47" s="308" t="n"/>
      <c r="F47" s="181" t="n"/>
      <c r="G47" s="181">
        <f>G45+G27</f>
        <v/>
      </c>
      <c r="H47" s="189" t="n">
        <v>1</v>
      </c>
      <c r="I47" s="190" t="n"/>
      <c r="J47" s="188">
        <f>J45+J27</f>
        <v/>
      </c>
    </row>
    <row r="48" ht="38.25" customFormat="1" customHeight="1" s="251">
      <c r="A48" s="304" t="n"/>
      <c r="B48" s="304" t="n"/>
      <c r="C48" s="185" t="inlineStr">
        <is>
          <t>Итого по разделу «Машины и механизмы»  
(с коэффициентом на демонтаж 0,7)</t>
        </is>
      </c>
      <c r="D48" s="306" t="n"/>
      <c r="E48" s="187" t="n"/>
      <c r="F48" s="188" t="n"/>
      <c r="G48" s="188">
        <f>G28+G46</f>
        <v/>
      </c>
      <c r="H48" s="189" t="n">
        <v>1</v>
      </c>
      <c r="I48" s="190" t="n"/>
      <c r="J48" s="188">
        <f>J28+J46</f>
        <v/>
      </c>
    </row>
    <row r="49" ht="14.25" customFormat="1" customHeight="1" s="251">
      <c r="A49" s="304" t="n"/>
      <c r="B49" s="290" t="inlineStr">
        <is>
          <t>Оборудование</t>
        </is>
      </c>
      <c r="C49" s="378" t="n"/>
      <c r="D49" s="378" t="n"/>
      <c r="E49" s="378" t="n"/>
      <c r="F49" s="378" t="n"/>
      <c r="G49" s="378" t="n"/>
      <c r="H49" s="379" t="n"/>
      <c r="I49" s="168" t="n"/>
      <c r="J49" s="168" t="n"/>
    </row>
    <row r="50">
      <c r="A50" s="304" t="n"/>
      <c r="B50" s="307" t="inlineStr">
        <is>
          <t>Основное оборудование</t>
        </is>
      </c>
      <c r="C50" s="378" t="n"/>
      <c r="D50" s="378" t="n"/>
      <c r="E50" s="378" t="n"/>
      <c r="F50" s="378" t="n"/>
      <c r="G50" s="378" t="n"/>
      <c r="H50" s="379" t="n"/>
      <c r="I50" s="168" t="n"/>
      <c r="J50" s="168" t="n"/>
    </row>
    <row r="51">
      <c r="A51" s="304" t="n"/>
      <c r="B51" s="158" t="n"/>
      <c r="C51" s="159" t="inlineStr">
        <is>
          <t>Итого основное оборудование</t>
        </is>
      </c>
      <c r="D51" s="304" t="n"/>
      <c r="E51" s="392" t="n"/>
      <c r="F51" s="309" t="n"/>
      <c r="G51" s="181" t="n">
        <v>0</v>
      </c>
      <c r="H51" s="311" t="n">
        <v>0</v>
      </c>
      <c r="I51" s="126" t="n"/>
      <c r="J51" s="181" t="n">
        <v>0</v>
      </c>
    </row>
    <row r="52">
      <c r="A52" s="304" t="n"/>
      <c r="B52" s="304" t="n"/>
      <c r="C52" s="307" t="inlineStr">
        <is>
          <t>Итого прочее оборудование</t>
        </is>
      </c>
      <c r="D52" s="304" t="n"/>
      <c r="E52" s="392" t="n"/>
      <c r="F52" s="309" t="n"/>
      <c r="G52" s="181" t="n">
        <v>0</v>
      </c>
      <c r="H52" s="310" t="n">
        <v>0</v>
      </c>
      <c r="I52" s="126" t="n"/>
      <c r="J52" s="181" t="n">
        <v>0</v>
      </c>
    </row>
    <row r="53">
      <c r="A53" s="304" t="n"/>
      <c r="B53" s="304" t="n"/>
      <c r="C53" s="290" t="inlineStr">
        <is>
          <t>Итого по разделу «Оборудование»</t>
        </is>
      </c>
      <c r="D53" s="304" t="n"/>
      <c r="E53" s="308" t="n"/>
      <c r="F53" s="309" t="n"/>
      <c r="G53" s="181">
        <f>G52+G51</f>
        <v/>
      </c>
      <c r="H53" s="311">
        <f>H52+H51</f>
        <v/>
      </c>
      <c r="I53" s="126" t="n"/>
      <c r="J53" s="181">
        <f>J52+J51</f>
        <v/>
      </c>
    </row>
    <row r="54" ht="25.5" customHeight="1" s="254">
      <c r="A54" s="304" t="n"/>
      <c r="B54" s="304" t="n"/>
      <c r="C54" s="307" t="inlineStr">
        <is>
          <t>в том числе технологическое оборудование</t>
        </is>
      </c>
      <c r="D54" s="304" t="n"/>
      <c r="E54" s="393" t="n"/>
      <c r="F54" s="309" t="n"/>
      <c r="G54" s="181" t="n">
        <v>0</v>
      </c>
      <c r="H54" s="311" t="n"/>
      <c r="I54" s="126" t="n"/>
      <c r="J54" s="181">
        <f>J53</f>
        <v/>
      </c>
    </row>
    <row r="55" ht="14.25" customFormat="1" customHeight="1" s="251">
      <c r="A55" s="304" t="n"/>
      <c r="B55" s="290" t="inlineStr">
        <is>
          <t>Материалы</t>
        </is>
      </c>
      <c r="C55" s="378" t="n"/>
      <c r="D55" s="378" t="n"/>
      <c r="E55" s="378" t="n"/>
      <c r="F55" s="378" t="n"/>
      <c r="G55" s="378" t="n"/>
      <c r="H55" s="379" t="n"/>
      <c r="I55" s="192" t="n"/>
      <c r="J55" s="192" t="n"/>
    </row>
    <row r="56" ht="14.25" customFormat="1" customHeight="1" s="251">
      <c r="A56" s="304" t="n"/>
      <c r="B56" s="307" t="inlineStr">
        <is>
          <t>Основные материалы</t>
        </is>
      </c>
      <c r="C56" s="378" t="n"/>
      <c r="D56" s="378" t="n"/>
      <c r="E56" s="378" t="n"/>
      <c r="F56" s="378" t="n"/>
      <c r="G56" s="378" t="n"/>
      <c r="H56" s="379" t="n"/>
      <c r="I56" s="192" t="n"/>
      <c r="J56" s="192" t="n"/>
    </row>
    <row r="57" ht="14.25" customFormat="1" customHeight="1" s="251">
      <c r="A57" s="304" t="n"/>
      <c r="B57" s="202" t="n"/>
      <c r="C57" s="307" t="inlineStr">
        <is>
          <t>Итого основные материалы</t>
        </is>
      </c>
      <c r="D57" s="304" t="n"/>
      <c r="E57" s="392" t="n"/>
      <c r="F57" s="181" t="n"/>
      <c r="G57" s="181" t="n">
        <v>0</v>
      </c>
      <c r="H57" s="310" t="n">
        <v>0</v>
      </c>
      <c r="I57" s="181" t="n"/>
      <c r="J57" s="181" t="n">
        <v>0</v>
      </c>
    </row>
    <row r="58" ht="14.25" customFormat="1" customHeight="1" s="251">
      <c r="A58" s="304" t="n"/>
      <c r="B58" s="304" t="n"/>
      <c r="C58" s="307" t="inlineStr">
        <is>
          <t>Итого прочие материалы</t>
        </is>
      </c>
      <c r="D58" s="304" t="n"/>
      <c r="E58" s="308" t="n"/>
      <c r="F58" s="309" t="n"/>
      <c r="G58" s="181" t="n">
        <v>0</v>
      </c>
      <c r="H58" s="310" t="n">
        <v>0</v>
      </c>
      <c r="I58" s="181" t="n"/>
      <c r="J58" s="181" t="n">
        <v>0</v>
      </c>
    </row>
    <row r="59" ht="14.25" customFormat="1" customHeight="1" s="251">
      <c r="A59" s="304" t="n"/>
      <c r="B59" s="304" t="n"/>
      <c r="C59" s="290" t="inlineStr">
        <is>
          <t>Итого по разделу «Материалы»</t>
        </is>
      </c>
      <c r="D59" s="304" t="n"/>
      <c r="E59" s="308" t="n"/>
      <c r="F59" s="309" t="n"/>
      <c r="G59" s="181">
        <f>G57+G58</f>
        <v/>
      </c>
      <c r="H59" s="310" t="n">
        <v>0</v>
      </c>
      <c r="I59" s="181" t="n"/>
      <c r="J59" s="181">
        <f>J57+J58</f>
        <v/>
      </c>
    </row>
    <row r="60" ht="14.25" customFormat="1" customHeight="1" s="251">
      <c r="A60" s="304" t="n"/>
      <c r="B60" s="304" t="n"/>
      <c r="C60" s="307" t="inlineStr">
        <is>
          <t>ИТОГО ПО РМ</t>
        </is>
      </c>
      <c r="D60" s="304" t="n"/>
      <c r="E60" s="308" t="n"/>
      <c r="F60" s="309" t="n"/>
      <c r="G60" s="181">
        <f>G14+G47</f>
        <v/>
      </c>
      <c r="H60" s="310" t="n"/>
      <c r="I60" s="181" t="n"/>
      <c r="J60" s="181">
        <f>J14+J47+J59</f>
        <v/>
      </c>
    </row>
    <row r="61" ht="25.5" customFormat="1" customHeight="1" s="251">
      <c r="A61" s="304" t="n"/>
      <c r="B61" s="304" t="n"/>
      <c r="C61" s="307" t="inlineStr">
        <is>
          <t>ИТОГО ПО РМ
(с коэффициентом на демонтаж 0,7)</t>
        </is>
      </c>
      <c r="D61" s="304" t="n"/>
      <c r="E61" s="308" t="n"/>
      <c r="F61" s="309" t="n"/>
      <c r="G61" s="181">
        <f>G15+G48</f>
        <v/>
      </c>
      <c r="H61" s="310" t="n"/>
      <c r="I61" s="181" t="n"/>
      <c r="J61" s="181">
        <f>J14*0.7+J47*0.7+J59</f>
        <v/>
      </c>
    </row>
    <row r="62" ht="14.25" customFormat="1" customHeight="1" s="251">
      <c r="A62" s="304" t="n"/>
      <c r="B62" s="304" t="n"/>
      <c r="C62" s="307" t="inlineStr">
        <is>
          <t>Накладные расходы</t>
        </is>
      </c>
      <c r="D62" s="132">
        <f>ROUND(G62/(G$17+$G$14),2)</f>
        <v/>
      </c>
      <c r="E62" s="308" t="n"/>
      <c r="F62" s="309" t="n"/>
      <c r="G62" s="181" t="n">
        <v>23753.42</v>
      </c>
      <c r="H62" s="311" t="n"/>
      <c r="I62" s="181" t="n"/>
      <c r="J62" s="181">
        <f>ROUND(D62*(J14+J17),2)</f>
        <v/>
      </c>
    </row>
    <row r="63" ht="25.5" customFormat="1" customHeight="1" s="251">
      <c r="A63" s="304" t="n"/>
      <c r="B63" s="304" t="n"/>
      <c r="C63" s="307" t="inlineStr">
        <is>
          <t>Накладные расходы 
(с коэффициентом на демонтаж 0,7)</t>
        </is>
      </c>
      <c r="D63" s="191">
        <f>ROUND(G63/(G$18+$G$15),2)</f>
        <v/>
      </c>
      <c r="E63" s="308" t="n"/>
      <c r="F63" s="309" t="n"/>
      <c r="G63" s="181">
        <f>G62*0.7</f>
        <v/>
      </c>
      <c r="H63" s="311" t="n"/>
      <c r="I63" s="181" t="n"/>
      <c r="J63" s="181">
        <f>ROUND(D63*(J15+J18),2)</f>
        <v/>
      </c>
    </row>
    <row r="64" ht="14.25" customFormat="1" customHeight="1" s="251">
      <c r="A64" s="304" t="n"/>
      <c r="B64" s="304" t="n"/>
      <c r="C64" s="307" t="inlineStr">
        <is>
          <t>Сметная прибыль</t>
        </is>
      </c>
      <c r="D64" s="132" t="n">
        <v>0.88</v>
      </c>
      <c r="E64" s="308" t="n"/>
      <c r="F64" s="309" t="n"/>
      <c r="G64" s="181" t="n">
        <v>13542.34</v>
      </c>
      <c r="H64" s="311" t="n"/>
      <c r="I64" s="181" t="n"/>
      <c r="J64" s="181">
        <f>ROUND(D64*(J14+J17),2)</f>
        <v/>
      </c>
    </row>
    <row r="65" ht="25.5" customFormat="1" customHeight="1" s="251">
      <c r="A65" s="304" t="n"/>
      <c r="B65" s="304" t="n"/>
      <c r="C65" s="307" t="inlineStr">
        <is>
          <t>Сметная прибыль 
(с коэффициентом на демонтаж 0,7)</t>
        </is>
      </c>
      <c r="D65" s="191" t="n">
        <v>0.88</v>
      </c>
      <c r="E65" s="308" t="n"/>
      <c r="F65" s="309" t="n"/>
      <c r="G65" s="181">
        <f>G64*0.7</f>
        <v/>
      </c>
      <c r="H65" s="311" t="n"/>
      <c r="I65" s="181" t="n"/>
      <c r="J65" s="181">
        <f>ROUND(D65*(J15+J18),2)</f>
        <v/>
      </c>
    </row>
    <row r="66" ht="25.5" customFormat="1" customHeight="1" s="251">
      <c r="A66" s="304" t="n"/>
      <c r="B66" s="304" t="n"/>
      <c r="C66" s="307" t="inlineStr">
        <is>
          <t>Итого СМР (с НР и СП) 
(с коэффициентом на демонтаж 0,7)</t>
        </is>
      </c>
      <c r="D66" s="304" t="n"/>
      <c r="E66" s="308" t="n"/>
      <c r="F66" s="309" t="n"/>
      <c r="G66" s="181">
        <f>G61+G63+G65</f>
        <v/>
      </c>
      <c r="H66" s="311" t="n"/>
      <c r="I66" s="181" t="n"/>
      <c r="J66" s="181">
        <f>ROUND((J61+J63+J65),2)</f>
        <v/>
      </c>
    </row>
    <row r="67" ht="25.5" customFormat="1" customHeight="1" s="251">
      <c r="A67" s="304" t="n"/>
      <c r="B67" s="304" t="n"/>
      <c r="C67" s="307" t="inlineStr">
        <is>
          <t>ВСЕГО СМР + ОБОРУДОВАНИЕ 
(с коэффициентом на демонтаж 0,7)</t>
        </is>
      </c>
      <c r="D67" s="304" t="n"/>
      <c r="E67" s="308" t="n"/>
      <c r="F67" s="309" t="n"/>
      <c r="G67" s="181">
        <f>G66</f>
        <v/>
      </c>
      <c r="H67" s="311" t="n"/>
      <c r="I67" s="181" t="n"/>
      <c r="J67" s="181">
        <f>J66</f>
        <v/>
      </c>
    </row>
    <row r="68" ht="34.5" customFormat="1" customHeight="1" s="251">
      <c r="A68" s="304" t="n"/>
      <c r="B68" s="304" t="n"/>
      <c r="C68" s="307" t="inlineStr">
        <is>
          <t>ИТОГО ПОКАЗАТЕЛЬ НА ЕД. ИЗМ.</t>
        </is>
      </c>
      <c r="D68" s="304" t="inlineStr">
        <is>
          <t>1 км</t>
        </is>
      </c>
      <c r="E68" s="393" t="n">
        <v>5.07</v>
      </c>
      <c r="F68" s="309" t="n"/>
      <c r="G68" s="181">
        <f>G67/E68</f>
        <v/>
      </c>
      <c r="H68" s="311" t="n"/>
      <c r="I68" s="181" t="n"/>
      <c r="J68" s="188">
        <f>J67/E68</f>
        <v/>
      </c>
    </row>
    <row r="70" ht="14.25" customFormat="1" customHeight="1" s="251">
      <c r="A70" s="250" t="inlineStr">
        <is>
          <t>Составил ______________________     Д.А. Самуйленко</t>
        </is>
      </c>
    </row>
    <row r="71" ht="14.25" customFormat="1" customHeight="1" s="251">
      <c r="A71" s="253" t="inlineStr">
        <is>
          <t xml:space="preserve">                         (подпись, инициалы, фамилия)</t>
        </is>
      </c>
    </row>
    <row r="72" ht="14.25" customFormat="1" customHeight="1" s="251">
      <c r="A72" s="250" t="n"/>
    </row>
    <row r="73" ht="14.25" customFormat="1" customHeight="1" s="251">
      <c r="A73" s="250" t="inlineStr">
        <is>
          <t>Проверил ______________________        А.В. Костянецкая</t>
        </is>
      </c>
    </row>
    <row r="74" ht="14.25" customFormat="1" customHeight="1" s="251">
      <c r="A74" s="253" t="inlineStr">
        <is>
          <t xml:space="preserve">                        (подпись, инициалы, фамилия)</t>
        </is>
      </c>
    </row>
  </sheetData>
  <mergeCells count="21">
    <mergeCell ref="H9:H10"/>
    <mergeCell ref="B49:H49"/>
    <mergeCell ref="B55:H55"/>
    <mergeCell ref="A4:J4"/>
    <mergeCell ref="H2:J2"/>
    <mergeCell ref="B20:H20"/>
    <mergeCell ref="C9:C10"/>
    <mergeCell ref="B50:H50"/>
    <mergeCell ref="E9:E10"/>
    <mergeCell ref="A7:H7"/>
    <mergeCell ref="B16:H16"/>
    <mergeCell ref="B9:B10"/>
    <mergeCell ref="D9:D10"/>
    <mergeCell ref="B56:H56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4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7" t="inlineStr">
        <is>
          <t>Приложение №6</t>
        </is>
      </c>
    </row>
    <row r="2" ht="21.75" customHeight="1" s="254">
      <c r="A2" s="317" t="n"/>
      <c r="B2" s="317" t="n"/>
      <c r="C2" s="317" t="n"/>
      <c r="D2" s="326" t="n"/>
      <c r="E2" s="317" t="n"/>
      <c r="F2" s="317" t="n"/>
      <c r="G2" s="317" t="n"/>
    </row>
    <row r="3">
      <c r="A3" s="273" t="inlineStr">
        <is>
          <t>Расчет стоимости оборудования</t>
        </is>
      </c>
    </row>
    <row r="4" ht="25.5" customHeight="1" s="254">
      <c r="A4" s="276" t="inlineStr">
        <is>
          <t>Наименование разрабатываемого показателя УНЦ — Демонтаж ВЛ 220 кВ две цепи</t>
        </is>
      </c>
    </row>
    <row r="5">
      <c r="A5" s="250" t="n"/>
      <c r="B5" s="250" t="n"/>
      <c r="C5" s="250" t="n"/>
      <c r="D5" s="326" t="n"/>
      <c r="E5" s="250" t="n"/>
      <c r="F5" s="250" t="n"/>
      <c r="G5" s="250" t="n"/>
    </row>
    <row r="6" ht="30" customHeight="1" s="254">
      <c r="A6" s="322" t="inlineStr">
        <is>
          <t>№ пп.</t>
        </is>
      </c>
      <c r="B6" s="322" t="inlineStr">
        <is>
          <t>Код ресурса</t>
        </is>
      </c>
      <c r="C6" s="322" t="inlineStr">
        <is>
          <t>Наименование</t>
        </is>
      </c>
      <c r="D6" s="322" t="inlineStr">
        <is>
          <t>Ед. изм.</t>
        </is>
      </c>
      <c r="E6" s="304" t="inlineStr">
        <is>
          <t>Кол-во единиц по проектным данным</t>
        </is>
      </c>
      <c r="F6" s="322" t="inlineStr">
        <is>
          <t>Сметная стоимость в ценах на 01.01.2000 (руб.)</t>
        </is>
      </c>
      <c r="G6" s="379" t="n"/>
    </row>
    <row r="7">
      <c r="A7" s="381" t="n"/>
      <c r="B7" s="381" t="n"/>
      <c r="C7" s="381" t="n"/>
      <c r="D7" s="381" t="n"/>
      <c r="E7" s="381" t="n"/>
      <c r="F7" s="304" t="inlineStr">
        <is>
          <t>на ед. изм.</t>
        </is>
      </c>
      <c r="G7" s="304" t="inlineStr">
        <is>
          <t>общая</t>
        </is>
      </c>
    </row>
    <row r="8">
      <c r="A8" s="304" t="n">
        <v>1</v>
      </c>
      <c r="B8" s="304" t="n">
        <v>2</v>
      </c>
      <c r="C8" s="304" t="n">
        <v>3</v>
      </c>
      <c r="D8" s="304" t="n">
        <v>4</v>
      </c>
      <c r="E8" s="304" t="n">
        <v>5</v>
      </c>
      <c r="F8" s="304" t="n">
        <v>6</v>
      </c>
      <c r="G8" s="304" t="n">
        <v>7</v>
      </c>
    </row>
    <row r="9" ht="15" customHeight="1" s="254">
      <c r="A9" s="24" t="n"/>
      <c r="B9" s="307" t="inlineStr">
        <is>
          <t>ИНЖЕНЕРНОЕ ОБОРУДОВАНИЕ</t>
        </is>
      </c>
      <c r="C9" s="378" t="n"/>
      <c r="D9" s="378" t="n"/>
      <c r="E9" s="378" t="n"/>
      <c r="F9" s="378" t="n"/>
      <c r="G9" s="379" t="n"/>
    </row>
    <row r="10" ht="27" customHeight="1" s="254">
      <c r="A10" s="304" t="n"/>
      <c r="B10" s="290" t="n"/>
      <c r="C10" s="307" t="inlineStr">
        <is>
          <t>ИТОГО ИНЖЕНЕРНОЕ ОБОРУДОВАНИЕ</t>
        </is>
      </c>
      <c r="D10" s="312" t="n"/>
      <c r="E10" s="103" t="n"/>
      <c r="F10" s="309" t="n"/>
      <c r="G10" s="309" t="n">
        <v>0</v>
      </c>
    </row>
    <row r="11">
      <c r="A11" s="304" t="n"/>
      <c r="B11" s="307" t="inlineStr">
        <is>
          <t>ТЕХНОЛОГИЧЕСКОЕ ОБОРУДОВАНИЕ</t>
        </is>
      </c>
      <c r="C11" s="378" t="n"/>
      <c r="D11" s="378" t="n"/>
      <c r="E11" s="378" t="n"/>
      <c r="F11" s="378" t="n"/>
      <c r="G11" s="379" t="n"/>
    </row>
    <row r="12" ht="25.5" customHeight="1" s="254">
      <c r="A12" s="304" t="n"/>
      <c r="B12" s="307" t="n"/>
      <c r="C12" s="307" t="inlineStr">
        <is>
          <t>ИТОГО ТЕХНОЛОГИЧЕСКОЕ ОБОРУДОВАНИЕ</t>
        </is>
      </c>
      <c r="D12" s="304" t="n"/>
      <c r="E12" s="321" t="n"/>
      <c r="F12" s="309" t="n"/>
      <c r="G12" s="181" t="n">
        <v>0</v>
      </c>
    </row>
    <row r="13" ht="19.5" customHeight="1" s="254">
      <c r="A13" s="304" t="n"/>
      <c r="B13" s="307" t="n"/>
      <c r="C13" s="307" t="inlineStr">
        <is>
          <t>Всего по разделу «Оборудование»</t>
        </is>
      </c>
      <c r="D13" s="304" t="n"/>
      <c r="E13" s="321" t="n"/>
      <c r="F13" s="309" t="n"/>
      <c r="G13" s="181">
        <f>G10+G12</f>
        <v/>
      </c>
    </row>
    <row r="14">
      <c r="A14" s="252" t="n"/>
      <c r="B14" s="104" t="n"/>
      <c r="C14" s="252" t="n"/>
      <c r="D14" s="156" t="n"/>
      <c r="E14" s="252" t="n"/>
      <c r="F14" s="252" t="n"/>
      <c r="G14" s="252" t="n"/>
    </row>
    <row r="15">
      <c r="A15" s="250" t="inlineStr">
        <is>
          <t>Составил ______________________    Д.А. Самуйленко</t>
        </is>
      </c>
      <c r="B15" s="251" t="n"/>
      <c r="C15" s="251" t="n"/>
      <c r="D15" s="156" t="n"/>
      <c r="E15" s="252" t="n"/>
      <c r="F15" s="252" t="n"/>
      <c r="G15" s="252" t="n"/>
    </row>
    <row r="16">
      <c r="A16" s="253" t="inlineStr">
        <is>
          <t xml:space="preserve">                         (подпись, инициалы, фамилия)</t>
        </is>
      </c>
      <c r="B16" s="251" t="n"/>
      <c r="C16" s="251" t="n"/>
      <c r="D16" s="156" t="n"/>
      <c r="E16" s="252" t="n"/>
      <c r="F16" s="252" t="n"/>
      <c r="G16" s="252" t="n"/>
    </row>
    <row r="17">
      <c r="A17" s="250" t="n"/>
      <c r="B17" s="251" t="n"/>
      <c r="C17" s="251" t="n"/>
      <c r="D17" s="156" t="n"/>
      <c r="E17" s="252" t="n"/>
      <c r="F17" s="252" t="n"/>
      <c r="G17" s="252" t="n"/>
    </row>
    <row r="18">
      <c r="A18" s="250" t="inlineStr">
        <is>
          <t>Проверил ______________________        А.В. Костянецкая</t>
        </is>
      </c>
      <c r="B18" s="251" t="n"/>
      <c r="C18" s="251" t="n"/>
      <c r="D18" s="156" t="n"/>
      <c r="E18" s="252" t="n"/>
      <c r="F18" s="252" t="n"/>
      <c r="G18" s="252" t="n"/>
    </row>
    <row r="19">
      <c r="A19" s="253" t="inlineStr">
        <is>
          <t xml:space="preserve">                        (подпись, инициалы, фамилия)</t>
        </is>
      </c>
      <c r="B19" s="251" t="n"/>
      <c r="C19" s="251" t="n"/>
      <c r="D19" s="156" t="n"/>
      <c r="E19" s="252" t="n"/>
      <c r="F19" s="252" t="n"/>
      <c r="G19" s="2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4" min="1" max="1"/>
    <col width="16.42578125" customWidth="1" style="254" min="2" max="2"/>
    <col width="37.140625" customWidth="1" style="254" min="3" max="3"/>
    <col width="49" customWidth="1" style="254" min="4" max="4"/>
    <col width="9.140625" customWidth="1" style="254" min="5" max="5"/>
  </cols>
  <sheetData>
    <row r="1" ht="15.75" customHeight="1" s="254">
      <c r="A1" s="256" t="n"/>
      <c r="B1" s="256" t="n"/>
      <c r="C1" s="256" t="n"/>
      <c r="D1" s="256" t="inlineStr">
        <is>
          <t>Приложение №7</t>
        </is>
      </c>
    </row>
    <row r="2" ht="15.75" customHeight="1" s="254">
      <c r="A2" s="256" t="n"/>
      <c r="B2" s="256" t="n"/>
      <c r="C2" s="256" t="n"/>
      <c r="D2" s="256" t="n"/>
    </row>
    <row r="3" ht="15.75" customHeight="1" s="254">
      <c r="A3" s="256" t="n"/>
      <c r="B3" s="244" t="inlineStr">
        <is>
          <t>Расчет показателя УНЦ</t>
        </is>
      </c>
      <c r="C3" s="256" t="n"/>
      <c r="D3" s="256" t="n"/>
    </row>
    <row r="4" ht="15.75" customHeight="1" s="254">
      <c r="A4" s="256" t="n"/>
      <c r="B4" s="256" t="n"/>
      <c r="C4" s="256" t="n"/>
      <c r="D4" s="256" t="n"/>
    </row>
    <row r="5" ht="15.75" customHeight="1" s="254">
      <c r="A5" s="323" t="inlineStr">
        <is>
          <t xml:space="preserve">Наименование разрабатываемого показателя УНЦ - </t>
        </is>
      </c>
      <c r="D5" s="323">
        <f>'Прил.5 Расчет СМР и ОБ'!D6:J6</f>
        <v/>
      </c>
    </row>
    <row r="6" ht="15.75" customHeight="1" s="254">
      <c r="A6" s="256" t="inlineStr">
        <is>
          <t>Единица измерения  — 1 км</t>
        </is>
      </c>
      <c r="B6" s="256" t="n"/>
      <c r="C6" s="256" t="n"/>
      <c r="D6" s="256" t="n"/>
    </row>
    <row r="7" ht="15.75" customHeight="1" s="254">
      <c r="A7" s="256" t="n"/>
      <c r="B7" s="256" t="n"/>
      <c r="C7" s="256" t="n"/>
      <c r="D7" s="256" t="n"/>
    </row>
    <row r="8">
      <c r="A8" s="288" t="inlineStr">
        <is>
          <t>Код показателя</t>
        </is>
      </c>
      <c r="B8" s="288" t="inlineStr">
        <is>
          <t>Наименование показателя</t>
        </is>
      </c>
      <c r="C8" s="288" t="inlineStr">
        <is>
          <t>Наименование РМ, входящих в состав показателя</t>
        </is>
      </c>
      <c r="D8" s="288" t="inlineStr">
        <is>
          <t>Норматив цены на 01.01.2023, тыс.руб.</t>
        </is>
      </c>
    </row>
    <row r="9">
      <c r="A9" s="381" t="n"/>
      <c r="B9" s="381" t="n"/>
      <c r="C9" s="381" t="n"/>
      <c r="D9" s="381" t="n"/>
    </row>
    <row r="10" ht="15.75" customHeight="1" s="254">
      <c r="A10" s="288" t="n">
        <v>1</v>
      </c>
      <c r="B10" s="288" t="n">
        <v>2</v>
      </c>
      <c r="C10" s="288" t="n">
        <v>3</v>
      </c>
      <c r="D10" s="288" t="n">
        <v>4</v>
      </c>
    </row>
    <row r="11" ht="47.25" customHeight="1" s="254">
      <c r="A11" s="288" t="inlineStr">
        <is>
          <t>М2-05-2</t>
        </is>
      </c>
      <c r="B11" s="288" t="inlineStr">
        <is>
          <t>УНЦ на демонтаж ВЛ 0,4-750 кВ</t>
        </is>
      </c>
      <c r="C11" s="272">
        <f>D5</f>
        <v/>
      </c>
      <c r="D11" s="262">
        <f>'Прил.4 РМ'!C41/1000</f>
        <v/>
      </c>
    </row>
    <row r="13">
      <c r="A13" s="250" t="inlineStr">
        <is>
          <t>Составил ______________________     Д.А. Самуйленко</t>
        </is>
      </c>
      <c r="B13" s="251" t="n"/>
      <c r="C13" s="251" t="n"/>
      <c r="D13" s="252" t="n"/>
    </row>
    <row r="14">
      <c r="A14" s="253" t="inlineStr">
        <is>
          <t xml:space="preserve">                         (подпись, инициалы, фамилия)</t>
        </is>
      </c>
      <c r="B14" s="251" t="n"/>
      <c r="C14" s="251" t="n"/>
      <c r="D14" s="252" t="n"/>
    </row>
    <row r="15">
      <c r="A15" s="250" t="n"/>
      <c r="B15" s="251" t="n"/>
      <c r="C15" s="251" t="n"/>
      <c r="D15" s="252" t="n"/>
    </row>
    <row r="16">
      <c r="A16" s="250" t="inlineStr">
        <is>
          <t>Проверил ______________________        А.В. Костянецкая</t>
        </is>
      </c>
      <c r="B16" s="251" t="n"/>
      <c r="C16" s="251" t="n"/>
      <c r="D16" s="252" t="n"/>
    </row>
    <row r="17">
      <c r="A17" s="253" t="inlineStr">
        <is>
          <t xml:space="preserve">                        (подпись, инициалы, фамилия)</t>
        </is>
      </c>
      <c r="B17" s="251" t="n"/>
      <c r="C17" s="251" t="n"/>
      <c r="D17" s="25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6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80" t="inlineStr">
        <is>
          <t>Приложение № 10</t>
        </is>
      </c>
    </row>
    <row r="5" ht="18.75" customHeight="1" s="254">
      <c r="B5" s="117" t="n"/>
    </row>
    <row r="6" ht="15.75" customHeight="1" s="254">
      <c r="B6" s="281" t="inlineStr">
        <is>
          <t>Используемые индексы изменений сметной стоимости и нормы сопутствующих затрат</t>
        </is>
      </c>
    </row>
    <row r="7">
      <c r="B7" s="324" t="n"/>
    </row>
    <row r="8">
      <c r="B8" s="324" t="n"/>
      <c r="C8" s="324" t="n"/>
      <c r="D8" s="324" t="n"/>
      <c r="E8" s="324" t="n"/>
    </row>
    <row r="9" ht="47.25" customHeight="1" s="254">
      <c r="B9" s="288" t="inlineStr">
        <is>
          <t>Наименование индекса / норм сопутствующих затрат</t>
        </is>
      </c>
      <c r="C9" s="288" t="inlineStr">
        <is>
          <t>Дата применения и обоснование индекса / норм сопутствующих затрат</t>
        </is>
      </c>
      <c r="D9" s="288" t="inlineStr">
        <is>
          <t>Размер индекса / норма сопутствующих затрат</t>
        </is>
      </c>
    </row>
    <row r="10" ht="15.75" customHeight="1" s="254">
      <c r="B10" s="288" t="n">
        <v>1</v>
      </c>
      <c r="C10" s="288" t="n">
        <v>2</v>
      </c>
      <c r="D10" s="288" t="n">
        <v>3</v>
      </c>
    </row>
    <row r="11" ht="45" customHeight="1" s="254">
      <c r="B11" s="288" t="inlineStr">
        <is>
          <t xml:space="preserve">Индекс изменения сметной стоимости на 1 квартал 2023 года. ОЗП </t>
        </is>
      </c>
      <c r="C11" s="288" t="inlineStr">
        <is>
          <t>Письмо Минстроя России от 30.03.2023г. №17106-ИФ/09  прил.1</t>
        </is>
      </c>
      <c r="D11" s="288" t="n">
        <v>46.83</v>
      </c>
    </row>
    <row r="12" ht="29.25" customHeight="1" s="254">
      <c r="B12" s="288" t="inlineStr">
        <is>
          <t>Индекс изменения сметной стоимости на 1 квартал 2023 года. ЭМ</t>
        </is>
      </c>
      <c r="C12" s="288" t="inlineStr">
        <is>
          <t>Письмо Минстроя России от 30.03.2023г. №17106-ИФ/09  прил.1</t>
        </is>
      </c>
      <c r="D12" s="288" t="n">
        <v>11.96</v>
      </c>
    </row>
    <row r="13" ht="29.25" customHeight="1" s="254">
      <c r="B13" s="288" t="inlineStr">
        <is>
          <t>Индекс изменения сметной стоимости на 1 квартал 2023 года. МАТ</t>
        </is>
      </c>
      <c r="C13" s="288" t="inlineStr">
        <is>
          <t>Письмо Минстроя России от 30.03.2023г. №17106-ИФ/09  прил.1</t>
        </is>
      </c>
      <c r="D13" s="288" t="n">
        <v>9.84</v>
      </c>
    </row>
    <row r="14" ht="30.75" customHeight="1" s="254">
      <c r="B14" s="288" t="inlineStr">
        <is>
          <t>Индекс изменения сметной стоимости на 1 квартал 2023 года. ОБ</t>
        </is>
      </c>
      <c r="C14" s="215" t="inlineStr">
        <is>
          <t>Письмо Минстроя России от 23.02.2023г. №9791-ИФ/09 прил.6</t>
        </is>
      </c>
      <c r="D14" s="288" t="n">
        <v>6.26</v>
      </c>
    </row>
    <row r="15" ht="89.25" customHeight="1" s="254">
      <c r="B15" s="288" t="inlineStr">
        <is>
          <t>Временные здания и сооружения</t>
        </is>
      </c>
      <c r="C15" s="28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54">
      <c r="B16" s="288" t="inlineStr">
        <is>
          <t>Дополнительные затраты при производстве строительно-монтажных работ в зимнее время</t>
        </is>
      </c>
      <c r="C16" s="28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54">
      <c r="B17" s="288" t="inlineStr">
        <is>
          <t>Строительный контроль</t>
        </is>
      </c>
      <c r="C17" s="288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54">
      <c r="B18" s="288" t="inlineStr">
        <is>
          <t>Авторский надзор - 0,2%</t>
        </is>
      </c>
      <c r="C18" s="288" t="inlineStr">
        <is>
          <t>Приказ от 4.08.2020 № 421/пр п.173</t>
        </is>
      </c>
      <c r="D18" s="119" t="n">
        <v>0.002</v>
      </c>
    </row>
    <row r="19" ht="24" customHeight="1" s="254">
      <c r="B19" s="288" t="inlineStr">
        <is>
          <t>Непредвиденные расходы</t>
        </is>
      </c>
      <c r="C19" s="288" t="inlineStr">
        <is>
          <t>Приказ от 4.08.2020 № 421/пр п.179</t>
        </is>
      </c>
      <c r="D19" s="119" t="n">
        <v>0.03</v>
      </c>
    </row>
    <row r="20" ht="18.75" customHeight="1" s="254">
      <c r="B20" s="118" t="n"/>
    </row>
    <row r="21" ht="18.75" customHeight="1" s="254">
      <c r="B21" s="118" t="n"/>
    </row>
    <row r="22" ht="18.75" customHeight="1" s="254">
      <c r="B22" s="118" t="n"/>
    </row>
    <row r="23" ht="18.75" customHeight="1" s="254">
      <c r="B23" s="118" t="n"/>
    </row>
    <row r="26">
      <c r="B26" s="250" t="inlineStr">
        <is>
          <t>Составил ______________________        Д.А. Самуйленко</t>
        </is>
      </c>
      <c r="C26" s="251" t="n"/>
    </row>
    <row r="27">
      <c r="B27" s="253" t="inlineStr">
        <is>
          <t xml:space="preserve">                         (подпись, инициалы, фамилия)</t>
        </is>
      </c>
      <c r="C27" s="251" t="n"/>
    </row>
    <row r="28">
      <c r="B28" s="250" t="n"/>
      <c r="C28" s="251" t="n"/>
    </row>
    <row r="29">
      <c r="B29" s="250" t="inlineStr">
        <is>
          <t>Проверил ______________________        А.В. Костянецкая</t>
        </is>
      </c>
      <c r="C29" s="251" t="n"/>
    </row>
    <row r="30">
      <c r="B30" s="253" t="inlineStr">
        <is>
          <t xml:space="preserve">                        (подпись, инициалы, фамилия)</t>
        </is>
      </c>
      <c r="C30" s="25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43.85546875" customWidth="1" style="254" min="6" max="6"/>
  </cols>
  <sheetData>
    <row r="1" s="254"/>
    <row r="2" ht="17.25" customHeight="1" s="254">
      <c r="A2" s="281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8" t="inlineStr">
        <is>
          <t>С1ср</t>
        </is>
      </c>
      <c r="D7" s="288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8" t="inlineStr">
        <is>
          <t>tср</t>
        </is>
      </c>
      <c r="D8" s="288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8" t="inlineStr">
        <is>
          <t>Кув</t>
        </is>
      </c>
      <c r="D9" s="288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8" t="n"/>
      <c r="D10" s="288" t="n"/>
      <c r="E10" s="394" t="n">
        <v>3.5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8" t="inlineStr">
        <is>
          <t>КТ</t>
        </is>
      </c>
      <c r="D11" s="288" t="inlineStr">
        <is>
          <t>-</t>
        </is>
      </c>
      <c r="E11" s="382" t="n">
        <v>1.263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69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95" t="n">
        <v>1.139</v>
      </c>
      <c r="F12" s="37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n"/>
    </row>
    <row r="13" ht="63" customHeight="1" s="254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2025-01-24T12:10:58Z</dcterms:modified>
  <cp:lastModifiedBy>Nikolay Ivanov</cp:lastModifiedBy>
  <cp:lastPrinted>2023-11-28T13:07:31Z</cp:lastPrinted>
</cp:coreProperties>
</file>