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02121" localSheetId="0">#REF!</definedName>
    <definedName name="_Hlt440565644_1" localSheetId="0">#REF!</definedName>
    <definedName name="_Toc132270798" localSheetId="0">'Прил.1 Сравнит табл'!$B$3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asd" localSheetId="0">#REF!</definedName>
    <definedName name="Excel_BuiltIn_Print_Area_10_1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5" localSheetId="0">#REF!</definedName>
    <definedName name="Excel_BuiltIn_Print_Area_7_1" localSheetId="0">#REF!</definedName>
    <definedName name="Excel_BuiltIn_Print_Area_8_1" localSheetId="0">#REF!</definedName>
    <definedName name="Excel_BuiltIn_Print_Area_9_1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SD_DC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гш" localSheetId="0">#REF!</definedName>
    <definedName name="д" localSheetId="0">#REF!</definedName>
    <definedName name="йцу" localSheetId="0">#REF!</definedName>
    <definedName name="корр" localSheetId="0">{#N/A,#N/A,FALSE,"Шаблон_Спец1"}</definedName>
    <definedName name="Костромская_область" localSheetId="0">#REF!</definedName>
    <definedName name="мил" localSheetId="0">{0,"овz";1,"z";2,"аz";5,"овz"}</definedName>
    <definedName name="мин" localSheetId="0">#REF!</definedName>
    <definedName name="нр" localSheetId="0">#REF!</definedName>
    <definedName name="Нсапк" localSheetId="0">#REF!</definedName>
    <definedName name="Нсстр" localSheetId="0">#REF!</definedName>
    <definedName name="объем___0" localSheetId="0">#REF!</definedName>
    <definedName name="объем___10___0___0" localSheetId="0">#REF!</definedName>
    <definedName name="объем___11" localSheetId="0">#REF!</definedName>
    <definedName name="объем___11___10" localSheetId="0">#REF!</definedName>
    <definedName name="объем___2" localSheetId="0">#REF!</definedName>
    <definedName name="объем___3___10" localSheetId="0">#REF!</definedName>
    <definedName name="объем___4___0___0" localSheetId="0">#REF!</definedName>
    <definedName name="объем___5___0" localSheetId="0">#REF!</definedName>
    <definedName name="объем___6___0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6___0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С" localSheetId="0">{#N/A,#N/A,FALSE,"Шаблон_Спец1"}</definedName>
    <definedName name="с1" localSheetId="0">#REF!</definedName>
    <definedName name="т" localSheetId="0">#REF!</definedName>
    <definedName name="тыс" localSheetId="0">{0,"тысячz";1,"тысячаz";2,"тысячиz";5,"тысячz"}</definedName>
    <definedName name="тьбю" localSheetId="0">#REF!</definedName>
    <definedName name="цена___0" localSheetId="0">#REF!</definedName>
    <definedName name="цена___10___0___0" localSheetId="0">#REF!</definedName>
    <definedName name="цена___11" localSheetId="0">#REF!</definedName>
    <definedName name="цена___11___10" localSheetId="0">#REF!</definedName>
    <definedName name="цена___2" localSheetId="0">#REF!</definedName>
    <definedName name="цена___3___10" localSheetId="0">#REF!</definedName>
    <definedName name="цена___4___0___0" localSheetId="0">#REF!</definedName>
    <definedName name="цена___5___0" localSheetId="0">#REF!</definedName>
    <definedName name="цена___6___0" localSheetId="0">#REF!</definedName>
    <definedName name="ЭКСПО" localSheetId="0">#REF!</definedName>
    <definedName name="ЭКСПОФОРУМ" localSheetId="0">#REF!</definedName>
    <definedName name="экт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02121" localSheetId="1">#REF!</definedName>
    <definedName name="_Hlk133322969" localSheetId="1">'Прил.2 Расч стоим'!$B$4</definedName>
    <definedName name="_Hlt440565644_1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asd" localSheetId="1">#REF!</definedName>
    <definedName name="Excel_BuiltIn_Print_Area_10_1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5" localSheetId="1">#REF!</definedName>
    <definedName name="Excel_BuiltIn_Print_Area_7_1" localSheetId="1">#REF!</definedName>
    <definedName name="Excel_BuiltIn_Print_Area_8_1" localSheetId="1">#REF!</definedName>
    <definedName name="Excel_BuiltIn_Print_Area_9_1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SD_DC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гш" localSheetId="1">#REF!</definedName>
    <definedName name="д" localSheetId="1">#REF!</definedName>
    <definedName name="йцу" localSheetId="1">#REF!</definedName>
    <definedName name="корр" localSheetId="1">{#N/A,#N/A,FALSE,"Шаблон_Спец1"}</definedName>
    <definedName name="Костромская_область" localSheetId="1">#REF!</definedName>
    <definedName name="мил" localSheetId="1">{0,"овz";1,"z";2,"аz";5,"овz"}</definedName>
    <definedName name="мин" localSheetId="1">#REF!</definedName>
    <definedName name="нр" localSheetId="1">#REF!</definedName>
    <definedName name="Нсапк" localSheetId="1">#REF!</definedName>
    <definedName name="Нсстр" localSheetId="1">#REF!</definedName>
    <definedName name="объем___0" localSheetId="1">#REF!</definedName>
    <definedName name="объем___10___0___0" localSheetId="1">#REF!</definedName>
    <definedName name="объем___11" localSheetId="1">#REF!</definedName>
    <definedName name="объем___11___10" localSheetId="1">#REF!</definedName>
    <definedName name="объем___2" localSheetId="1">#REF!</definedName>
    <definedName name="объем___3___10" localSheetId="1">#REF!</definedName>
    <definedName name="объем___4___0___0" localSheetId="1">#REF!</definedName>
    <definedName name="объем___5___0" localSheetId="1">#REF!</definedName>
    <definedName name="объем___6___0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6___0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С" localSheetId="1">{#N/A,#N/A,FALSE,"Шаблон_Спец1"}</definedName>
    <definedName name="с1" localSheetId="1">#REF!</definedName>
    <definedName name="т" localSheetId="1">#REF!</definedName>
    <definedName name="тыс" localSheetId="1">{0,"тысячz";1,"тысячаz";2,"тысячиz";5,"тысячz"}</definedName>
    <definedName name="тьбю" localSheetId="1">#REF!</definedName>
    <definedName name="цена___0" localSheetId="1">#REF!</definedName>
    <definedName name="цена___10___0___0" localSheetId="1">#REF!</definedName>
    <definedName name="цена___11" localSheetId="1">#REF!</definedName>
    <definedName name="цена___11___10" localSheetId="1">#REF!</definedName>
    <definedName name="цена___2" localSheetId="1">#REF!</definedName>
    <definedName name="цена___3___10" localSheetId="1">#REF!</definedName>
    <definedName name="цена___4___0___0" localSheetId="1">#REF!</definedName>
    <definedName name="цена___5___0" localSheetId="1">#REF!</definedName>
    <definedName name="цена___6___0" localSheetId="1">#REF!</definedName>
    <definedName name="ЭКСПО" localSheetId="1">#REF!</definedName>
    <definedName name="ЭКСПОФОРУМ" localSheetId="1">#REF!</definedName>
    <definedName name="экт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ОБ'!$A$1:$J$95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00"/>
    <numFmt numFmtId="169" formatCode="0.000"/>
    <numFmt numFmtId="170" formatCode="0.000000"/>
    <numFmt numFmtId="171" formatCode="0.00000"/>
    <numFmt numFmtId="172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00"/>
      <sz val="14"/>
      <vertAlign val="superscript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168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169" fontId="16" fillId="0" borderId="0" pivotButton="0" quotePrefix="0" xfId="0"/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1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16" fillId="0" borderId="1" applyAlignment="1" pivotButton="0" quotePrefix="1" xfId="0">
      <alignment horizontal="center" vertical="center"/>
    </xf>
    <xf numFmtId="168" fontId="16" fillId="0" borderId="1" applyAlignment="1" pivotButton="0" quotePrefix="0" xfId="0">
      <alignment horizontal="right" vertical="center"/>
    </xf>
    <xf numFmtId="168" fontId="16" fillId="0" borderId="1" applyAlignment="1" pivotButton="0" quotePrefix="0" xfId="0">
      <alignment horizontal="right" vertical="center" wrapText="1"/>
    </xf>
    <xf numFmtId="168" fontId="19" fillId="0" borderId="1" applyAlignment="1" pivotButton="0" quotePrefix="0" xfId="0">
      <alignment vertical="center" wrapText="1"/>
    </xf>
    <xf numFmtId="168" fontId="16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2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168" fontId="16" fillId="0" borderId="2" applyAlignment="1" pivotButton="0" quotePrefix="0" xfId="0">
      <alignment horizontal="center" vertical="center"/>
    </xf>
    <xf numFmtId="168" fontId="16" fillId="0" borderId="6" applyAlignment="1" pivotButton="0" quotePrefix="0" xfId="0">
      <alignment horizontal="center" vertical="center"/>
    </xf>
    <xf numFmtId="168" fontId="19" fillId="0" borderId="2" applyAlignment="1" pivotButton="0" quotePrefix="0" xfId="0">
      <alignment horizontal="center" vertical="center" wrapText="1"/>
    </xf>
    <xf numFmtId="168" fontId="19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68" fontId="16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68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right" vertical="center"/>
    </xf>
    <xf numFmtId="168" fontId="16" fillId="0" borderId="1" applyAlignment="1" pivotButton="0" quotePrefix="0" xfId="0">
      <alignment horizontal="right" vertical="center" wrapText="1"/>
    </xf>
    <xf numFmtId="168" fontId="19" fillId="0" borderId="1" applyAlignment="1" pivotButton="0" quotePrefix="0" xfId="0">
      <alignment vertical="center" wrapText="1"/>
    </xf>
    <xf numFmtId="168" fontId="19" fillId="0" borderId="1" applyAlignment="1" pivotButton="0" quotePrefix="0" xfId="0">
      <alignment horizontal="center" vertical="center" wrapText="1"/>
    </xf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170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7" zoomScale="60" zoomScaleNormal="70" workbookViewId="0">
      <selection activeCell="C28" sqref="C28"/>
    </sheetView>
  </sheetViews>
  <sheetFormatPr baseColWidth="8" defaultRowHeight="15.75"/>
  <cols>
    <col width="9.140625" customWidth="1" style="254" min="1" max="2"/>
    <col width="36.85546875" customWidth="1" style="254" min="3" max="3"/>
    <col width="51.7109375" customWidth="1" style="254" min="4" max="4"/>
    <col width="14.28515625" customWidth="1" style="252" min="5" max="5"/>
    <col width="16" customWidth="1" style="252" min="6" max="6"/>
    <col width="12.28515625" customWidth="1" style="252" min="7" max="7"/>
    <col width="15" customWidth="1" style="252" min="8" max="8"/>
    <col width="9.140625" customWidth="1" style="252" min="9" max="9"/>
  </cols>
  <sheetData>
    <row r="1">
      <c r="E1" s="254" t="n"/>
      <c r="F1" s="254" t="n"/>
      <c r="G1" s="254" t="n"/>
      <c r="H1" s="254" t="n"/>
      <c r="I1" s="254" t="n"/>
    </row>
    <row r="2">
      <c r="E2" s="254" t="n"/>
      <c r="F2" s="254" t="n"/>
      <c r="G2" s="254" t="n"/>
      <c r="H2" s="254" t="n"/>
      <c r="I2" s="254" t="n"/>
    </row>
    <row r="3">
      <c r="B3" s="278" t="inlineStr">
        <is>
          <t>Приложение № 1</t>
        </is>
      </c>
      <c r="E3" s="254" t="n"/>
      <c r="F3" s="254" t="n"/>
      <c r="G3" s="254" t="n"/>
      <c r="H3" s="254" t="n"/>
      <c r="I3" s="254" t="n"/>
    </row>
    <row r="4">
      <c r="B4" s="279" t="inlineStr">
        <is>
          <t>Сравнительная таблица отбора объекта-представителя</t>
        </is>
      </c>
      <c r="E4" s="254" t="n"/>
      <c r="F4" s="254" t="n"/>
      <c r="G4" s="254" t="n"/>
      <c r="H4" s="254" t="n"/>
      <c r="I4" s="254" t="n"/>
    </row>
    <row r="5">
      <c r="B5" s="211" t="n"/>
      <c r="C5" s="211" t="n"/>
      <c r="D5" s="211" t="n"/>
      <c r="E5" s="254" t="n"/>
      <c r="F5" s="254" t="n"/>
      <c r="G5" s="254" t="n"/>
      <c r="H5" s="254" t="n"/>
      <c r="I5" s="254" t="n"/>
    </row>
    <row r="6">
      <c r="B6" s="211" t="n"/>
      <c r="C6" s="211" t="n"/>
      <c r="D6" s="211" t="n"/>
      <c r="E6" s="254" t="n"/>
      <c r="F6" s="254" t="n"/>
      <c r="G6" s="254" t="n"/>
      <c r="H6" s="254" t="n"/>
      <c r="I6" s="254" t="n"/>
    </row>
    <row r="7">
      <c r="B7" s="280" t="inlineStr">
        <is>
          <t>Наименование разрабатываемого показателя УНЦ — Демонтаж ВЛ 330 кВ одна цепь</t>
        </is>
      </c>
      <c r="E7" s="213" t="n"/>
      <c r="F7" s="254" t="n"/>
      <c r="G7" s="254" t="n"/>
      <c r="H7" s="254" t="n"/>
      <c r="I7" s="254" t="n"/>
    </row>
    <row r="8" ht="15.75" customHeight="1" s="252">
      <c r="B8" s="214" t="inlineStr">
        <is>
          <t xml:space="preserve">Сопоставимый уровень цен: </t>
        </is>
      </c>
      <c r="C8" s="214" t="n"/>
      <c r="D8" s="214">
        <f>D22</f>
        <v/>
      </c>
      <c r="E8" s="254" t="n"/>
      <c r="F8" s="254" t="n"/>
      <c r="G8" s="254" t="n"/>
      <c r="H8" s="254" t="n"/>
      <c r="I8" s="254" t="n"/>
    </row>
    <row r="9" ht="15.75" customHeight="1" s="252">
      <c r="B9" s="280" t="inlineStr">
        <is>
          <t>Единица измерения  — 1 км</t>
        </is>
      </c>
      <c r="E9" s="213" t="n"/>
      <c r="F9" s="254" t="n"/>
      <c r="G9" s="254" t="n"/>
      <c r="H9" s="254" t="n"/>
      <c r="I9" s="254" t="n"/>
    </row>
    <row r="10">
      <c r="B10" s="280" t="n"/>
      <c r="E10" s="254" t="n"/>
      <c r="F10" s="254" t="n"/>
      <c r="G10" s="254" t="n"/>
      <c r="H10" s="254" t="n"/>
      <c r="I10" s="254" t="n"/>
    </row>
    <row r="11">
      <c r="B11" s="286" t="inlineStr">
        <is>
          <t>№ п/п</t>
        </is>
      </c>
      <c r="C11" s="286" t="inlineStr">
        <is>
          <t>Параметр</t>
        </is>
      </c>
      <c r="D11" s="286" t="inlineStr">
        <is>
          <t>Объект-представитель 1</t>
        </is>
      </c>
      <c r="E11" s="213" t="n"/>
      <c r="F11" s="254" t="n"/>
      <c r="G11" s="254" t="n"/>
      <c r="H11" s="254" t="n"/>
      <c r="I11" s="254" t="n"/>
    </row>
    <row r="12" ht="63" customHeight="1" s="252">
      <c r="B12" s="286" t="n">
        <v>1</v>
      </c>
      <c r="C12" s="291" t="inlineStr">
        <is>
          <t>Наименование объекта-представителя</t>
        </is>
      </c>
      <c r="D12" s="286" t="inlineStr">
        <is>
          <t>Строительство ВЛ 330 кВ Ондская ГЭС - ПС 330 кВ Петрозаводская ориентировочной протяженностью 278 км</t>
        </is>
      </c>
      <c r="E12" s="254" t="n"/>
      <c r="F12" s="254" t="n"/>
      <c r="G12" s="254" t="n"/>
      <c r="H12" s="254" t="n"/>
      <c r="I12" s="254" t="n"/>
    </row>
    <row r="13" ht="31.5" customHeight="1" s="252">
      <c r="B13" s="286" t="n">
        <v>2</v>
      </c>
      <c r="C13" s="291" t="inlineStr">
        <is>
          <t>Наименование субъекта Российской Федерации</t>
        </is>
      </c>
      <c r="D13" s="286" t="inlineStr">
        <is>
          <t>Карелия республика</t>
        </is>
      </c>
      <c r="E13" s="254" t="n"/>
      <c r="F13" s="254" t="n"/>
      <c r="G13" s="254" t="n"/>
      <c r="H13" s="254" t="n"/>
      <c r="I13" s="254" t="n"/>
    </row>
    <row r="14">
      <c r="B14" s="286" t="n">
        <v>3</v>
      </c>
      <c r="C14" s="291" t="inlineStr">
        <is>
          <t>Климатический район и подрайон</t>
        </is>
      </c>
      <c r="D14" s="286" t="inlineStr">
        <is>
          <t>IIВ</t>
        </is>
      </c>
      <c r="E14" s="254" t="n"/>
      <c r="F14" s="254" t="n"/>
      <c r="G14" s="254" t="n"/>
      <c r="H14" s="254" t="n"/>
      <c r="I14" s="254" t="n"/>
    </row>
    <row r="15">
      <c r="B15" s="286" t="n">
        <v>4</v>
      </c>
      <c r="C15" s="291" t="inlineStr">
        <is>
          <t>Мощность объекта</t>
        </is>
      </c>
      <c r="D15" s="286" t="n">
        <v>104.21</v>
      </c>
      <c r="E15" s="254" t="n"/>
      <c r="F15" s="254" t="n"/>
      <c r="G15" s="254" t="n"/>
      <c r="H15" s="254" t="n"/>
      <c r="I15" s="254" t="n"/>
    </row>
    <row r="16" ht="207.75" customHeight="1" s="252">
      <c r="B16" s="286" t="n">
        <v>5</v>
      </c>
      <c r="C16" s="2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Демонтаж ВЛ 330 кВ</t>
        </is>
      </c>
      <c r="E16" s="254" t="n"/>
      <c r="F16" s="254" t="n"/>
      <c r="G16" s="254" t="n"/>
      <c r="H16" s="254" t="n"/>
      <c r="I16" s="254" t="n"/>
    </row>
    <row r="17" ht="82.5" customHeight="1" s="252">
      <c r="B17" s="286" t="n">
        <v>6</v>
      </c>
      <c r="C17" s="2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5">
        <f>SUM(D18:D21)</f>
        <v/>
      </c>
      <c r="E17" s="219" t="n"/>
      <c r="F17" s="376" t="n"/>
      <c r="G17" s="254" t="n"/>
      <c r="H17" s="254" t="n"/>
      <c r="I17" s="254" t="n"/>
    </row>
    <row r="18">
      <c r="B18" s="221" t="inlineStr">
        <is>
          <t>6.1</t>
        </is>
      </c>
      <c r="C18" s="291" t="inlineStr">
        <is>
          <t>строительно-монтажные работы</t>
        </is>
      </c>
      <c r="D18" s="375">
        <f>'Прил.2 Расч стоим'!F14</f>
        <v/>
      </c>
      <c r="E18" s="254" t="n"/>
      <c r="F18" s="376" t="n"/>
      <c r="G18" s="254" t="n"/>
      <c r="H18" s="254" t="n"/>
      <c r="I18" s="254" t="n"/>
    </row>
    <row r="19">
      <c r="B19" s="221" t="inlineStr">
        <is>
          <t>6.2</t>
        </is>
      </c>
      <c r="C19" s="291" t="inlineStr">
        <is>
          <t>оборудование и инвентарь</t>
        </is>
      </c>
      <c r="D19" s="375" t="n">
        <v>0</v>
      </c>
      <c r="E19" s="254" t="n"/>
      <c r="F19" s="254" t="n"/>
      <c r="G19" s="254" t="n"/>
      <c r="H19" s="254" t="n"/>
      <c r="I19" s="254" t="n"/>
    </row>
    <row r="20">
      <c r="B20" s="221" t="inlineStr">
        <is>
          <t>6.3</t>
        </is>
      </c>
      <c r="C20" s="291" t="inlineStr">
        <is>
          <t>пусконаладочные работы</t>
        </is>
      </c>
      <c r="D20" s="375" t="n"/>
      <c r="E20" s="254" t="n"/>
      <c r="F20" s="254" t="n"/>
      <c r="G20" s="254" t="n"/>
      <c r="H20" s="254" t="n"/>
      <c r="I20" s="254" t="n"/>
    </row>
    <row r="21" ht="31.5" customHeight="1" s="252">
      <c r="B21" s="221" t="inlineStr">
        <is>
          <t>6.4</t>
        </is>
      </c>
      <c r="C21" s="222" t="inlineStr">
        <is>
          <t>прочие и лимитированные затраты</t>
        </is>
      </c>
      <c r="D21" s="375" t="n"/>
      <c r="E21" s="254" t="n"/>
      <c r="F21" s="254" t="n"/>
      <c r="G21" s="254" t="n"/>
      <c r="H21" s="254" t="n"/>
      <c r="I21" s="254" t="n"/>
    </row>
    <row r="22">
      <c r="B22" s="286" t="n">
        <v>7</v>
      </c>
      <c r="C22" s="222" t="inlineStr">
        <is>
          <t>Сопоставимый уровень цен</t>
        </is>
      </c>
      <c r="D22" s="286" t="inlineStr">
        <is>
          <t>3 квартал 2021 г</t>
        </is>
      </c>
      <c r="E22" s="219" t="n"/>
      <c r="F22" s="254" t="n"/>
      <c r="G22" s="254" t="n"/>
      <c r="H22" s="254" t="n"/>
      <c r="I22" s="254" t="n"/>
    </row>
    <row r="23" ht="119.25" customHeight="1" s="252">
      <c r="B23" s="286" t="n">
        <v>8</v>
      </c>
      <c r="C23" s="2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5">
        <f>D17</f>
        <v/>
      </c>
      <c r="E23" s="254" t="n"/>
      <c r="F23" s="254" t="n"/>
      <c r="G23" s="254" t="n"/>
      <c r="H23" s="254" t="n"/>
      <c r="I23" s="254" t="n"/>
    </row>
    <row r="24" ht="47.25" customHeight="1" s="252">
      <c r="B24" s="286" t="n">
        <v>9</v>
      </c>
      <c r="C24" s="217" t="inlineStr">
        <is>
          <t>Приведенная сметная стоимость на единицу мощности, тыс. руб. (строка 8/строку 4)</t>
        </is>
      </c>
      <c r="D24" s="375">
        <f>D17/D15</f>
        <v/>
      </c>
      <c r="E24" s="219" t="n"/>
      <c r="F24" s="254" t="n"/>
      <c r="G24" s="254" t="n"/>
      <c r="H24" s="254" t="n"/>
      <c r="I24" s="254" t="n"/>
    </row>
    <row r="25" ht="31.5" customHeight="1" s="252">
      <c r="B25" s="286" t="n">
        <v>10</v>
      </c>
      <c r="C25" s="291" t="inlineStr">
        <is>
          <t>Примечание</t>
        </is>
      </c>
      <c r="D25" s="291" t="n"/>
      <c r="E25" s="254" t="n"/>
      <c r="F25" s="254" t="n"/>
      <c r="G25" s="254" t="n"/>
      <c r="H25" s="254" t="n"/>
      <c r="I25" s="254" t="n"/>
    </row>
    <row r="26">
      <c r="B26" s="225" t="n"/>
      <c r="C26" s="226" t="n"/>
      <c r="D26" s="226" t="n"/>
      <c r="E26" s="254" t="n"/>
      <c r="F26" s="254" t="n"/>
      <c r="G26" s="254" t="n"/>
      <c r="H26" s="254" t="n"/>
      <c r="I26" s="254" t="n"/>
    </row>
    <row r="27">
      <c r="B27" s="214" t="n"/>
      <c r="E27" s="254" t="n"/>
      <c r="F27" s="254" t="n"/>
      <c r="G27" s="254" t="n"/>
      <c r="H27" s="254" t="n"/>
      <c r="I27" s="254" t="n"/>
    </row>
    <row r="28">
      <c r="B28" s="254" t="inlineStr">
        <is>
          <t>Составил ______________________        Е.А. Князева</t>
        </is>
      </c>
      <c r="E28" s="254" t="n"/>
      <c r="F28" s="254" t="n"/>
      <c r="G28" s="254" t="n"/>
      <c r="H28" s="254" t="n"/>
      <c r="I28" s="254" t="n"/>
    </row>
    <row r="29" ht="22.5" customHeight="1" s="252">
      <c r="B29" s="227" t="inlineStr">
        <is>
          <t xml:space="preserve">                         (подпись, инициалы, фамилия)</t>
        </is>
      </c>
      <c r="E29" s="254" t="n"/>
      <c r="F29" s="254" t="n"/>
      <c r="G29" s="254" t="n"/>
      <c r="H29" s="254" t="n"/>
      <c r="I29" s="254" t="n"/>
    </row>
    <row r="30">
      <c r="E30" s="254" t="n"/>
      <c r="F30" s="254" t="n"/>
      <c r="G30" s="254" t="n"/>
      <c r="H30" s="254" t="n"/>
      <c r="I30" s="254" t="n"/>
    </row>
    <row r="31">
      <c r="B31" s="254" t="inlineStr">
        <is>
          <t>Проверил ______________________        А.В. Костянецкая</t>
        </is>
      </c>
      <c r="E31" s="254" t="n"/>
      <c r="F31" s="254" t="n"/>
      <c r="G31" s="254" t="n"/>
      <c r="H31" s="254" t="n"/>
      <c r="I31" s="254" t="n"/>
    </row>
    <row r="32" ht="22.5" customHeight="1" s="252">
      <c r="B32" s="227" t="inlineStr">
        <is>
          <t xml:space="preserve">                        (подпись, инициалы, фамилия)</t>
        </is>
      </c>
      <c r="E32" s="254" t="n"/>
      <c r="F32" s="254" t="n"/>
      <c r="G32" s="254" t="n"/>
      <c r="H32" s="254" t="n"/>
      <c r="I32" s="254" t="n"/>
    </row>
    <row r="33">
      <c r="E33" s="254" t="n"/>
      <c r="F33" s="254" t="n"/>
      <c r="G33" s="254" t="n"/>
      <c r="H33" s="254" t="n"/>
      <c r="I33" s="254" t="n"/>
    </row>
    <row r="34">
      <c r="E34" s="254" t="n"/>
      <c r="F34" s="254" t="n"/>
      <c r="G34" s="254" t="n"/>
      <c r="H34" s="254" t="n"/>
      <c r="I34" s="254" t="n"/>
    </row>
    <row r="35">
      <c r="E35" s="254" t="n"/>
      <c r="F35" s="254" t="n"/>
      <c r="G35" s="254" t="n"/>
      <c r="H35" s="254" t="n"/>
      <c r="I35" s="254" t="n"/>
    </row>
  </sheetData>
  <mergeCells count="4">
    <mergeCell ref="B7:D7"/>
    <mergeCell ref="B3:D3"/>
    <mergeCell ref="B9:D9"/>
    <mergeCell ref="B4:D4"/>
  </mergeCells>
  <pageMargins left="0.7" right="0.7" top="0.75" bottom="0.75" header="0.3" footer="0.3"/>
  <pageSetup orientation="portrait" paperSize="9" scale="81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52" min="1" max="1"/>
    <col width="9.140625" customWidth="1" style="252" min="2" max="2"/>
    <col width="35.28515625" customWidth="1" style="252" min="3" max="3"/>
    <col width="13.85546875" customWidth="1" style="252" min="4" max="4"/>
    <col width="24.85546875" customWidth="1" style="252" min="5" max="5"/>
    <col width="14.85546875" customWidth="1" style="252" min="6" max="7"/>
    <col width="16.7109375" customWidth="1" style="252" min="8" max="8"/>
    <col width="13" customWidth="1" style="252" min="9" max="9"/>
    <col width="14.5703125" customWidth="1" style="252" min="10" max="10"/>
    <col width="9.140625" customWidth="1" style="252" min="11" max="11"/>
  </cols>
  <sheetData>
    <row r="1" ht="15.75" customHeight="1" s="252">
      <c r="A1" s="254" t="n"/>
      <c r="B1" s="254" t="n"/>
      <c r="C1" s="254" t="n"/>
      <c r="D1" s="254" t="n"/>
      <c r="E1" s="254" t="n"/>
      <c r="F1" s="254" t="n"/>
      <c r="G1" s="254" t="n"/>
      <c r="H1" s="254" t="n"/>
      <c r="I1" s="254" t="n"/>
      <c r="J1" s="254" t="n"/>
    </row>
    <row r="2" ht="15.75" customHeight="1" s="252">
      <c r="A2" s="254" t="n"/>
      <c r="B2" s="254" t="n"/>
      <c r="C2" s="254" t="n"/>
      <c r="D2" s="254" t="n"/>
      <c r="E2" s="254" t="n"/>
      <c r="F2" s="254" t="n"/>
      <c r="G2" s="254" t="n"/>
      <c r="H2" s="254" t="n"/>
      <c r="I2" s="254" t="n"/>
      <c r="J2" s="254" t="n"/>
    </row>
    <row r="3" ht="15.75" customHeight="1" s="252">
      <c r="A3" s="254" t="n"/>
      <c r="B3" s="278" t="inlineStr">
        <is>
          <t>Приложение № 2</t>
        </is>
      </c>
    </row>
    <row r="4" ht="15.75" customHeight="1" s="252">
      <c r="A4" s="254" t="n"/>
      <c r="B4" s="279" t="inlineStr">
        <is>
          <t>Расчет стоимости основных видов работ для выбора объекта-представителя</t>
        </is>
      </c>
    </row>
    <row r="5" ht="15.75" customHeight="1" s="252">
      <c r="A5" s="254" t="n"/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</row>
    <row r="6" ht="15.75" customHeight="1" s="252">
      <c r="A6" s="254" t="n"/>
      <c r="B6" s="285" t="inlineStr">
        <is>
          <t>Наименование разрабатываемого показателя УНЦ — Демонтаж ВЛ 330 кВ одна цепь</t>
        </is>
      </c>
    </row>
    <row r="7" ht="15.75" customHeight="1" s="252">
      <c r="A7" s="254" t="n"/>
      <c r="B7" s="280" t="inlineStr">
        <is>
          <t>Единица измерения  — 1 км</t>
        </is>
      </c>
    </row>
    <row r="8" ht="15.75" customHeight="1" s="252">
      <c r="A8" s="254" t="n"/>
      <c r="B8" s="280" t="n"/>
      <c r="C8" s="254" t="n"/>
      <c r="D8" s="254" t="n"/>
      <c r="E8" s="254" t="n"/>
      <c r="F8" s="254" t="n"/>
      <c r="G8" s="254" t="n"/>
      <c r="H8" s="254" t="n"/>
      <c r="I8" s="254" t="n"/>
      <c r="J8" s="254" t="n"/>
    </row>
    <row r="9" ht="15.75" customHeight="1" s="252">
      <c r="A9" s="254" t="n"/>
      <c r="B9" s="286" t="inlineStr">
        <is>
          <t>№ п/п</t>
        </is>
      </c>
      <c r="C9" s="2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6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52">
      <c r="A10" s="254" t="n"/>
      <c r="B10" s="379" t="n"/>
      <c r="C10" s="379" t="n"/>
      <c r="D10" s="286" t="inlineStr">
        <is>
          <t>Номер сметы</t>
        </is>
      </c>
      <c r="E10" s="286" t="inlineStr">
        <is>
          <t>Наименование сметы</t>
        </is>
      </c>
      <c r="F10" s="286" t="inlineStr">
        <is>
          <t>Сметная стоимость в уровне цен 3 квартал 2021 г, тыс. руб.</t>
        </is>
      </c>
      <c r="G10" s="377" t="n"/>
      <c r="H10" s="377" t="n"/>
      <c r="I10" s="377" t="n"/>
      <c r="J10" s="378" t="n"/>
    </row>
    <row r="11" ht="63" customHeight="1" s="252">
      <c r="A11" s="254" t="n"/>
      <c r="B11" s="380" t="n"/>
      <c r="C11" s="380" t="n"/>
      <c r="D11" s="380" t="n"/>
      <c r="E11" s="380" t="n"/>
      <c r="F11" s="286" t="inlineStr">
        <is>
          <t>Строительные работы</t>
        </is>
      </c>
      <c r="G11" s="286" t="inlineStr">
        <is>
          <t>Монтажные работы</t>
        </is>
      </c>
      <c r="H11" s="286" t="inlineStr">
        <is>
          <t>Оборудование</t>
        </is>
      </c>
      <c r="I11" s="286" t="inlineStr">
        <is>
          <t>Прочее</t>
        </is>
      </c>
      <c r="J11" s="286" t="inlineStr">
        <is>
          <t>Всего</t>
        </is>
      </c>
    </row>
    <row r="12" ht="63" customHeight="1" s="252">
      <c r="A12" s="254" t="n"/>
      <c r="B12" s="224" t="n"/>
      <c r="C12" s="269" t="inlineStr">
        <is>
          <t>Демонтаж ВЛ 330 кВ одна цепь</t>
        </is>
      </c>
      <c r="D12" s="228" t="n"/>
      <c r="E12" s="291" t="n"/>
      <c r="F12" s="381" t="n">
        <v>87852.0132267</v>
      </c>
      <c r="G12" s="378" t="n"/>
      <c r="H12" s="382" t="n">
        <v>0</v>
      </c>
      <c r="I12" s="382" t="n"/>
      <c r="J12" s="383" t="n">
        <v>87852.0132267</v>
      </c>
    </row>
    <row r="13" ht="15" customHeight="1" s="252">
      <c r="A13" s="254" t="n"/>
      <c r="B13" s="287" t="inlineStr">
        <is>
          <t>Всего по объекту:</t>
        </is>
      </c>
      <c r="C13" s="377" t="n"/>
      <c r="D13" s="377" t="n"/>
      <c r="E13" s="378" t="n"/>
      <c r="F13" s="384" t="n"/>
      <c r="G13" s="384" t="n"/>
      <c r="H13" s="384" t="n"/>
      <c r="I13" s="384" t="n"/>
      <c r="J13" s="384" t="n"/>
    </row>
    <row r="14" ht="15.75" customHeight="1" s="252">
      <c r="A14" s="254" t="n"/>
      <c r="B14" s="287" t="inlineStr">
        <is>
          <t>Всего по объекту в сопоставимом уровне цен 3 квартал 2021 г:</t>
        </is>
      </c>
      <c r="C14" s="377" t="n"/>
      <c r="D14" s="377" t="n"/>
      <c r="E14" s="378" t="n"/>
      <c r="F14" s="385">
        <f>F12</f>
        <v/>
      </c>
      <c r="G14" s="378" t="n"/>
      <c r="H14" s="384">
        <f>H12</f>
        <v/>
      </c>
      <c r="I14" s="384" t="n"/>
      <c r="J14" s="384">
        <f>J12</f>
        <v/>
      </c>
    </row>
    <row r="15" ht="15.75" customHeight="1" s="252">
      <c r="A15" s="254" t="n"/>
      <c r="B15" s="254" t="n"/>
      <c r="C15" s="254" t="n"/>
      <c r="D15" s="254" t="n"/>
      <c r="E15" s="254" t="n"/>
      <c r="F15" s="254" t="n"/>
      <c r="G15" s="254" t="n"/>
      <c r="H15" s="254" t="n"/>
      <c r="I15" s="254" t="n"/>
      <c r="J15" s="254" t="n"/>
    </row>
    <row r="16" ht="15.75" customHeight="1" s="252">
      <c r="A16" s="254" t="n"/>
      <c r="B16" s="254" t="n"/>
      <c r="C16" s="254" t="n"/>
      <c r="D16" s="254" t="n"/>
      <c r="E16" s="254" t="n"/>
      <c r="F16" s="254" t="n"/>
      <c r="G16" s="386" t="n"/>
      <c r="H16" s="254" t="n"/>
      <c r="I16" s="254" t="n"/>
      <c r="J16" s="254" t="n"/>
    </row>
    <row r="17" ht="15.75" customHeight="1" s="252">
      <c r="A17" s="254" t="n"/>
      <c r="B17" s="254" t="n"/>
      <c r="C17" s="254" t="n"/>
      <c r="D17" s="254" t="n"/>
      <c r="E17" s="254" t="n"/>
      <c r="F17" s="254" t="n"/>
      <c r="G17" s="254" t="n"/>
      <c r="H17" s="254" t="n"/>
      <c r="I17" s="254" t="n"/>
      <c r="J17" s="254" t="n"/>
    </row>
    <row r="18" ht="15.75" customHeight="1" s="252">
      <c r="A18" s="254" t="n"/>
      <c r="B18" s="254" t="n"/>
      <c r="C18" s="254" t="n"/>
      <c r="D18" s="254" t="n"/>
      <c r="E18" s="254" t="n"/>
      <c r="F18" s="254" t="n"/>
      <c r="G18" s="254" t="n"/>
      <c r="H18" s="254" t="n"/>
      <c r="I18" s="254" t="n"/>
      <c r="J18" s="254" t="n"/>
    </row>
    <row r="19" ht="15.75" customHeight="1" s="252">
      <c r="A19" s="254" t="n"/>
      <c r="B19" s="254" t="inlineStr">
        <is>
          <t>Составил ______________________        Е.А. Князева</t>
        </is>
      </c>
      <c r="C19" s="254" t="n"/>
      <c r="D19" s="254" t="n"/>
      <c r="E19" s="254" t="n"/>
      <c r="F19" s="254" t="n"/>
      <c r="G19" s="254" t="n"/>
      <c r="H19" s="254" t="n"/>
      <c r="I19" s="254" t="n"/>
      <c r="J19" s="254" t="n"/>
    </row>
    <row r="20" ht="22.5" customHeight="1" s="252">
      <c r="A20" s="254" t="n"/>
      <c r="B20" s="227" t="inlineStr">
        <is>
          <t xml:space="preserve">                         (подпись, инициалы, фамилия)</t>
        </is>
      </c>
      <c r="C20" s="254" t="n"/>
      <c r="D20" s="254" t="n"/>
      <c r="E20" s="254" t="n"/>
      <c r="F20" s="254" t="n"/>
      <c r="G20" s="254" t="n"/>
      <c r="H20" s="254" t="n"/>
      <c r="I20" s="254" t="n"/>
      <c r="J20" s="254" t="n"/>
    </row>
    <row r="21" ht="15.75" customHeight="1" s="252">
      <c r="A21" s="254" t="n"/>
      <c r="B21" s="254" t="n"/>
      <c r="C21" s="254" t="n"/>
      <c r="D21" s="254" t="n"/>
      <c r="E21" s="254" t="n"/>
      <c r="F21" s="254" t="n"/>
      <c r="G21" s="254" t="n"/>
      <c r="H21" s="254" t="n"/>
      <c r="I21" s="254" t="n"/>
      <c r="J21" s="254" t="n"/>
    </row>
    <row r="22" ht="15.75" customHeight="1" s="252">
      <c r="A22" s="254" t="n"/>
      <c r="B22" s="254" t="inlineStr">
        <is>
          <t>Проверил ______________________        А.В. Костянецкая</t>
        </is>
      </c>
      <c r="C22" s="254" t="n"/>
      <c r="D22" s="254" t="n"/>
      <c r="E22" s="254" t="n"/>
      <c r="F22" s="254" t="n"/>
      <c r="G22" s="254" t="n"/>
      <c r="H22" s="254" t="n"/>
      <c r="I22" s="254" t="n"/>
      <c r="J22" s="254" t="n"/>
    </row>
    <row r="23" ht="22.5" customHeight="1" s="252">
      <c r="A23" s="254" t="n"/>
      <c r="B23" s="227" t="inlineStr">
        <is>
          <t xml:space="preserve">                        (подпись, инициалы, фамилия)</t>
        </is>
      </c>
      <c r="C23" s="254" t="n"/>
      <c r="D23" s="254" t="n"/>
      <c r="E23" s="254" t="n"/>
      <c r="F23" s="254" t="n"/>
      <c r="G23" s="254" t="n"/>
      <c r="H23" s="254" t="n"/>
      <c r="I23" s="254" t="n"/>
      <c r="J23" s="254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96"/>
  <sheetViews>
    <sheetView view="pageBreakPreview" topLeftCell="A175" zoomScale="85" workbookViewId="0">
      <selection activeCell="C192" sqref="C192"/>
    </sheetView>
  </sheetViews>
  <sheetFormatPr baseColWidth="8" defaultColWidth="9.140625" defaultRowHeight="15.75"/>
  <cols>
    <col width="9.140625" customWidth="1" style="254" min="1" max="1"/>
    <col width="12.5703125" customWidth="1" style="254" min="2" max="2"/>
    <col width="22.42578125" customWidth="1" style="254" min="3" max="3"/>
    <col width="49.7109375" customWidth="1" style="254" min="4" max="4"/>
    <col width="10.140625" customWidth="1" style="254" min="5" max="5"/>
    <col width="20.7109375" customWidth="1" style="254" min="6" max="6"/>
    <col width="20" customWidth="1" style="254" min="7" max="7"/>
    <col width="16.7109375" customWidth="1" style="254" min="8" max="8"/>
    <col width="9.140625" customWidth="1" style="254" min="9" max="9"/>
    <col width="15.5703125" customWidth="1" style="254" min="10" max="10"/>
    <col width="15" customWidth="1" style="254" min="11" max="11"/>
    <col width="9.140625" customWidth="1" style="254" min="12" max="12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>
      <c r="A4" s="296" t="n"/>
    </row>
    <row r="5">
      <c r="A5" s="280" t="n"/>
    </row>
    <row r="6">
      <c r="A6" s="295" t="inlineStr">
        <is>
          <t>Наименование разрабатываемого показателя УНЦ — Демонтаж ВЛ 330 кВ одна цепь</t>
        </is>
      </c>
    </row>
    <row r="7" s="252">
      <c r="A7" s="295" t="n"/>
      <c r="B7" s="295" t="n"/>
      <c r="C7" s="295" t="n"/>
      <c r="D7" s="295" t="n"/>
      <c r="E7" s="295" t="n"/>
      <c r="F7" s="295" t="n"/>
      <c r="G7" s="295" t="n"/>
      <c r="H7" s="295" t="n"/>
      <c r="I7" s="254" t="n"/>
      <c r="J7" s="254" t="n"/>
      <c r="K7" s="254" t="n"/>
      <c r="L7" s="254" t="n"/>
    </row>
    <row r="8">
      <c r="A8" s="295" t="n"/>
      <c r="B8" s="295" t="n"/>
      <c r="C8" s="295" t="n"/>
      <c r="D8" s="295" t="n"/>
      <c r="E8" s="295" t="n"/>
      <c r="F8" s="295" t="n"/>
      <c r="G8" s="295" t="n"/>
      <c r="H8" s="295" t="n"/>
    </row>
    <row r="9" ht="38.25" customHeight="1" s="252">
      <c r="A9" s="286" t="inlineStr">
        <is>
          <t>п/п</t>
        </is>
      </c>
      <c r="B9" s="286" t="inlineStr">
        <is>
          <t>№ЛСР</t>
        </is>
      </c>
      <c r="C9" s="286" t="inlineStr">
        <is>
          <t>Код ресурса</t>
        </is>
      </c>
      <c r="D9" s="286" t="inlineStr">
        <is>
          <t>Наименование ресурса</t>
        </is>
      </c>
      <c r="E9" s="286" t="inlineStr">
        <is>
          <t>Ед. изм.</t>
        </is>
      </c>
      <c r="F9" s="286" t="inlineStr">
        <is>
          <t>Кол-во единиц по данным объекта-представителя</t>
        </is>
      </c>
      <c r="G9" s="286" t="inlineStr">
        <is>
          <t>Сметная стоимость в ценах на 01.01.2000 (руб.)</t>
        </is>
      </c>
      <c r="H9" s="378" t="n"/>
    </row>
    <row r="10" ht="40.5" customHeight="1" s="252">
      <c r="A10" s="380" t="n"/>
      <c r="B10" s="380" t="n"/>
      <c r="C10" s="380" t="n"/>
      <c r="D10" s="380" t="n"/>
      <c r="E10" s="380" t="n"/>
      <c r="F10" s="380" t="n"/>
      <c r="G10" s="286" t="inlineStr">
        <is>
          <t>на ед.изм.</t>
        </is>
      </c>
      <c r="H10" s="286" t="inlineStr">
        <is>
          <t>общая</t>
        </is>
      </c>
    </row>
    <row r="11">
      <c r="A11" s="267" t="n">
        <v>1</v>
      </c>
      <c r="B11" s="267" t="n"/>
      <c r="C11" s="267" t="n">
        <v>2</v>
      </c>
      <c r="D11" s="267" t="inlineStr">
        <is>
          <t>З</t>
        </is>
      </c>
      <c r="E11" s="267" t="n">
        <v>4</v>
      </c>
      <c r="F11" s="267" t="n">
        <v>5</v>
      </c>
      <c r="G11" s="267" t="n">
        <v>6</v>
      </c>
      <c r="H11" s="267" t="n">
        <v>7</v>
      </c>
    </row>
    <row r="12" customFormat="1" s="242">
      <c r="A12" s="292" t="inlineStr">
        <is>
          <t>Затраты труда рабочих</t>
        </is>
      </c>
      <c r="B12" s="377" t="n"/>
      <c r="C12" s="377" t="n"/>
      <c r="D12" s="377" t="n"/>
      <c r="E12" s="378" t="n"/>
      <c r="F12" s="387" t="n">
        <v>206153.66283</v>
      </c>
      <c r="G12" s="10" t="n"/>
      <c r="H12" s="387">
        <f>SUM(H13:H33)</f>
        <v/>
      </c>
    </row>
    <row r="13">
      <c r="A13" s="160" t="n">
        <v>1</v>
      </c>
      <c r="B13" s="200" t="n"/>
      <c r="C13" s="236" t="inlineStr">
        <is>
          <t>1-3-0</t>
        </is>
      </c>
      <c r="D13" s="235" t="inlineStr">
        <is>
          <t>Затраты труда рабочих (средний разряд работы 3,0)</t>
        </is>
      </c>
      <c r="E13" s="300" t="inlineStr">
        <is>
          <t>чел.-ч</t>
        </is>
      </c>
      <c r="F13" s="388" t="n">
        <v>123154.880685</v>
      </c>
      <c r="G13" s="234" t="n">
        <v>8.529999999999999</v>
      </c>
      <c r="H13" s="234">
        <f>ROUND(F13*G13,2)</f>
        <v/>
      </c>
    </row>
    <row r="14">
      <c r="A14" s="160" t="n">
        <v>2</v>
      </c>
      <c r="B14" s="200" t="n"/>
      <c r="C14" s="236" t="inlineStr">
        <is>
          <t>1-4-1</t>
        </is>
      </c>
      <c r="D14" s="235" t="inlineStr">
        <is>
          <t>Затраты труда рабочих (средний разряд работы 4,1)</t>
        </is>
      </c>
      <c r="E14" s="300" t="inlineStr">
        <is>
          <t>чел.-ч</t>
        </is>
      </c>
      <c r="F14" s="388" t="n">
        <v>16302.9834</v>
      </c>
      <c r="G14" s="234" t="n">
        <v>9.76</v>
      </c>
      <c r="H14" s="234">
        <f>ROUND(F14*G14,2)</f>
        <v/>
      </c>
    </row>
    <row r="15">
      <c r="A15" s="160" t="n">
        <v>3</v>
      </c>
      <c r="B15" s="200" t="n"/>
      <c r="C15" s="236" t="inlineStr">
        <is>
          <t>1-3-3</t>
        </is>
      </c>
      <c r="D15" s="235" t="inlineStr">
        <is>
          <t>Затраты труда рабочих (средний разряд работы 3,3)</t>
        </is>
      </c>
      <c r="E15" s="300" t="inlineStr">
        <is>
          <t>чел.-ч</t>
        </is>
      </c>
      <c r="F15" s="388" t="n">
        <v>16249.16</v>
      </c>
      <c r="G15" s="234" t="n">
        <v>8.859999999999999</v>
      </c>
      <c r="H15" s="234">
        <f>ROUND(F15*G15,2)</f>
        <v/>
      </c>
    </row>
    <row r="16">
      <c r="A16" s="160" t="n">
        <v>4</v>
      </c>
      <c r="B16" s="200" t="n"/>
      <c r="C16" s="236" t="inlineStr">
        <is>
          <t>1-3-5</t>
        </is>
      </c>
      <c r="D16" s="235" t="inlineStr">
        <is>
          <t>Затраты труда рабочих (средний разряд работы 3,5)</t>
        </is>
      </c>
      <c r="E16" s="300" t="inlineStr">
        <is>
          <t>чел.-ч</t>
        </is>
      </c>
      <c r="F16" s="388" t="n">
        <v>13493.059632</v>
      </c>
      <c r="G16" s="234" t="n">
        <v>9.07</v>
      </c>
      <c r="H16" s="234">
        <f>ROUND(F16*G16,2)</f>
        <v/>
      </c>
    </row>
    <row r="17">
      <c r="A17" s="160" t="n">
        <v>5</v>
      </c>
      <c r="B17" s="200" t="n"/>
      <c r="C17" s="236" t="inlineStr">
        <is>
          <t>1-1-5</t>
        </is>
      </c>
      <c r="D17" s="235" t="inlineStr">
        <is>
          <t>Затраты труда рабочих (средний разряд работы 1,5)</t>
        </is>
      </c>
      <c r="E17" s="300" t="inlineStr">
        <is>
          <t>чел.-ч</t>
        </is>
      </c>
      <c r="F17" s="388" t="n">
        <v>8162.13375</v>
      </c>
      <c r="G17" s="234" t="n">
        <v>7.5</v>
      </c>
      <c r="H17" s="234">
        <f>ROUND(F17*G17,2)</f>
        <v/>
      </c>
    </row>
    <row r="18">
      <c r="A18" s="160" t="n">
        <v>6</v>
      </c>
      <c r="B18" s="200" t="n"/>
      <c r="C18" s="236" t="inlineStr">
        <is>
          <t>1-4-0</t>
        </is>
      </c>
      <c r="D18" s="235" t="inlineStr">
        <is>
          <t>Затраты труда рабочих (средний разряд работы 4,0)</t>
        </is>
      </c>
      <c r="E18" s="300" t="inlineStr">
        <is>
          <t>чел.-ч</t>
        </is>
      </c>
      <c r="F18" s="388" t="n">
        <v>5927.139987</v>
      </c>
      <c r="G18" s="234" t="n">
        <v>9.619999999999999</v>
      </c>
      <c r="H18" s="234">
        <f>ROUND(F18*G18,2)</f>
        <v/>
      </c>
    </row>
    <row r="19">
      <c r="A19" s="160" t="n">
        <v>7</v>
      </c>
      <c r="B19" s="200" t="n"/>
      <c r="C19" s="236" t="inlineStr">
        <is>
          <t>1-1-2</t>
        </is>
      </c>
      <c r="D19" s="235" t="inlineStr">
        <is>
          <t>Затраты труда рабочих (средний разряд работы 1,2)</t>
        </is>
      </c>
      <c r="E19" s="300" t="inlineStr">
        <is>
          <t>чел.-ч</t>
        </is>
      </c>
      <c r="F19" s="388" t="n">
        <v>6203.543695</v>
      </c>
      <c r="G19" s="234" t="n">
        <v>7.31</v>
      </c>
      <c r="H19" s="234">
        <f>ROUND(F19*G19,2)</f>
        <v/>
      </c>
    </row>
    <row r="20">
      <c r="A20" s="160" t="n">
        <v>8</v>
      </c>
      <c r="B20" s="200" t="n"/>
      <c r="C20" s="236" t="inlineStr">
        <is>
          <t>1-3-6</t>
        </is>
      </c>
      <c r="D20" s="235" t="inlineStr">
        <is>
          <t>Затраты труда рабочих (средний разряд работы 3,6)</t>
        </is>
      </c>
      <c r="E20" s="300" t="inlineStr">
        <is>
          <t>чел.-ч</t>
        </is>
      </c>
      <c r="F20" s="388" t="n">
        <v>4737.184537</v>
      </c>
      <c r="G20" s="234" t="n">
        <v>9.18</v>
      </c>
      <c r="H20" s="234">
        <f>ROUND(F20*G20,2)</f>
        <v/>
      </c>
    </row>
    <row r="21">
      <c r="A21" s="160" t="n">
        <v>9</v>
      </c>
      <c r="B21" s="200" t="n"/>
      <c r="C21" s="236" t="inlineStr">
        <is>
          <t>1-4-3</t>
        </is>
      </c>
      <c r="D21" s="235" t="inlineStr">
        <is>
          <t>Затраты труда рабочих (средний разряд работы 4,3)</t>
        </is>
      </c>
      <c r="E21" s="300" t="inlineStr">
        <is>
          <t>чел.-ч</t>
        </is>
      </c>
      <c r="F21" s="388" t="n">
        <v>2057.899272</v>
      </c>
      <c r="G21" s="234" t="n">
        <v>10.06</v>
      </c>
      <c r="H21" s="234">
        <f>ROUND(F21*G21,2)</f>
        <v/>
      </c>
    </row>
    <row r="22">
      <c r="A22" s="160" t="n">
        <v>10</v>
      </c>
      <c r="B22" s="200" t="n"/>
      <c r="C22" s="236" t="inlineStr">
        <is>
          <t>1-2-8</t>
        </is>
      </c>
      <c r="D22" s="235" t="inlineStr">
        <is>
          <t>Затраты труда рабочих (средний разряд работы 2,8)</t>
        </is>
      </c>
      <c r="E22" s="300" t="inlineStr">
        <is>
          <t>чел.-ч</t>
        </is>
      </c>
      <c r="F22" s="388" t="n">
        <v>2256.261402</v>
      </c>
      <c r="G22" s="234" t="n">
        <v>8.380000000000001</v>
      </c>
      <c r="H22" s="234">
        <f>ROUND(F22*G22,2)</f>
        <v/>
      </c>
    </row>
    <row r="23">
      <c r="A23" s="160" t="n">
        <v>11</v>
      </c>
      <c r="B23" s="200" t="n"/>
      <c r="C23" s="236" t="inlineStr">
        <is>
          <t>1-4-8</t>
        </is>
      </c>
      <c r="D23" s="235" t="inlineStr">
        <is>
          <t>Затраты труда рабочих (средний разряд работы 4,8)</t>
        </is>
      </c>
      <c r="E23" s="300" t="inlineStr">
        <is>
          <t>чел.-ч</t>
        </is>
      </c>
      <c r="F23" s="388" t="n">
        <v>1628.6208</v>
      </c>
      <c r="G23" s="234" t="n">
        <v>10.79</v>
      </c>
      <c r="H23" s="234">
        <f>ROUND(F23*G23,2)</f>
        <v/>
      </c>
    </row>
    <row r="24">
      <c r="A24" s="160" t="n">
        <v>12</v>
      </c>
      <c r="B24" s="200" t="n"/>
      <c r="C24" s="236" t="inlineStr">
        <is>
          <t>1-2-3</t>
        </is>
      </c>
      <c r="D24" s="235" t="inlineStr">
        <is>
          <t>Затраты труда рабочих (средний разряд работы 2,3)</t>
        </is>
      </c>
      <c r="E24" s="300" t="inlineStr">
        <is>
          <t>чел.-ч</t>
        </is>
      </c>
      <c r="F24" s="388" t="n">
        <v>2008.697249</v>
      </c>
      <c r="G24" s="234" t="n">
        <v>8.02</v>
      </c>
      <c r="H24" s="234">
        <f>ROUND(F24*G24,2)</f>
        <v/>
      </c>
    </row>
    <row r="25">
      <c r="A25" s="160" t="n">
        <v>13</v>
      </c>
      <c r="B25" s="200" t="n"/>
      <c r="C25" s="236" t="inlineStr">
        <is>
          <t>1-3-4</t>
        </is>
      </c>
      <c r="D25" s="235" t="inlineStr">
        <is>
          <t>Затраты труда рабочих (средний разряд работы 3,4)</t>
        </is>
      </c>
      <c r="E25" s="300" t="inlineStr">
        <is>
          <t>чел.-ч</t>
        </is>
      </c>
      <c r="F25" s="388" t="n">
        <v>1607.424</v>
      </c>
      <c r="G25" s="234" t="n">
        <v>8.970000000000001</v>
      </c>
      <c r="H25" s="234">
        <f>ROUND(F25*G25,2)</f>
        <v/>
      </c>
    </row>
    <row r="26">
      <c r="A26" s="160" t="n">
        <v>14</v>
      </c>
      <c r="B26" s="200" t="n"/>
      <c r="C26" s="236" t="inlineStr">
        <is>
          <t>1-2-2</t>
        </is>
      </c>
      <c r="D26" s="235" t="inlineStr">
        <is>
          <t>Затраты труда рабочих (средний разряд работы 2,2)</t>
        </is>
      </c>
      <c r="E26" s="300" t="inlineStr">
        <is>
          <t>чел.-ч</t>
        </is>
      </c>
      <c r="F26" s="388" t="n">
        <v>1481.754</v>
      </c>
      <c r="G26" s="234" t="n">
        <v>7.94</v>
      </c>
      <c r="H26" s="234">
        <f>ROUND(F26*G26,2)</f>
        <v/>
      </c>
    </row>
    <row r="27">
      <c r="A27" s="160" t="n">
        <v>15</v>
      </c>
      <c r="B27" s="200" t="n"/>
      <c r="C27" s="236" t="inlineStr">
        <is>
          <t>1-3-9</t>
        </is>
      </c>
      <c r="D27" s="235" t="inlineStr">
        <is>
          <t>Затраты труда рабочих (средний разряд работы 3,9)</t>
        </is>
      </c>
      <c r="E27" s="300" t="inlineStr">
        <is>
          <t>чел.-ч</t>
        </is>
      </c>
      <c r="F27" s="388" t="n">
        <v>548.352</v>
      </c>
      <c r="G27" s="234" t="n">
        <v>9.51</v>
      </c>
      <c r="H27" s="234">
        <f>ROUND(F27*G27,2)</f>
        <v/>
      </c>
    </row>
    <row r="28">
      <c r="A28" s="160" t="n">
        <v>16</v>
      </c>
      <c r="B28" s="200" t="n"/>
      <c r="C28" s="236" t="inlineStr">
        <is>
          <t>1-3-8</t>
        </is>
      </c>
      <c r="D28" s="235" t="inlineStr">
        <is>
          <t>Затраты труда рабочих (средний разряд работы 3,8)</t>
        </is>
      </c>
      <c r="E28" s="300" t="inlineStr">
        <is>
          <t>чел.-ч</t>
        </is>
      </c>
      <c r="F28" s="388" t="n">
        <v>132.21089</v>
      </c>
      <c r="G28" s="234" t="n">
        <v>9.4</v>
      </c>
      <c r="H28" s="234">
        <f>ROUND(F28*G28,2)</f>
        <v/>
      </c>
    </row>
    <row r="29">
      <c r="A29" s="160" t="n">
        <v>17</v>
      </c>
      <c r="B29" s="200" t="n"/>
      <c r="C29" s="236" t="inlineStr">
        <is>
          <t>1-2-0</t>
        </is>
      </c>
      <c r="D29" s="235" t="inlineStr">
        <is>
          <t>Затраты труда рабочих (средний разряд работы 2,0)</t>
        </is>
      </c>
      <c r="E29" s="300" t="inlineStr">
        <is>
          <t>чел.-ч</t>
        </is>
      </c>
      <c r="F29" s="388" t="n">
        <v>99.51136700000001</v>
      </c>
      <c r="G29" s="234" t="n">
        <v>7.8</v>
      </c>
      <c r="H29" s="234">
        <f>ROUND(F29*G29,2)</f>
        <v/>
      </c>
    </row>
    <row r="30">
      <c r="A30" s="160" t="n">
        <v>18</v>
      </c>
      <c r="B30" s="200" t="n"/>
      <c r="C30" s="236" t="inlineStr">
        <is>
          <t>1-5-0</t>
        </is>
      </c>
      <c r="D30" s="235" t="inlineStr">
        <is>
          <t>Затраты труда рабочих (средний разряд работы 5,0)</t>
        </is>
      </c>
      <c r="E30" s="300" t="inlineStr">
        <is>
          <t>чел.-ч</t>
        </is>
      </c>
      <c r="F30" s="388" t="n">
        <v>60.06432</v>
      </c>
      <c r="G30" s="234" t="n">
        <v>11.09</v>
      </c>
      <c r="H30" s="234">
        <f>ROUND(F30*G30,2)</f>
        <v/>
      </c>
    </row>
    <row r="31">
      <c r="A31" s="160" t="n">
        <v>19</v>
      </c>
      <c r="B31" s="200" t="n"/>
      <c r="C31" s="236" t="inlineStr">
        <is>
          <t>1-4-7</t>
        </is>
      </c>
      <c r="D31" s="235" t="inlineStr">
        <is>
          <t>Затраты труда рабочих (средний разряд работы 4,7)</t>
        </is>
      </c>
      <c r="E31" s="300" t="inlineStr">
        <is>
          <t>чел.-ч</t>
        </is>
      </c>
      <c r="F31" s="388" t="n">
        <v>29.818152</v>
      </c>
      <c r="G31" s="234" t="n">
        <v>10.65</v>
      </c>
      <c r="H31" s="234">
        <f>ROUND(F31*G31,2)</f>
        <v/>
      </c>
    </row>
    <row r="32">
      <c r="A32" s="160" t="n">
        <v>20</v>
      </c>
      <c r="B32" s="200" t="n"/>
      <c r="C32" s="236" t="inlineStr">
        <is>
          <t>1-4-9</t>
        </is>
      </c>
      <c r="D32" s="235" t="inlineStr">
        <is>
          <t>Затраты труда рабочих (средний разряд работы 4,9)</t>
        </is>
      </c>
      <c r="E32" s="300" t="inlineStr">
        <is>
          <t>чел.-ч</t>
        </is>
      </c>
      <c r="F32" s="388" t="n">
        <v>12.652192</v>
      </c>
      <c r="G32" s="234" t="n">
        <v>10.94</v>
      </c>
      <c r="H32" s="234">
        <f>ROUND(F32*G32,2)</f>
        <v/>
      </c>
    </row>
    <row r="33">
      <c r="A33" s="160" t="n">
        <v>21</v>
      </c>
      <c r="B33" s="200" t="n"/>
      <c r="C33" s="236" t="inlineStr">
        <is>
          <t>1-3-2</t>
        </is>
      </c>
      <c r="D33" s="235" t="inlineStr">
        <is>
          <t>Затраты труда рабочих (средний разряд работы 3,2)</t>
        </is>
      </c>
      <c r="E33" s="300" t="inlineStr">
        <is>
          <t>чел.-ч</t>
        </is>
      </c>
      <c r="F33" s="388" t="n">
        <v>0.3115</v>
      </c>
      <c r="G33" s="234" t="n">
        <v>8.74</v>
      </c>
      <c r="H33" s="234">
        <f>ROUND(F33*G33,2)</f>
        <v/>
      </c>
    </row>
    <row r="34">
      <c r="A34" s="288" t="inlineStr">
        <is>
          <t>Затраты труда машинистов</t>
        </is>
      </c>
      <c r="B34" s="377" t="n"/>
      <c r="C34" s="377" t="n"/>
      <c r="D34" s="377" t="n"/>
      <c r="E34" s="378" t="n"/>
      <c r="F34" s="292" t="n"/>
      <c r="G34" s="140" t="n"/>
      <c r="H34" s="387">
        <f>H35</f>
        <v/>
      </c>
    </row>
    <row r="35">
      <c r="A35" s="300" t="n">
        <v>22</v>
      </c>
      <c r="B35" s="290" t="n"/>
      <c r="C35" s="203" t="n">
        <v>2</v>
      </c>
      <c r="D35" s="299" t="inlineStr">
        <is>
          <t>Затраты труда машинистов</t>
        </is>
      </c>
      <c r="E35" s="300" t="inlineStr">
        <is>
          <t>чел.-ч</t>
        </is>
      </c>
      <c r="F35" s="389" t="n">
        <v>39948.4795633</v>
      </c>
      <c r="G35" s="196" t="n"/>
      <c r="H35" s="234" t="n">
        <v>672856.4399999999</v>
      </c>
    </row>
    <row r="36" customFormat="1" s="242">
      <c r="A36" s="292" t="inlineStr">
        <is>
          <t>Машины и механизмы</t>
        </is>
      </c>
      <c r="B36" s="377" t="n"/>
      <c r="C36" s="377" t="n"/>
      <c r="D36" s="377" t="n"/>
      <c r="E36" s="378" t="n"/>
      <c r="F36" s="292" t="n"/>
      <c r="G36" s="140" t="n"/>
      <c r="H36" s="387">
        <f>SUM(H37:H79)</f>
        <v/>
      </c>
    </row>
    <row r="37">
      <c r="A37" s="300" t="n">
        <v>23</v>
      </c>
      <c r="B37" s="290" t="n"/>
      <c r="C37" s="203" t="inlineStr">
        <is>
          <t>91.02.03-001</t>
        </is>
      </c>
      <c r="D37" s="299" t="inlineStr">
        <is>
          <t>Гидромолоты на базе экскаватора</t>
        </is>
      </c>
      <c r="E37" s="300" t="inlineStr">
        <is>
          <t>маш.-ч.</t>
        </is>
      </c>
      <c r="F37" s="300" t="n">
        <v>4729.145138</v>
      </c>
      <c r="G37" s="302" t="n">
        <v>793.53</v>
      </c>
      <c r="H37" s="234">
        <f>ROUND(F37*G37,2)</f>
        <v/>
      </c>
      <c r="I37" s="144" t="n"/>
      <c r="J37" s="151" t="n"/>
      <c r="L37" s="144" t="n"/>
    </row>
    <row r="38" customFormat="1" s="242">
      <c r="A38" s="300" t="n">
        <v>24</v>
      </c>
      <c r="B38" s="290" t="n"/>
      <c r="C38" s="203" t="inlineStr">
        <is>
          <t>91.06.06-014</t>
        </is>
      </c>
      <c r="D38" s="299" t="inlineStr">
        <is>
          <t>Автогидроподъемники, высота подъема 28 м</t>
        </is>
      </c>
      <c r="E38" s="300" t="inlineStr">
        <is>
          <t>маш.-ч.</t>
        </is>
      </c>
      <c r="F38" s="300" t="n">
        <v>2191.1937167614</v>
      </c>
      <c r="G38" s="302" t="n">
        <v>243.49</v>
      </c>
      <c r="H38" s="234">
        <f>ROUND(F38*G38,2)</f>
        <v/>
      </c>
      <c r="I38" s="144" t="n"/>
      <c r="L38" s="144" t="n"/>
    </row>
    <row r="39">
      <c r="A39" s="300" t="n">
        <v>25</v>
      </c>
      <c r="B39" s="290" t="n"/>
      <c r="C39" s="203" t="inlineStr">
        <is>
          <t>91.01.01-040</t>
        </is>
      </c>
      <c r="D39" s="299" t="inlineStr">
        <is>
          <t>Бульдозеры, мощность 243 кВт (330 л.с.)</t>
        </is>
      </c>
      <c r="E39" s="300" t="inlineStr">
        <is>
          <t>маш.-ч.</t>
        </is>
      </c>
      <c r="F39" s="300" t="n">
        <v>3585.2947653875</v>
      </c>
      <c r="G39" s="302" t="n">
        <v>243.38</v>
      </c>
      <c r="H39" s="234">
        <f>ROUND(F39*G39,2)</f>
        <v/>
      </c>
      <c r="I39" s="144" t="n"/>
      <c r="L39" s="144" t="n"/>
    </row>
    <row r="40" ht="25.5" customHeight="1" s="252">
      <c r="A40" s="300" t="n">
        <v>26</v>
      </c>
      <c r="B40" s="290" t="n"/>
      <c r="C40" s="203" t="inlineStr">
        <is>
          <t>91.05.05-016</t>
        </is>
      </c>
      <c r="D40" s="299" t="inlineStr">
        <is>
          <t>Краны на автомобильном ходу, грузоподъемность 25 т</t>
        </is>
      </c>
      <c r="E40" s="300" t="inlineStr">
        <is>
          <t>маш.-ч.</t>
        </is>
      </c>
      <c r="F40" s="300" t="n">
        <v>1059.8786174442</v>
      </c>
      <c r="G40" s="302" t="n">
        <v>476.43</v>
      </c>
      <c r="H40" s="234">
        <f>ROUND(F40*G40,2)</f>
        <v/>
      </c>
      <c r="I40" s="144" t="n"/>
      <c r="L40" s="144" t="n"/>
    </row>
    <row r="41" ht="25.5" customHeight="1" s="252">
      <c r="A41" s="300" t="n">
        <v>27</v>
      </c>
      <c r="B41" s="290" t="n"/>
      <c r="C41" s="203" t="inlineStr">
        <is>
          <t>91.01.05-068</t>
        </is>
      </c>
      <c r="D41" s="299" t="inlineStr">
        <is>
          <t>Экскаваторы на гусеничном ходу импортного производства, емкость ковша 1,0 м3</t>
        </is>
      </c>
      <c r="E41" s="300" t="inlineStr">
        <is>
          <t>маш.-ч.</t>
        </is>
      </c>
      <c r="F41" s="300" t="n">
        <v>3362.7167199596</v>
      </c>
      <c r="G41" s="302" t="n">
        <v>237.68</v>
      </c>
      <c r="H41" s="234">
        <f>ROUND(F41*G41,2)</f>
        <v/>
      </c>
      <c r="I41" s="144" t="n"/>
      <c r="L41" s="144" t="n"/>
    </row>
    <row r="42" ht="25.5" customHeight="1" s="252">
      <c r="A42" s="300" t="n">
        <v>28</v>
      </c>
      <c r="B42" s="290" t="n"/>
      <c r="C42" s="203" t="inlineStr">
        <is>
          <t>91.15.02-024</t>
        </is>
      </c>
      <c r="D42" s="299" t="inlineStr">
        <is>
          <t>Тракторы на гусеничном ходу, мощность 79 кВт (108 л.с.)</t>
        </is>
      </c>
      <c r="E42" s="300" t="inlineStr">
        <is>
          <t>маш.-ч.</t>
        </is>
      </c>
      <c r="F42" s="300" t="n">
        <v>9529.720938628199</v>
      </c>
      <c r="G42" s="302" t="n">
        <v>83.09999999999999</v>
      </c>
      <c r="H42" s="234">
        <f>ROUND(F42*G42,2)</f>
        <v/>
      </c>
      <c r="I42" s="144" t="n"/>
      <c r="L42" s="144" t="n"/>
    </row>
    <row r="43" ht="25.5" customHeight="1" s="252">
      <c r="A43" s="300" t="n">
        <v>29</v>
      </c>
      <c r="B43" s="290" t="n"/>
      <c r="C43" s="203" t="inlineStr">
        <is>
          <t>91.11.02-021</t>
        </is>
      </c>
      <c r="D43" s="299" t="inlineStr">
        <is>
          <t>Комплексы для монтажа проводов методом "под тяжением"</t>
        </is>
      </c>
      <c r="E43" s="300" t="inlineStr">
        <is>
          <t>маш.-ч.</t>
        </is>
      </c>
      <c r="F43" s="300" t="n">
        <v>918.250345</v>
      </c>
      <c r="G43" s="302" t="n">
        <v>637.76</v>
      </c>
      <c r="H43" s="234">
        <f>ROUND(F43*G43,2)</f>
        <v/>
      </c>
      <c r="I43" s="144" t="n"/>
    </row>
    <row r="44" ht="38.25" customHeight="1" s="252">
      <c r="A44" s="300" t="n">
        <v>30</v>
      </c>
      <c r="B44" s="290" t="n"/>
      <c r="C44" s="203" t="inlineStr">
        <is>
          <t>91.18.01-007</t>
        </is>
      </c>
      <c r="D44" s="29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300" t="inlineStr">
        <is>
          <t>маш.-ч.</t>
        </is>
      </c>
      <c r="F44" s="300" t="n">
        <v>5657.976688</v>
      </c>
      <c r="G44" s="302" t="n">
        <v>90</v>
      </c>
      <c r="H44" s="234">
        <f>ROUND(F44*G44,2)</f>
        <v/>
      </c>
      <c r="I44" s="144" t="n"/>
    </row>
    <row r="45">
      <c r="A45" s="300" t="n">
        <v>31</v>
      </c>
      <c r="B45" s="290" t="n"/>
      <c r="C45" s="203" t="inlineStr">
        <is>
          <t>91.14.03-001</t>
        </is>
      </c>
      <c r="D45" s="299" t="inlineStr">
        <is>
          <t>Автомобили-самосвалы, грузоподъемность до 7 т</t>
        </is>
      </c>
      <c r="E45" s="300" t="inlineStr">
        <is>
          <t>маш.-ч.</t>
        </is>
      </c>
      <c r="F45" s="300" t="n">
        <v>3139.142593</v>
      </c>
      <c r="G45" s="302" t="n">
        <v>89.54000000000001</v>
      </c>
      <c r="H45" s="234">
        <f>ROUND(F45*G45,2)</f>
        <v/>
      </c>
      <c r="I45" s="144" t="n"/>
    </row>
    <row r="46" ht="25.5" customHeight="1" s="252">
      <c r="A46" s="300" t="n">
        <v>32</v>
      </c>
      <c r="B46" s="290" t="n"/>
      <c r="C46" s="203" t="inlineStr">
        <is>
          <t>91.13.03-111</t>
        </is>
      </c>
      <c r="D46" s="299" t="inlineStr">
        <is>
          <t>Спецавтомобили-вездеходы, грузоподъемность до 8 т</t>
        </is>
      </c>
      <c r="E46" s="300" t="inlineStr">
        <is>
          <t>маш.-ч.</t>
        </is>
      </c>
      <c r="F46" s="300" t="n">
        <v>1252.140566</v>
      </c>
      <c r="G46" s="302" t="n">
        <v>189.95</v>
      </c>
      <c r="H46" s="234">
        <f>ROUND(F46*G46,2)</f>
        <v/>
      </c>
      <c r="I46" s="144" t="n"/>
    </row>
    <row r="47">
      <c r="A47" s="300" t="n">
        <v>33</v>
      </c>
      <c r="B47" s="290" t="n"/>
      <c r="C47" s="203" t="inlineStr">
        <is>
          <t>91.19.08-010</t>
        </is>
      </c>
      <c r="D47" s="299" t="inlineStr">
        <is>
          <t>Насосы, мощность 11 кВт</t>
        </is>
      </c>
      <c r="E47" s="300" t="inlineStr">
        <is>
          <t>маш.-ч.</t>
        </is>
      </c>
      <c r="F47" s="300" t="n">
        <v>22367.515</v>
      </c>
      <c r="G47" s="302" t="n">
        <v>8.56</v>
      </c>
      <c r="H47" s="234">
        <f>ROUND(F47*G47,2)</f>
        <v/>
      </c>
      <c r="I47" s="144" t="n"/>
    </row>
    <row r="48" ht="25.5" customHeight="1" s="252">
      <c r="A48" s="300" t="n">
        <v>34</v>
      </c>
      <c r="B48" s="290" t="n"/>
      <c r="C48" s="203" t="inlineStr">
        <is>
          <t>91.04.01-032</t>
        </is>
      </c>
      <c r="D48" s="299" t="inlineStr">
        <is>
          <t>Машины бурильно-крановые глубина бурения 1,5-3 м, мощность 66 кВт (90 л.с.)</t>
        </is>
      </c>
      <c r="E48" s="300" t="inlineStr">
        <is>
          <t>маш.-ч.</t>
        </is>
      </c>
      <c r="F48" s="300" t="n">
        <v>59.222611</v>
      </c>
      <c r="G48" s="302" t="n">
        <v>140.95</v>
      </c>
      <c r="H48" s="234">
        <f>ROUND(F48*G48,2)</f>
        <v/>
      </c>
      <c r="I48" s="144" t="n"/>
    </row>
    <row r="49" ht="25.5" customHeight="1" s="252">
      <c r="A49" s="300" t="n">
        <v>35</v>
      </c>
      <c r="B49" s="290" t="n"/>
      <c r="C49" s="203" t="inlineStr">
        <is>
          <t>91.04.01-077</t>
        </is>
      </c>
      <c r="D49" s="299" t="inlineStr">
        <is>
          <t>Установки и агрегаты буровые на базе автомобилей глубина бурения до 200 м, грузоподъемность до 4 т</t>
        </is>
      </c>
      <c r="E49" s="300" t="inlineStr">
        <is>
          <t>маш.-ч.</t>
        </is>
      </c>
      <c r="F49" s="300" t="n">
        <v>636.9408</v>
      </c>
      <c r="G49" s="302" t="n">
        <v>219.82</v>
      </c>
      <c r="H49" s="234">
        <f>ROUND(F49*G49,2)</f>
        <v/>
      </c>
      <c r="I49" s="144" t="n"/>
    </row>
    <row r="50" ht="25.5" customHeight="1" s="252">
      <c r="A50" s="300" t="n">
        <v>36</v>
      </c>
      <c r="B50" s="290" t="n"/>
      <c r="C50" s="203" t="inlineStr">
        <is>
          <t>91.05.14-023</t>
        </is>
      </c>
      <c r="D50" s="299" t="inlineStr">
        <is>
          <t>Краны на тракторе, мощность 121 кВт (165 л.с.), грузоподъемность 5 т</t>
        </is>
      </c>
      <c r="E50" s="300" t="inlineStr">
        <is>
          <t>маш.-ч.</t>
        </is>
      </c>
      <c r="F50" s="300" t="n">
        <v>588.896</v>
      </c>
      <c r="G50" s="302" t="n">
        <v>182.8</v>
      </c>
      <c r="H50" s="234">
        <f>ROUND(F50*G50,2)</f>
        <v/>
      </c>
    </row>
    <row r="51" ht="38.25" customHeight="1" s="252">
      <c r="A51" s="300" t="n">
        <v>37</v>
      </c>
      <c r="B51" s="290" t="n"/>
      <c r="C51" s="203" t="inlineStr">
        <is>
          <t>91.05.14-516</t>
        </is>
      </c>
      <c r="D51" s="29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51" s="300" t="inlineStr">
        <is>
          <t>маш.-ч.</t>
        </is>
      </c>
      <c r="F51" s="300" t="n">
        <v>140.66</v>
      </c>
      <c r="G51" s="302" t="n">
        <v>77.64</v>
      </c>
      <c r="H51" s="234">
        <f>ROUND(F51*G51,2)</f>
        <v/>
      </c>
    </row>
    <row r="52">
      <c r="A52" s="300" t="n">
        <v>38</v>
      </c>
      <c r="B52" s="290" t="n"/>
      <c r="C52" s="203" t="inlineStr">
        <is>
          <t>91.14.02-001</t>
        </is>
      </c>
      <c r="D52" s="299" t="inlineStr">
        <is>
          <t>Автомобили бортовые, грузоподъемность до 5 т</t>
        </is>
      </c>
      <c r="E52" s="300" t="inlineStr">
        <is>
          <t>маш.-ч.</t>
        </is>
      </c>
      <c r="F52" s="300" t="n">
        <v>522.028408</v>
      </c>
      <c r="G52" s="302" t="n">
        <v>65.70999999999999</v>
      </c>
      <c r="H52" s="234">
        <f>ROUND(F52*G52,2)</f>
        <v/>
      </c>
      <c r="J52" s="390" t="n"/>
      <c r="L52" s="144" t="n"/>
    </row>
    <row r="53" customFormat="1" s="242">
      <c r="A53" s="300" t="n">
        <v>39</v>
      </c>
      <c r="B53" s="290" t="n"/>
      <c r="C53" s="203" t="inlineStr">
        <is>
          <t>91.14.02-002</t>
        </is>
      </c>
      <c r="D53" s="299" t="inlineStr">
        <is>
          <t>Автомобили бортовые, грузоподъемность до 8 т</t>
        </is>
      </c>
      <c r="E53" s="300" t="inlineStr">
        <is>
          <t>маш.-ч.</t>
        </is>
      </c>
      <c r="F53" s="300" t="n">
        <v>4.454502</v>
      </c>
      <c r="G53" s="302" t="n">
        <v>85.84</v>
      </c>
      <c r="H53" s="234">
        <f>ROUND(F53*G53,2)</f>
        <v/>
      </c>
      <c r="L53" s="144" t="n"/>
    </row>
    <row r="54">
      <c r="A54" s="300" t="n">
        <v>40</v>
      </c>
      <c r="B54" s="290" t="n"/>
      <c r="C54" s="203" t="inlineStr">
        <is>
          <t>91.14.02-004</t>
        </is>
      </c>
      <c r="D54" s="299" t="inlineStr">
        <is>
          <t>Автомобили бортовые, грузоподъемность до 15т</t>
        </is>
      </c>
      <c r="E54" s="300" t="inlineStr">
        <is>
          <t>маш.-ч.</t>
        </is>
      </c>
      <c r="F54" s="300" t="n">
        <v>786.74</v>
      </c>
      <c r="G54" s="302" t="n">
        <v>92.94</v>
      </c>
      <c r="H54" s="234">
        <f>ROUND(F54*G54,2)</f>
        <v/>
      </c>
      <c r="L54" s="144" t="n"/>
    </row>
    <row r="55">
      <c r="A55" s="300" t="n">
        <v>41</v>
      </c>
      <c r="B55" s="290" t="n"/>
      <c r="C55" s="203" t="inlineStr">
        <is>
          <t>91.14.04-002</t>
        </is>
      </c>
      <c r="D55" s="299" t="inlineStr">
        <is>
          <t>Тягачи седельные, грузоподъемность 15 т</t>
        </is>
      </c>
      <c r="E55" s="300" t="inlineStr">
        <is>
          <t>маш.-ч.</t>
        </is>
      </c>
      <c r="F55" s="300" t="n">
        <v>643.572363</v>
      </c>
      <c r="G55" s="302" t="n">
        <v>94.38</v>
      </c>
      <c r="H55" s="234">
        <f>ROUND(F55*G55,2)</f>
        <v/>
      </c>
      <c r="L55" s="144" t="n"/>
    </row>
    <row r="56" ht="25.5" customHeight="1" s="252">
      <c r="A56" s="300" t="n">
        <v>42</v>
      </c>
      <c r="B56" s="290" t="n"/>
      <c r="C56" s="203" t="inlineStr">
        <is>
          <t>91.05.08-007</t>
        </is>
      </c>
      <c r="D56" s="299" t="inlineStr">
        <is>
          <t>Краны на пневмоколесном ходу, грузоподъемность 25 т</t>
        </is>
      </c>
      <c r="E56" s="300" t="inlineStr">
        <is>
          <t>маш.-ч.</t>
        </is>
      </c>
      <c r="F56" s="300" t="n">
        <v>573.4252</v>
      </c>
      <c r="G56" s="302" t="n">
        <v>102.51</v>
      </c>
      <c r="H56" s="234">
        <f>ROUND(F56*G56,2)</f>
        <v/>
      </c>
      <c r="I56" s="144" t="n"/>
      <c r="L56" s="144" t="n"/>
    </row>
    <row r="57" ht="25.5" customHeight="1" s="252">
      <c r="A57" s="300" t="n">
        <v>43</v>
      </c>
      <c r="B57" s="290" t="n"/>
      <c r="C57" s="203" t="inlineStr">
        <is>
          <t>91.01.04-003</t>
        </is>
      </c>
      <c r="D57" s="299" t="inlineStr">
        <is>
          <t>Установки однобаровые на тракторе, мощность 79 кВт (108 л.с.), ширина щели 14 см</t>
        </is>
      </c>
      <c r="E57" s="300" t="inlineStr">
        <is>
          <t>маш.-ч.</t>
        </is>
      </c>
      <c r="F57" s="300" t="n">
        <v>356.630701</v>
      </c>
      <c r="G57" s="302" t="n">
        <v>127.95</v>
      </c>
      <c r="H57" s="234">
        <f>ROUND(F57*G57,2)</f>
        <v/>
      </c>
      <c r="I57" s="144" t="n"/>
      <c r="L57" s="144" t="n"/>
    </row>
    <row r="58" ht="25.5" customHeight="1" s="252">
      <c r="A58" s="300" t="n">
        <v>44</v>
      </c>
      <c r="B58" s="290" t="n"/>
      <c r="C58" s="203" t="inlineStr">
        <is>
          <t>91.05.06-012</t>
        </is>
      </c>
      <c r="D58" s="299" t="inlineStr">
        <is>
          <t>Краны на гусеничном ходу, грузоподъемность до 16 т</t>
        </is>
      </c>
      <c r="E58" s="300" t="inlineStr">
        <is>
          <t>маш.-ч.</t>
        </is>
      </c>
      <c r="F58" s="300" t="n">
        <v>325.248</v>
      </c>
      <c r="G58" s="302" t="n">
        <v>96.89</v>
      </c>
      <c r="H58" s="234">
        <f>ROUND(F58*G58,2)</f>
        <v/>
      </c>
      <c r="I58" s="144" t="n"/>
      <c r="L58" s="144" t="n"/>
    </row>
    <row r="59">
      <c r="A59" s="300" t="n">
        <v>45</v>
      </c>
      <c r="B59" s="290" t="n"/>
      <c r="C59" s="203" t="inlineStr">
        <is>
          <t>91.15.01-001</t>
        </is>
      </c>
      <c r="D59" s="299" t="inlineStr">
        <is>
          <t>Прицепы тракторные 2 т</t>
        </is>
      </c>
      <c r="E59" s="300" t="inlineStr">
        <is>
          <t>маш.-ч.</t>
        </is>
      </c>
      <c r="F59" s="300" t="n">
        <v>6641</v>
      </c>
      <c r="G59" s="302" t="n">
        <v>4.01</v>
      </c>
      <c r="H59" s="234">
        <f>ROUND(F59*G59,2)</f>
        <v/>
      </c>
      <c r="I59" s="144" t="n"/>
      <c r="L59" s="144" t="n"/>
    </row>
    <row r="60" ht="25.5" customHeight="1" s="252">
      <c r="A60" s="300" t="n">
        <v>46</v>
      </c>
      <c r="B60" s="290" t="n"/>
      <c r="C60" s="203" t="inlineStr">
        <is>
          <t>91.17.04-036</t>
        </is>
      </c>
      <c r="D60" s="299" t="inlineStr">
        <is>
          <t>Агрегаты сварочные передвижные с дизельным двигателем, номинальный сварочный ток 250-400 А</t>
        </is>
      </c>
      <c r="E60" s="300" t="inlineStr">
        <is>
          <t>маш.-ч.</t>
        </is>
      </c>
      <c r="F60" s="300" t="n">
        <v>1499.598835</v>
      </c>
      <c r="G60" s="302" t="n">
        <v>14</v>
      </c>
      <c r="H60" s="234">
        <f>ROUND(F60*G60,2)</f>
        <v/>
      </c>
      <c r="I60" s="144" t="n"/>
    </row>
    <row r="61" ht="25.5" customHeight="1" s="252">
      <c r="A61" s="300" t="n">
        <v>47</v>
      </c>
      <c r="B61" s="290" t="n"/>
      <c r="C61" s="203" t="inlineStr">
        <is>
          <t>91.19.06-011</t>
        </is>
      </c>
      <c r="D61" s="299" t="inlineStr">
        <is>
          <t>Насосы грязевые, подача 23,4-65,3 м3/ч, давление нагнетания 15,7-5,88 МПа (160-60 кгс/см2)</t>
        </is>
      </c>
      <c r="E61" s="300" t="inlineStr">
        <is>
          <t>маш.-ч.</t>
        </is>
      </c>
      <c r="F61" s="300" t="n">
        <v>592.3584</v>
      </c>
      <c r="G61" s="302" t="n">
        <v>32.71</v>
      </c>
      <c r="H61" s="234">
        <f>ROUND(F61*G61,2)</f>
        <v/>
      </c>
    </row>
    <row r="62" ht="25.5" customHeight="1" s="252">
      <c r="A62" s="300" t="n">
        <v>48</v>
      </c>
      <c r="B62" s="290" t="n"/>
      <c r="C62" s="203" t="inlineStr">
        <is>
          <t>91.10.05-001</t>
        </is>
      </c>
      <c r="D62" s="299" t="inlineStr">
        <is>
          <t>Трубоукладчики для труб диаметром 800-1000 мм, грузоподъемность 35 т</t>
        </is>
      </c>
      <c r="E62" s="300" t="inlineStr">
        <is>
          <t>маш.-ч.</t>
        </is>
      </c>
      <c r="F62" s="300" t="n">
        <v>96.768</v>
      </c>
      <c r="G62" s="302" t="n">
        <v>175.35</v>
      </c>
      <c r="H62" s="234">
        <f>ROUND(F62*G62,2)</f>
        <v/>
      </c>
    </row>
    <row r="63">
      <c r="A63" s="300" t="n">
        <v>49</v>
      </c>
      <c r="B63" s="290" t="n"/>
      <c r="C63" s="203" t="inlineStr">
        <is>
          <t>91.07.08-011</t>
        </is>
      </c>
      <c r="D63" s="299" t="inlineStr">
        <is>
          <t>Глиномешалки, 4 м3</t>
        </is>
      </c>
      <c r="E63" s="300" t="inlineStr">
        <is>
          <t>маш.-ч.</t>
        </is>
      </c>
      <c r="F63" s="300" t="n">
        <v>592.3584</v>
      </c>
      <c r="G63" s="302" t="n">
        <v>26.5</v>
      </c>
      <c r="H63" s="234">
        <f>ROUND(F63*G63,2)</f>
        <v/>
      </c>
    </row>
    <row r="64" ht="25.5" customHeight="1" s="252">
      <c r="A64" s="300" t="n">
        <v>50</v>
      </c>
      <c r="B64" s="290" t="n"/>
      <c r="C64" s="203" t="inlineStr">
        <is>
          <t>91.14.05-012</t>
        </is>
      </c>
      <c r="D64" s="299" t="inlineStr">
        <is>
          <t>Полуприцепы общего назначения, грузоподъемность 15 т</t>
        </is>
      </c>
      <c r="E64" s="300" t="inlineStr">
        <is>
          <t>маш.-ч.</t>
        </is>
      </c>
      <c r="F64" s="300" t="n">
        <v>643.572363</v>
      </c>
      <c r="G64" s="302" t="n">
        <v>19.76</v>
      </c>
      <c r="H64" s="234">
        <f>ROUND(F64*G64,2)</f>
        <v/>
      </c>
    </row>
    <row r="65" ht="25.5" customHeight="1" s="252">
      <c r="A65" s="300" t="n">
        <v>51</v>
      </c>
      <c r="B65" s="290" t="n"/>
      <c r="C65" s="203" t="inlineStr">
        <is>
          <t>91.08.09-023</t>
        </is>
      </c>
      <c r="D65" s="299" t="inlineStr">
        <is>
          <t>Трамбовки пневматические при работе от передвижных компрессорных станций</t>
        </is>
      </c>
      <c r="E65" s="300" t="inlineStr">
        <is>
          <t>маш.-ч.</t>
        </is>
      </c>
      <c r="F65" s="300" t="n">
        <v>22674.797386</v>
      </c>
      <c r="G65" s="302" t="n">
        <v>0.55</v>
      </c>
      <c r="H65" s="234">
        <f>ROUND(F65*G65,2)</f>
        <v/>
      </c>
    </row>
    <row r="66" ht="25.5" customHeight="1" s="252">
      <c r="A66" s="300" t="n">
        <v>52</v>
      </c>
      <c r="B66" s="290" t="n"/>
      <c r="C66" s="203" t="inlineStr">
        <is>
          <t>91.06.05-057</t>
        </is>
      </c>
      <c r="D66" s="299" t="inlineStr">
        <is>
          <t>Погрузчики одноковшовые универсальные фронтальные пневмоколесные, грузоподъемность 3 т</t>
        </is>
      </c>
      <c r="E66" s="300" t="inlineStr">
        <is>
          <t>маш.-ч.</t>
        </is>
      </c>
      <c r="F66" s="300" t="n">
        <v>122.0268</v>
      </c>
      <c r="G66" s="302" t="n">
        <v>90.40000000000001</v>
      </c>
      <c r="H66" s="234">
        <f>ROUND(F66*G66,2)</f>
        <v/>
      </c>
    </row>
    <row r="67" ht="25.5" customHeight="1" s="252">
      <c r="A67" s="300" t="n">
        <v>53</v>
      </c>
      <c r="B67" s="290" t="n"/>
      <c r="C67" s="203" t="inlineStr">
        <is>
          <t>91.19.04-004</t>
        </is>
      </c>
      <c r="D67" s="299" t="inlineStr">
        <is>
          <t>Насосы для нагнетания воды, содержащей твердые частицы, подача 45 м3/ч, напор до 55 м</t>
        </is>
      </c>
      <c r="E67" s="300" t="inlineStr">
        <is>
          <t>маш.-ч.</t>
        </is>
      </c>
      <c r="F67" s="300" t="n">
        <v>592.3584</v>
      </c>
      <c r="G67" s="302" t="n">
        <v>9.73</v>
      </c>
      <c r="H67" s="234">
        <f>ROUND(F67*G67,2)</f>
        <v/>
      </c>
      <c r="I67" s="144" t="n"/>
      <c r="L67" s="144" t="n"/>
    </row>
    <row r="68" ht="25.5" customHeight="1" s="252">
      <c r="A68" s="300" t="n">
        <v>54</v>
      </c>
      <c r="B68" s="290" t="n"/>
      <c r="C68" s="203" t="inlineStr">
        <is>
          <t>91.08.09-024</t>
        </is>
      </c>
      <c r="D68" s="299" t="inlineStr">
        <is>
          <t>Трамбовки пневматические при работе от стационарного компрессора</t>
        </is>
      </c>
      <c r="E68" s="300" t="inlineStr">
        <is>
          <t>маш.-ч.</t>
        </is>
      </c>
      <c r="F68" s="300" t="n">
        <v>697.296</v>
      </c>
      <c r="G68" s="302" t="n">
        <v>4.91</v>
      </c>
      <c r="H68" s="234">
        <f>ROUND(F68*G68,2)</f>
        <v/>
      </c>
      <c r="I68" s="144" t="n"/>
      <c r="L68" s="144" t="n"/>
    </row>
    <row r="69" ht="25.5" customHeight="1" s="252">
      <c r="A69" s="300" t="n">
        <v>55</v>
      </c>
      <c r="B69" s="290" t="n"/>
      <c r="C69" s="203" t="inlineStr">
        <is>
          <t>91.17.04-171</t>
        </is>
      </c>
      <c r="D69" s="299" t="inlineStr">
        <is>
          <t>Преобразователи сварочные номинальным сварочным током 315-500 А</t>
        </is>
      </c>
      <c r="E69" s="300" t="inlineStr">
        <is>
          <t>маш.-ч.</t>
        </is>
      </c>
      <c r="F69" s="300" t="n">
        <v>249.32</v>
      </c>
      <c r="G69" s="302" t="n">
        <v>12.31</v>
      </c>
      <c r="H69" s="234">
        <f>ROUND(F69*G69,2)</f>
        <v/>
      </c>
      <c r="I69" s="144" t="n"/>
      <c r="L69" s="144" t="n"/>
    </row>
    <row r="70">
      <c r="A70" s="300" t="n">
        <v>56</v>
      </c>
      <c r="B70" s="290" t="n"/>
      <c r="C70" s="203" t="inlineStr">
        <is>
          <t>91.14.04-001</t>
        </is>
      </c>
      <c r="D70" s="299" t="inlineStr">
        <is>
          <t>Тягачи седельные, грузоподъемность 12 т</t>
        </is>
      </c>
      <c r="E70" s="300" t="inlineStr">
        <is>
          <t>маш.-ч.</t>
        </is>
      </c>
      <c r="F70" s="300" t="n">
        <v>26.88</v>
      </c>
      <c r="G70" s="302" t="n">
        <v>102.84</v>
      </c>
      <c r="H70" s="234">
        <f>ROUND(F70*G70,2)</f>
        <v/>
      </c>
      <c r="I70" s="144" t="n"/>
      <c r="L70" s="144" t="n"/>
    </row>
    <row r="71">
      <c r="A71" s="300" t="n">
        <v>57</v>
      </c>
      <c r="B71" s="290" t="n"/>
      <c r="C71" s="203" t="inlineStr">
        <is>
          <t>91.13.01-038</t>
        </is>
      </c>
      <c r="D71" s="299" t="inlineStr">
        <is>
          <t>Машины поливомоечные 6000 л</t>
        </is>
      </c>
      <c r="E71" s="300" t="inlineStr">
        <is>
          <t>маш.-ч.</t>
        </is>
      </c>
      <c r="F71" s="300" t="n">
        <v>24.010896</v>
      </c>
      <c r="G71" s="302" t="n">
        <v>110</v>
      </c>
      <c r="H71" s="234">
        <f>ROUND(F71*G71,2)</f>
        <v/>
      </c>
      <c r="I71" s="144" t="n"/>
      <c r="L71" s="144" t="n"/>
    </row>
    <row r="72">
      <c r="A72" s="300" t="n">
        <v>58</v>
      </c>
      <c r="B72" s="290" t="n"/>
      <c r="C72" s="203" t="inlineStr">
        <is>
          <t>91.21.16-012</t>
        </is>
      </c>
      <c r="D72" s="299" t="inlineStr">
        <is>
          <t>Прессы гидравлические с электроприводом</t>
        </is>
      </c>
      <c r="E72" s="300" t="inlineStr">
        <is>
          <t>маш.-ч.</t>
        </is>
      </c>
      <c r="F72" s="300" t="n">
        <v>1718.631204</v>
      </c>
      <c r="G72" s="302" t="n">
        <v>1.11</v>
      </c>
      <c r="H72" s="234">
        <f>ROUND(F72*G72,2)</f>
        <v/>
      </c>
      <c r="I72" s="144" t="n"/>
    </row>
    <row r="73">
      <c r="A73" s="300" t="n">
        <v>59</v>
      </c>
      <c r="B73" s="290" t="n"/>
      <c r="C73" s="203" t="inlineStr">
        <is>
          <t>91.08.04-021</t>
        </is>
      </c>
      <c r="D73" s="299" t="inlineStr">
        <is>
          <t>Котлы битумные передвижные 400 л</t>
        </is>
      </c>
      <c r="E73" s="300" t="inlineStr">
        <is>
          <t>маш.-ч.</t>
        </is>
      </c>
      <c r="F73" s="300" t="n">
        <v>44.59392</v>
      </c>
      <c r="G73" s="302" t="n">
        <v>30</v>
      </c>
      <c r="H73" s="234">
        <f>ROUND(F73*G73,2)</f>
        <v/>
      </c>
      <c r="I73" s="144" t="n"/>
    </row>
    <row r="74" ht="25.5" customHeight="1" s="252">
      <c r="A74" s="300" t="n">
        <v>60</v>
      </c>
      <c r="B74" s="290" t="n"/>
      <c r="C74" s="203" t="inlineStr">
        <is>
          <t>91.14.05-011</t>
        </is>
      </c>
      <c r="D74" s="299" t="inlineStr">
        <is>
          <t>Полуприцепы общего назначения, грузоподъемность 12 т</t>
        </is>
      </c>
      <c r="E74" s="300" t="inlineStr">
        <is>
          <t>маш.-ч.</t>
        </is>
      </c>
      <c r="F74" s="300" t="n">
        <v>26.88</v>
      </c>
      <c r="G74" s="302" t="n">
        <v>12</v>
      </c>
      <c r="H74" s="234">
        <f>ROUND(F74*G74,2)</f>
        <v/>
      </c>
    </row>
    <row r="75" ht="25.5" customHeight="1" s="252">
      <c r="A75" s="300" t="n">
        <v>61</v>
      </c>
      <c r="B75" s="290" t="n"/>
      <c r="C75" s="203" t="inlineStr">
        <is>
          <t>91.21.01-012</t>
        </is>
      </c>
      <c r="D75" s="299" t="inlineStr">
        <is>
          <t>Агрегаты окрасочные высокого давления для окраски поверхностей конструкций, мощность 1 кВт</t>
        </is>
      </c>
      <c r="E75" s="300" t="inlineStr">
        <is>
          <t>маш.-ч.</t>
        </is>
      </c>
      <c r="F75" s="300" t="n">
        <v>23.813</v>
      </c>
      <c r="G75" s="302" t="n">
        <v>6.82</v>
      </c>
      <c r="H75" s="234">
        <f>ROUND(F75*G75,2)</f>
        <v/>
      </c>
    </row>
    <row r="76" ht="25.5" customHeight="1" s="252">
      <c r="A76" s="300" t="n">
        <v>62</v>
      </c>
      <c r="B76" s="290" t="n"/>
      <c r="C76" s="203" t="inlineStr">
        <is>
          <t>91.17.04-233</t>
        </is>
      </c>
      <c r="D76" s="299" t="inlineStr">
        <is>
          <t>Установки для сварки ручной дуговой (постоянного тока)</t>
        </is>
      </c>
      <c r="E76" s="300" t="inlineStr">
        <is>
          <t>маш.-ч.</t>
        </is>
      </c>
      <c r="F76" s="300" t="n">
        <v>9.67761</v>
      </c>
      <c r="G76" s="302" t="n">
        <v>8.1</v>
      </c>
      <c r="H76" s="234">
        <f>ROUND(F76*G76,2)</f>
        <v/>
      </c>
      <c r="I76" s="144" t="n"/>
    </row>
    <row r="77">
      <c r="A77" s="300" t="n">
        <v>63</v>
      </c>
      <c r="B77" s="290" t="n"/>
      <c r="C77" s="203" t="inlineStr">
        <is>
          <t>91.06.05-011</t>
        </is>
      </c>
      <c r="D77" s="299" t="inlineStr">
        <is>
          <t>Погрузчики, грузоподъемность 5 т</t>
        </is>
      </c>
      <c r="E77" s="300" t="inlineStr">
        <is>
          <t>маш.-ч.</t>
        </is>
      </c>
      <c r="F77" s="300" t="n">
        <v>0.23496</v>
      </c>
      <c r="G77" s="302" t="n">
        <v>89.98999999999999</v>
      </c>
      <c r="H77" s="234">
        <f>ROUND(F77*G77,2)</f>
        <v/>
      </c>
    </row>
    <row r="78">
      <c r="A78" s="300" t="n">
        <v>64</v>
      </c>
      <c r="B78" s="290" t="n"/>
      <c r="C78" s="203" t="inlineStr">
        <is>
          <t>91.21.22-638</t>
        </is>
      </c>
      <c r="D78" s="299" t="inlineStr">
        <is>
          <t>Пылесосы промышленные, мощность до 2000 Вт</t>
        </is>
      </c>
      <c r="E78" s="300" t="inlineStr">
        <is>
          <t>маш.-ч.</t>
        </is>
      </c>
      <c r="F78" s="300" t="n">
        <v>0.7</v>
      </c>
      <c r="G78" s="302" t="n">
        <v>3.29</v>
      </c>
      <c r="H78" s="234">
        <f>ROUND(F78*G78,2)</f>
        <v/>
      </c>
    </row>
    <row r="79" ht="25.5" customHeight="1" s="252">
      <c r="A79" s="300" t="n">
        <v>65</v>
      </c>
      <c r="B79" s="290" t="n"/>
      <c r="C79" s="203" t="inlineStr">
        <is>
          <t>91.06.03-060</t>
        </is>
      </c>
      <c r="D79" s="299" t="inlineStr">
        <is>
          <t>Лебедки электрические тяговым усилием до 5,79 кН (0,59 т)</t>
        </is>
      </c>
      <c r="E79" s="300" t="inlineStr">
        <is>
          <t>маш.-ч.</t>
        </is>
      </c>
      <c r="F79" s="300" t="n">
        <v>0.23496</v>
      </c>
      <c r="G79" s="302" t="n">
        <v>1.7</v>
      </c>
      <c r="H79" s="234">
        <f>ROUND(F79*G79,2)</f>
        <v/>
      </c>
      <c r="J79" s="390" t="n"/>
      <c r="L79" s="144" t="n"/>
    </row>
    <row r="80">
      <c r="A80" s="289" t="inlineStr">
        <is>
          <t>Материалы</t>
        </is>
      </c>
      <c r="B80" s="377" t="n"/>
      <c r="C80" s="377" t="n"/>
      <c r="D80" s="377" t="n"/>
      <c r="E80" s="378" t="n"/>
      <c r="F80" s="289" t="n"/>
      <c r="G80" s="195" t="n"/>
      <c r="H80" s="387">
        <f>SUM(H81:H189)</f>
        <v/>
      </c>
    </row>
    <row r="81">
      <c r="A81" s="160" t="n">
        <v>66</v>
      </c>
      <c r="B81" s="290" t="n"/>
      <c r="C81" s="203" t="inlineStr">
        <is>
          <t>22.2.01.03-0002</t>
        </is>
      </c>
      <c r="D81" s="299" t="inlineStr">
        <is>
          <t>Изолятор подвесной стеклянный ПСВ-160А</t>
        </is>
      </c>
      <c r="E81" s="300" t="inlineStr">
        <is>
          <t>шт</t>
        </is>
      </c>
      <c r="F81" s="300" t="n">
        <v>72520</v>
      </c>
      <c r="G81" s="234" t="n">
        <v>284.68</v>
      </c>
      <c r="H81" s="234">
        <f>ROUND(F81*G81,2)</f>
        <v/>
      </c>
      <c r="I81" s="152" t="n"/>
      <c r="K81" s="144" t="n"/>
    </row>
    <row r="82" ht="25.5" customHeight="1" s="252">
      <c r="A82" s="160" t="n">
        <v>67</v>
      </c>
      <c r="B82" s="290" t="n"/>
      <c r="C82" s="203" t="inlineStr">
        <is>
          <t>Прайс из СД ОП</t>
        </is>
      </c>
      <c r="D82" s="299" t="inlineStr">
        <is>
          <t>Фундаменты Ф6-4 (цена с учетом покрытия ХП-734) Ф6 -4 объем 2.24 м3/1 шт. вес-5.6 т</t>
        </is>
      </c>
      <c r="E82" s="300" t="inlineStr">
        <is>
          <t>шт</t>
        </is>
      </c>
      <c r="F82" s="300" t="n">
        <v>756</v>
      </c>
      <c r="G82" s="234" t="n">
        <v>21398.91</v>
      </c>
      <c r="H82" s="234">
        <f>ROUND(F82*G82,2)</f>
        <v/>
      </c>
      <c r="I82" s="152" t="n"/>
      <c r="K82" s="144" t="n"/>
    </row>
    <row r="83">
      <c r="A83" s="160" t="n">
        <v>68</v>
      </c>
      <c r="B83" s="290" t="n"/>
      <c r="C83" s="203" t="inlineStr">
        <is>
          <t>20.2.11.03-0003</t>
        </is>
      </c>
      <c r="D83" s="299" t="inlineStr">
        <is>
          <t>Распорка специальная 3РС-4-400</t>
        </is>
      </c>
      <c r="E83" s="300" t="inlineStr">
        <is>
          <t>шт</t>
        </is>
      </c>
      <c r="F83" s="300" t="n">
        <v>7826</v>
      </c>
      <c r="G83" s="234" t="n">
        <v>1941.36</v>
      </c>
      <c r="H83" s="234">
        <f>ROUND(F83*G83,2)</f>
        <v/>
      </c>
      <c r="I83" s="152" t="n"/>
      <c r="K83" s="144" t="n"/>
    </row>
    <row r="84" ht="38.25" customHeight="1" s="252">
      <c r="A84" s="160" t="n">
        <v>69</v>
      </c>
      <c r="B84" s="290" t="n"/>
      <c r="C84" s="203" t="inlineStr">
        <is>
          <t>02.3.01.02-0016</t>
        </is>
      </c>
      <c r="D84" s="299" t="inlineStr">
        <is>
          <t>Песок природный для строительных: работ средний с крупностью зерен размером свыше 5 мм - до 5% по массе</t>
        </is>
      </c>
      <c r="E84" s="300" t="inlineStr">
        <is>
          <t>м3</t>
        </is>
      </c>
      <c r="F84" s="300" t="n">
        <v>201604.72</v>
      </c>
      <c r="G84" s="234" t="n">
        <v>55.26</v>
      </c>
      <c r="H84" s="234">
        <f>ROUND(F84*G84,2)</f>
        <v/>
      </c>
      <c r="I84" s="152" t="n"/>
    </row>
    <row r="85" ht="51" customHeight="1" s="252">
      <c r="A85" s="160" t="n">
        <v>70</v>
      </c>
      <c r="B85" s="290" t="n"/>
      <c r="C85" s="203" t="inlineStr">
        <is>
          <t>23.5.02.01-0014</t>
        </is>
      </c>
      <c r="D85" s="299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20 мм</t>
        </is>
      </c>
      <c r="E85" s="300" t="inlineStr">
        <is>
          <t>м</t>
        </is>
      </c>
      <c r="F85" s="300" t="n">
        <v>1248</v>
      </c>
      <c r="G85" s="234" t="n">
        <v>7857.99</v>
      </c>
      <c r="H85" s="234">
        <f>ROUND(F85*G85,2)</f>
        <v/>
      </c>
      <c r="I85" s="152" t="n"/>
    </row>
    <row r="86" ht="25.5" customHeight="1" s="252">
      <c r="A86" s="160" t="n">
        <v>71</v>
      </c>
      <c r="B86" s="290" t="n"/>
      <c r="C86" s="203" t="inlineStr">
        <is>
          <t>11.1.03.01-0086</t>
        </is>
      </c>
      <c r="D86" s="299" t="inlineStr">
        <is>
          <t>Бруски обрезные, хвойных пород, длина 4-6,5 м, ширина 75-150 мм, толщина 150 мм и более, сорт II</t>
        </is>
      </c>
      <c r="E86" s="300" t="inlineStr">
        <is>
          <t>м3</t>
        </is>
      </c>
      <c r="F86" s="300" t="n">
        <v>2980.74</v>
      </c>
      <c r="G86" s="234" t="n">
        <v>2156</v>
      </c>
      <c r="H86" s="234">
        <f>ROUND(F86*G86,2)</f>
        <v/>
      </c>
      <c r="I86" s="152" t="n"/>
    </row>
    <row r="87">
      <c r="A87" s="160" t="n">
        <v>72</v>
      </c>
      <c r="B87" s="290" t="n"/>
      <c r="C87" s="203" t="inlineStr">
        <is>
          <t>01.4.03.04-0002</t>
        </is>
      </c>
      <c r="D87" s="299" t="inlineStr">
        <is>
          <t>Сталь буровая круглая пустотелая, диаметр 32 мм</t>
        </is>
      </c>
      <c r="E87" s="300" t="inlineStr">
        <is>
          <t>т</t>
        </is>
      </c>
      <c r="F87" s="300" t="n">
        <v>248.616423</v>
      </c>
      <c r="G87" s="234" t="n">
        <v>19208.59</v>
      </c>
      <c r="H87" s="234">
        <f>ROUND(F87*G87,2)</f>
        <v/>
      </c>
      <c r="I87" s="152" t="n"/>
    </row>
    <row r="88" ht="51" customHeight="1" s="252">
      <c r="A88" s="160" t="n">
        <v>73</v>
      </c>
      <c r="B88" s="290" t="n"/>
      <c r="C88" s="203" t="inlineStr">
        <is>
          <t>23.5.02.01-0020</t>
        </is>
      </c>
      <c r="D88" s="299" t="inlineStr">
        <is>
          <t>Конструкции трубные для свайного основания из стальных электросварных прямошовных и спиральношовных труб наружным диаметром 1020 мм, толщиной стенки 16 мм</t>
        </is>
      </c>
      <c r="E88" s="300" t="inlineStr">
        <is>
          <t>м</t>
        </is>
      </c>
      <c r="F88" s="300" t="n">
        <v>544</v>
      </c>
      <c r="G88" s="234" t="n">
        <v>8114.06</v>
      </c>
      <c r="H88" s="234">
        <f>ROUND(F88*G88,2)</f>
        <v/>
      </c>
      <c r="I88" s="152" t="n"/>
    </row>
    <row r="89" ht="25.5" customHeight="1" s="252">
      <c r="A89" s="160" t="n">
        <v>74</v>
      </c>
      <c r="B89" s="290" t="n"/>
      <c r="C89" s="203" t="inlineStr">
        <is>
          <t>20.2.11.01-0030</t>
        </is>
      </c>
      <c r="D89" s="299" t="inlineStr">
        <is>
          <t>Распорка дистанционная трехлучевая гаситель 3РГС-25,2-400-30</t>
        </is>
      </c>
      <c r="E89" s="300" t="inlineStr">
        <is>
          <t>шт</t>
        </is>
      </c>
      <c r="F89" s="300" t="n">
        <v>1309</v>
      </c>
      <c r="G89" s="234" t="n">
        <v>2116.3</v>
      </c>
      <c r="H89" s="234">
        <f>ROUND(F89*G89,2)</f>
        <v/>
      </c>
      <c r="I89" s="152" t="n"/>
    </row>
    <row r="90" ht="25.5" customHeight="1" s="252">
      <c r="A90" s="160" t="n">
        <v>75</v>
      </c>
      <c r="B90" s="290" t="n"/>
      <c r="C90" s="203" t="inlineStr">
        <is>
          <t>Прайс из СД ОП</t>
        </is>
      </c>
      <c r="D90" s="299" t="inlineStr">
        <is>
          <t>Фундаменты Ф5-Ам (цена с учетом покрытия ХП-734) объем 2.5 м3/1 шт. вес-6.3т</t>
        </is>
      </c>
      <c r="E90" s="300" t="inlineStr">
        <is>
          <t>шт</t>
        </is>
      </c>
      <c r="F90" s="300" t="n">
        <v>80</v>
      </c>
      <c r="G90" s="234" t="n">
        <v>28024.03</v>
      </c>
      <c r="H90" s="234">
        <f>ROUND(F90*G90,2)</f>
        <v/>
      </c>
      <c r="I90" s="152" t="n"/>
    </row>
    <row r="91" ht="63.75" customHeight="1" s="252">
      <c r="A91" s="160" t="n">
        <v>76</v>
      </c>
      <c r="B91" s="290" t="n"/>
      <c r="C91" s="203" t="inlineStr">
        <is>
          <t>Прайс из СД ОП</t>
        </is>
      </c>
      <c r="D91" s="299" t="inlineStr">
        <is>
          <t>Фундаменты ФС2-Ам(цена с учетом покрытия ХП-734) объем 4.64 м3/шт, вес 11.6 т Фундамент ФС2-Ам состоит из грибовидного подножника Ф6-Ам и двух навесных плит ПН2-А. Ф6 - Ам объем 2.7 м3/1 шт. вес-6.8 т. ПН2-А - 0.97 м3/шт, вес 2.4 т</t>
        </is>
      </c>
      <c r="E91" s="300" t="inlineStr">
        <is>
          <t>шт</t>
        </is>
      </c>
      <c r="F91" s="300" t="n">
        <v>42</v>
      </c>
      <c r="G91" s="234" t="n">
        <v>52015.44</v>
      </c>
      <c r="H91" s="234">
        <f>ROUND(F91*G91,2)</f>
        <v/>
      </c>
      <c r="I91" s="152" t="n"/>
    </row>
    <row r="92" ht="76.5" customHeight="1" s="252">
      <c r="A92" s="160" t="n">
        <v>77</v>
      </c>
      <c r="B92" s="290" t="n"/>
      <c r="C92" s="203" t="inlineStr">
        <is>
          <t>Прайс из СД ОП</t>
        </is>
      </c>
      <c r="D92" s="299" t="inlineStr">
        <is>
          <t>Фундаменты ФСП1-А(цена с учетом покрытия ХП-734) (ФСП1 - А объем 4.22 м3/1 шт. вес-11.4т.Фундамент ФСП1-А состоит из грибовидного подножника Ф6-А и двух навесных плит ПН1-А и СФ-1-нт.Ф6 - А объем 2.7 м3/1 шт. вес-6.9 т.ПН1-А - 0.76 м3/шт, вес 1.9 т-2шт.СФ1-Нт- 0.28м3/шт,вес 0.7 т)</t>
        </is>
      </c>
      <c r="E92" s="300" t="inlineStr">
        <is>
          <t>шт</t>
        </is>
      </c>
      <c r="F92" s="300" t="n">
        <v>34</v>
      </c>
      <c r="G92" s="234" t="n">
        <v>51695.43</v>
      </c>
      <c r="H92" s="234">
        <f>ROUND(F92*G92,2)</f>
        <v/>
      </c>
      <c r="I92" s="152" t="n"/>
    </row>
    <row r="93" ht="25.5" customHeight="1" s="252">
      <c r="A93" s="160" t="n">
        <v>78</v>
      </c>
      <c r="B93" s="290" t="n"/>
      <c r="C93" s="203" t="inlineStr">
        <is>
          <t>07.2.02.04-0003</t>
        </is>
      </c>
      <c r="D93" s="299" t="inlineStr">
        <is>
          <t>Фундамент стальной к многогранной опоре КМУ 110-1м</t>
        </is>
      </c>
      <c r="E93" s="300" t="inlineStr">
        <is>
          <t>шт</t>
        </is>
      </c>
      <c r="F93" s="300" t="n">
        <v>36</v>
      </c>
      <c r="G93" s="234" t="n">
        <v>46753.28</v>
      </c>
      <c r="H93" s="234">
        <f>ROUND(F93*G93,2)</f>
        <v/>
      </c>
      <c r="I93" s="152" t="n"/>
    </row>
    <row r="94" customFormat="1" s="242">
      <c r="A94" s="160" t="n">
        <v>79</v>
      </c>
      <c r="B94" s="290" t="n"/>
      <c r="C94" s="203" t="inlineStr">
        <is>
          <t>07.2.02.04-0008</t>
        </is>
      </c>
      <c r="D94" s="299" t="inlineStr">
        <is>
          <t>Фундамент стальной к многогранной опоре ПМ 220-1</t>
        </is>
      </c>
      <c r="E94" s="300" t="inlineStr">
        <is>
          <t>шт</t>
        </is>
      </c>
      <c r="F94" s="300" t="n">
        <v>72</v>
      </c>
      <c r="G94" s="234" t="n">
        <v>22263.47</v>
      </c>
      <c r="H94" s="234">
        <f>ROUND(F94*G94,2)</f>
        <v/>
      </c>
      <c r="I94" s="152" t="n"/>
    </row>
    <row r="95" ht="25.5" customHeight="1" s="252">
      <c r="A95" s="160" t="n">
        <v>80</v>
      </c>
      <c r="B95" s="290" t="n"/>
      <c r="C95" s="203" t="inlineStr">
        <is>
          <t>05.1.03.13-0036</t>
        </is>
      </c>
      <c r="D95" s="299" t="inlineStr">
        <is>
          <t>Ригели марки 2Р4.53-7-с* (5240x565x450 мм) (бетон B25, объем 0,87 м3, расход арматуры 195,6 кг)</t>
        </is>
      </c>
      <c r="E95" s="300" t="inlineStr">
        <is>
          <t>шт</t>
        </is>
      </c>
      <c r="F95" s="300" t="n">
        <v>956</v>
      </c>
      <c r="G95" s="234" t="n">
        <v>1608.09</v>
      </c>
      <c r="H95" s="234">
        <f>ROUND(F95*G95,2)</f>
        <v/>
      </c>
      <c r="I95" s="152" t="n"/>
    </row>
    <row r="96" ht="25.5" customHeight="1" s="252">
      <c r="A96" s="160" t="n">
        <v>81</v>
      </c>
      <c r="B96" s="290" t="n"/>
      <c r="C96" s="203" t="inlineStr">
        <is>
          <t>Прайс из СД ОП</t>
        </is>
      </c>
      <c r="D96" s="299" t="inlineStr">
        <is>
          <t>Фундаменты ФПС6-4 (цена с учетом покрытия ХП-734  объем 2.51 м3/1 шт.вес-6.3т</t>
        </is>
      </c>
      <c r="E96" s="300" t="inlineStr">
        <is>
          <t>шт</t>
        </is>
      </c>
      <c r="F96" s="300" t="n">
        <v>64</v>
      </c>
      <c r="G96" s="234" t="n">
        <v>23977.4</v>
      </c>
      <c r="H96" s="234">
        <f>ROUND(F96*G96,2)</f>
        <v/>
      </c>
      <c r="I96" s="152" t="n"/>
      <c r="K96" s="144" t="n"/>
    </row>
    <row r="97" ht="25.5" customHeight="1" s="252">
      <c r="A97" s="160" t="n">
        <v>82</v>
      </c>
      <c r="B97" s="290" t="n"/>
      <c r="C97" s="203" t="inlineStr">
        <is>
          <t>Прайс из СД ОП</t>
        </is>
      </c>
      <c r="D97" s="299" t="inlineStr">
        <is>
          <t>Фундаменты Ф6-Ам(цена с учетом покрытия ХП-734) объем 2.7 м3/1 шт. вес-6.9 т</t>
        </is>
      </c>
      <c r="E97" s="300" t="inlineStr">
        <is>
          <t>шт</t>
        </is>
      </c>
      <c r="F97" s="300" t="n">
        <v>42</v>
      </c>
      <c r="G97" s="234" t="n">
        <v>30266.3</v>
      </c>
      <c r="H97" s="234">
        <f>ROUND(F97*G97,2)</f>
        <v/>
      </c>
      <c r="I97" s="152" t="n"/>
      <c r="K97" s="144" t="n"/>
    </row>
    <row r="98">
      <c r="A98" s="160" t="n">
        <v>83</v>
      </c>
      <c r="B98" s="290" t="n"/>
      <c r="C98" s="203" t="inlineStr">
        <is>
          <t>07.2.02.04-0011</t>
        </is>
      </c>
      <c r="D98" s="299" t="inlineStr">
        <is>
          <t>Фундамент стальной к многогранной опоре УМ 10-2</t>
        </is>
      </c>
      <c r="E98" s="300" t="inlineStr">
        <is>
          <t>шт</t>
        </is>
      </c>
      <c r="F98" s="300" t="n">
        <v>24</v>
      </c>
      <c r="G98" s="234" t="n">
        <v>51205.98</v>
      </c>
      <c r="H98" s="234">
        <f>ROUND(F98*G98,2)</f>
        <v/>
      </c>
      <c r="I98" s="152" t="n"/>
      <c r="K98" s="144" t="n"/>
    </row>
    <row r="99">
      <c r="A99" s="160" t="n">
        <v>84</v>
      </c>
      <c r="B99" s="290" t="n"/>
      <c r="C99" s="203" t="inlineStr">
        <is>
          <t>20.5.04.04-0054</t>
        </is>
      </c>
      <c r="D99" s="299" t="inlineStr">
        <is>
          <t>Зажим натяжной спиральный НС-24,5-01</t>
        </is>
      </c>
      <c r="E99" s="300" t="inlineStr">
        <is>
          <t>шт</t>
        </is>
      </c>
      <c r="F99" s="300" t="n">
        <v>2590</v>
      </c>
      <c r="G99" s="234" t="n">
        <v>457.82</v>
      </c>
      <c r="H99" s="234">
        <f>ROUND(F99*G99,2)</f>
        <v/>
      </c>
      <c r="I99" s="152" t="n"/>
      <c r="K99" s="144" t="n"/>
    </row>
    <row r="100">
      <c r="A100" s="160" t="n">
        <v>85</v>
      </c>
      <c r="B100" s="290" t="n"/>
      <c r="C100" s="203" t="inlineStr">
        <is>
          <t>22.2.02.04-0038</t>
        </is>
      </c>
      <c r="D100" s="299" t="inlineStr">
        <is>
          <t>Звено промежуточное регулируемое ПРР-16-1</t>
        </is>
      </c>
      <c r="E100" s="300" t="inlineStr">
        <is>
          <t>шт</t>
        </is>
      </c>
      <c r="F100" s="300" t="n">
        <v>5180</v>
      </c>
      <c r="G100" s="234" t="n">
        <v>228.79</v>
      </c>
      <c r="H100" s="234">
        <f>ROUND(F100*G100,2)</f>
        <v/>
      </c>
    </row>
    <row r="101">
      <c r="A101" s="160" t="n">
        <v>86</v>
      </c>
      <c r="B101" s="290" t="n"/>
      <c r="C101" s="203" t="inlineStr">
        <is>
          <t>07.2.07.13-0242</t>
        </is>
      </c>
      <c r="D101" s="299" t="inlineStr">
        <is>
          <t>Элементы соединительные стальные оцинкованные</t>
        </is>
      </c>
      <c r="E101" s="300" t="inlineStr">
        <is>
          <t>т</t>
        </is>
      </c>
      <c r="F101" s="300" t="n">
        <v>44.8</v>
      </c>
      <c r="G101" s="234" t="n">
        <v>22562.97</v>
      </c>
      <c r="H101" s="234">
        <f>ROUND(F101*G101,2)</f>
        <v/>
      </c>
    </row>
    <row r="102" ht="25.5" customHeight="1" s="252">
      <c r="A102" s="160" t="n">
        <v>87</v>
      </c>
      <c r="B102" s="290" t="n"/>
      <c r="C102" s="203" t="inlineStr">
        <is>
          <t>Прайс из СД ОП</t>
        </is>
      </c>
      <c r="D102" s="299" t="inlineStr">
        <is>
          <t>Зажим соединительный прессуемый для провода АСк2у 300/39 САС.К-330-1</t>
        </is>
      </c>
      <c r="E102" s="300" t="inlineStr">
        <is>
          <t>шт</t>
        </is>
      </c>
      <c r="F102" s="300" t="n">
        <v>330</v>
      </c>
      <c r="G102" s="234" t="n">
        <v>2729.12</v>
      </c>
      <c r="H102" s="234">
        <f>ROUND(F102*G102,2)</f>
        <v/>
      </c>
    </row>
    <row r="103" ht="38.25" customHeight="1" s="252">
      <c r="A103" s="160" t="n">
        <v>88</v>
      </c>
      <c r="B103" s="290" t="n"/>
      <c r="C103" s="203" t="inlineStr">
        <is>
          <t>Прайс из СД ОП</t>
        </is>
      </c>
      <c r="D103" s="299" t="inlineStr">
        <is>
          <t>Свая винтовая для фундамента РБМ-1-3 (диаметром ствола 219 мм, диаметром каждой лопасти 400 мм, длиной 7 м)</t>
        </is>
      </c>
      <c r="E103" s="300" t="inlineStr">
        <is>
          <t>шт</t>
        </is>
      </c>
      <c r="F103" s="300" t="n">
        <v>16</v>
      </c>
      <c r="G103" s="234" t="n">
        <v>55237.77</v>
      </c>
      <c r="H103" s="234">
        <f>ROUND(F103*G103,2)</f>
        <v/>
      </c>
    </row>
    <row r="104">
      <c r="A104" s="160" t="n">
        <v>89</v>
      </c>
      <c r="B104" s="290" t="n"/>
      <c r="C104" s="203" t="inlineStr">
        <is>
          <t>20.1.02.21-0037</t>
        </is>
      </c>
      <c r="D104" s="299" t="inlineStr">
        <is>
          <t>Узел крепления КГН-16-5</t>
        </is>
      </c>
      <c r="E104" s="300" t="inlineStr">
        <is>
          <t>шт</t>
        </is>
      </c>
      <c r="F104" s="300" t="n">
        <v>2590</v>
      </c>
      <c r="G104" s="234" t="n">
        <v>326.1</v>
      </c>
      <c r="H104" s="234">
        <f>ROUND(F104*G104,2)</f>
        <v/>
      </c>
    </row>
    <row r="105">
      <c r="A105" s="160" t="n">
        <v>90</v>
      </c>
      <c r="B105" s="290" t="n"/>
      <c r="C105" s="203" t="inlineStr">
        <is>
          <t>Прайс из СД ОП</t>
        </is>
      </c>
      <c r="D105" s="299" t="inlineStr">
        <is>
          <t>Балка оцинкованная Б3-42</t>
        </is>
      </c>
      <c r="E105" s="300" t="inlineStr">
        <is>
          <t>шт</t>
        </is>
      </c>
      <c r="F105" s="300" t="n">
        <v>20</v>
      </c>
      <c r="G105" s="234" t="n">
        <v>38133.92</v>
      </c>
      <c r="H105" s="234">
        <f>ROUND(F105*G105,2)</f>
        <v/>
      </c>
    </row>
    <row r="106">
      <c r="A106" s="160" t="n">
        <v>91</v>
      </c>
      <c r="B106" s="290" t="n"/>
      <c r="C106" s="203" t="inlineStr">
        <is>
          <t>Прайс из СД ОП</t>
        </is>
      </c>
      <c r="D106" s="299" t="inlineStr">
        <is>
          <t>Балка оцинкованная Б3</t>
        </is>
      </c>
      <c r="E106" s="300" t="inlineStr">
        <is>
          <t>шт</t>
        </is>
      </c>
      <c r="F106" s="300" t="n">
        <v>40</v>
      </c>
      <c r="G106" s="234" t="n">
        <v>18928.24</v>
      </c>
      <c r="H106" s="234">
        <f>ROUND(F106*G106,2)</f>
        <v/>
      </c>
    </row>
    <row r="107" ht="25.5" customHeight="1" s="252">
      <c r="A107" s="160" t="n">
        <v>92</v>
      </c>
      <c r="B107" s="290" t="n"/>
      <c r="C107" s="203" t="inlineStr">
        <is>
          <t>Прайс из СД ОП</t>
        </is>
      </c>
      <c r="D107" s="299" t="inlineStr">
        <is>
          <t>Зажим шлейфовый спиральный для провода АСк2у 300/39 ЗШС-21,5-09/АСк2у300/39</t>
        </is>
      </c>
      <c r="E107" s="300" t="inlineStr">
        <is>
          <t>шт</t>
        </is>
      </c>
      <c r="F107" s="300" t="n">
        <v>354</v>
      </c>
      <c r="G107" s="234" t="n">
        <v>2073.21</v>
      </c>
      <c r="H107" s="234">
        <f>ROUND(F107*G107,2)</f>
        <v/>
      </c>
    </row>
    <row r="108">
      <c r="A108" s="160" t="n">
        <v>93</v>
      </c>
      <c r="B108" s="290" t="n"/>
      <c r="C108" s="203" t="inlineStr">
        <is>
          <t>01.7.12.07-0114</t>
        </is>
      </c>
      <c r="D108" s="299" t="inlineStr">
        <is>
          <t>Георешетка объемная Геоспан: ОР 30/20</t>
        </is>
      </c>
      <c r="E108" s="300" t="inlineStr">
        <is>
          <t>м2</t>
        </is>
      </c>
      <c r="F108" s="300" t="n">
        <v>7253.2915</v>
      </c>
      <c r="G108" s="234" t="n">
        <v>99.01000000000001</v>
      </c>
      <c r="H108" s="234">
        <f>ROUND(F108*G108,2)</f>
        <v/>
      </c>
    </row>
    <row r="109">
      <c r="A109" s="160" t="n">
        <v>94</v>
      </c>
      <c r="B109" s="290" t="n"/>
      <c r="C109" s="203" t="inlineStr">
        <is>
          <t>20.1.02.05-0006</t>
        </is>
      </c>
      <c r="D109" s="299" t="inlineStr">
        <is>
          <t>Коромысло: 2КЛ-12/16-1</t>
        </is>
      </c>
      <c r="E109" s="300" t="inlineStr">
        <is>
          <t>шт</t>
        </is>
      </c>
      <c r="F109" s="300" t="n">
        <v>1295</v>
      </c>
      <c r="G109" s="234" t="n">
        <v>539.29</v>
      </c>
      <c r="H109" s="234">
        <f>ROUND(F109*G109,2)</f>
        <v/>
      </c>
    </row>
    <row r="110" ht="25.5" customHeight="1" s="252">
      <c r="A110" s="160" t="n">
        <v>95</v>
      </c>
      <c r="B110" s="290" t="n"/>
      <c r="C110" s="203" t="inlineStr">
        <is>
          <t>Прайс из СД ОП</t>
        </is>
      </c>
      <c r="D110" s="299" t="inlineStr">
        <is>
          <t>Плиты железобетонные навесные ПН-1А (цена с учетом покрытия ХП-734)  0.76 м3/шт, вес 1.9 т</t>
        </is>
      </c>
      <c r="E110" s="300" t="inlineStr">
        <is>
          <t>шт</t>
        </is>
      </c>
      <c r="F110" s="300" t="n">
        <v>84</v>
      </c>
      <c r="G110" s="234" t="n">
        <v>8125.84</v>
      </c>
      <c r="H110" s="234">
        <f>ROUND(F110*G110,2)</f>
        <v/>
      </c>
      <c r="I110" s="152" t="n"/>
    </row>
    <row r="111">
      <c r="A111" s="160" t="n">
        <v>96</v>
      </c>
      <c r="B111" s="290" t="n"/>
      <c r="C111" s="203" t="inlineStr">
        <is>
          <t>22.2.02.01-0010</t>
        </is>
      </c>
      <c r="D111" s="299" t="inlineStr">
        <is>
          <t>Гаситель вибрации ГВ-6645-02</t>
        </is>
      </c>
      <c r="E111" s="300" t="inlineStr">
        <is>
          <t>шт</t>
        </is>
      </c>
      <c r="F111" s="300" t="n">
        <v>2621</v>
      </c>
      <c r="G111" s="234" t="n">
        <v>253.83</v>
      </c>
      <c r="H111" s="234">
        <f>ROUND(F111*G111,2)</f>
        <v/>
      </c>
      <c r="I111" s="152" t="n"/>
    </row>
    <row r="112" ht="38.25" customHeight="1" s="252">
      <c r="A112" s="160" t="n">
        <v>97</v>
      </c>
      <c r="B112" s="290" t="n"/>
      <c r="C112" s="203" t="inlineStr">
        <is>
          <t>Прайс из СД ОП</t>
        </is>
      </c>
      <c r="D112" s="299" t="inlineStr">
        <is>
          <t>Натяжная двухцепная гирлянда в сборе для провода АСк2у 300/39 с зажимом типа НАС.К (Л330-96502166-ТМ-3.1 л.1)</t>
        </is>
      </c>
      <c r="E112" s="300" t="inlineStr">
        <is>
          <t>комплект</t>
        </is>
      </c>
      <c r="F112" s="300" t="n">
        <v>3</v>
      </c>
      <c r="G112" s="234" t="n">
        <v>200792.96</v>
      </c>
      <c r="H112" s="234">
        <f>ROUND(F112*G112,2)</f>
        <v/>
      </c>
      <c r="I112" s="152" t="n"/>
    </row>
    <row r="113">
      <c r="A113" s="160" t="n">
        <v>98</v>
      </c>
      <c r="B113" s="290" t="n"/>
      <c r="C113" s="203" t="inlineStr">
        <is>
          <t>20.1.02.22-0026</t>
        </is>
      </c>
      <c r="D113" s="299" t="inlineStr">
        <is>
          <t>Ушко: У-16-20</t>
        </is>
      </c>
      <c r="E113" s="300" t="inlineStr">
        <is>
          <t>шт</t>
        </is>
      </c>
      <c r="F113" s="300" t="n">
        <v>2590</v>
      </c>
      <c r="G113" s="234" t="n">
        <v>220.79</v>
      </c>
      <c r="H113" s="234">
        <f>ROUND(F113*G113,2)</f>
        <v/>
      </c>
      <c r="I113" s="152" t="n"/>
    </row>
    <row r="114" ht="25.5" customHeight="1" s="252">
      <c r="A114" s="160" t="n">
        <v>99</v>
      </c>
      <c r="B114" s="290" t="n"/>
      <c r="C114" s="203" t="inlineStr">
        <is>
          <t>Прайс из СД ОП</t>
        </is>
      </c>
      <c r="D114" s="299" t="inlineStr">
        <is>
          <t>Фундаменты Ф5-4 (цена с учетом покрытия ХП-734) (Ф5 -4 объем 1.79 м3/1 шт. вес-4.5 т)</t>
        </is>
      </c>
      <c r="E114" s="300" t="inlineStr">
        <is>
          <t>шт</t>
        </is>
      </c>
      <c r="F114" s="300" t="n">
        <v>28</v>
      </c>
      <c r="G114" s="234" t="n">
        <v>20066.14</v>
      </c>
      <c r="H114" s="234">
        <f>ROUND(F114*G114,2)</f>
        <v/>
      </c>
      <c r="I114" s="152" t="n"/>
    </row>
    <row r="115" ht="76.5" customHeight="1" s="252">
      <c r="A115" s="160" t="n">
        <v>100</v>
      </c>
      <c r="B115" s="290" t="n"/>
      <c r="C115" s="203" t="inlineStr">
        <is>
          <t>Прайс из СД ОП</t>
        </is>
      </c>
      <c r="D115" s="299" t="inlineStr">
        <is>
          <t>Фундаменты ФСП2-А(цена с учетом покрытия ХП-734) объем 4.43 м3/1 шт. вес-12.4т. Фундамент ФСП2-А состоит из грибовидного подножника Ф6-А и двух навесных плит ПН2-А и СФ-1-нт. Ф6 - А объем 2.7 м3/1 шт, вес-6.9 т. ПН2-А - 0.97 м3/шт, вес 2.4 т. СФ1-Нт- 0.28м3/шт,вес 0.7 т</t>
        </is>
      </c>
      <c r="E115" s="300" t="inlineStr">
        <is>
          <t>шт</t>
        </is>
      </c>
      <c r="F115" s="300" t="n">
        <v>10</v>
      </c>
      <c r="G115" s="234" t="n">
        <v>53864.19</v>
      </c>
      <c r="H115" s="234">
        <f>ROUND(F115*G115,2)</f>
        <v/>
      </c>
      <c r="I115" s="152" t="n"/>
    </row>
    <row r="116">
      <c r="A116" s="160" t="n">
        <v>101</v>
      </c>
      <c r="B116" s="290" t="n"/>
      <c r="C116" s="203" t="inlineStr">
        <is>
          <t>08.1.02.11-0001</t>
        </is>
      </c>
      <c r="D116" s="299" t="inlineStr">
        <is>
          <t>Поковки из квадратных заготовок, масса 1,8 кг</t>
        </is>
      </c>
      <c r="E116" s="300" t="inlineStr">
        <is>
          <t>т</t>
        </is>
      </c>
      <c r="F116" s="300" t="n">
        <v>67.84732</v>
      </c>
      <c r="G116" s="234" t="n">
        <v>5989</v>
      </c>
      <c r="H116" s="234">
        <f>ROUND(F116*G116,2)</f>
        <v/>
      </c>
      <c r="I116" s="152" t="n"/>
    </row>
    <row r="117">
      <c r="A117" s="160" t="n">
        <v>102</v>
      </c>
      <c r="B117" s="290" t="n"/>
      <c r="C117" s="203" t="inlineStr">
        <is>
          <t>02.2.05.04-1777</t>
        </is>
      </c>
      <c r="D117" s="299" t="inlineStr">
        <is>
          <t>Щебень М 800, фракция 20-40 мм, группа 2</t>
        </is>
      </c>
      <c r="E117" s="300" t="inlineStr">
        <is>
          <t>м3</t>
        </is>
      </c>
      <c r="F117" s="300" t="n">
        <v>3695.212</v>
      </c>
      <c r="G117" s="234" t="n">
        <v>108.4</v>
      </c>
      <c r="H117" s="234">
        <f>ROUND(F117*G117,2)</f>
        <v/>
      </c>
      <c r="I117" s="152" t="n"/>
    </row>
    <row r="118">
      <c r="A118" s="160" t="n">
        <v>103</v>
      </c>
      <c r="B118" s="290" t="n"/>
      <c r="C118" s="203" t="inlineStr">
        <is>
          <t>01.7.15.03-0042</t>
        </is>
      </c>
      <c r="D118" s="299" t="inlineStr">
        <is>
          <t>Болты с гайками и шайбами строительные</t>
        </is>
      </c>
      <c r="E118" s="300" t="inlineStr">
        <is>
          <t>кг</t>
        </is>
      </c>
      <c r="F118" s="300" t="n">
        <v>43213.78</v>
      </c>
      <c r="G118" s="234" t="n">
        <v>9.039999999999999</v>
      </c>
      <c r="H118" s="234">
        <f>ROUND(F118*G118,2)</f>
        <v/>
      </c>
      <c r="I118" s="152" t="n"/>
    </row>
    <row r="119" customFormat="1" s="242">
      <c r="A119" s="160" t="n">
        <v>104</v>
      </c>
      <c r="B119" s="290" t="n"/>
      <c r="C119" s="203" t="inlineStr">
        <is>
          <t>22.2.02.04-0012</t>
        </is>
      </c>
      <c r="D119" s="299" t="inlineStr">
        <is>
          <t>Звено промежуточное монтажное ПТМ-16-3</t>
        </is>
      </c>
      <c r="E119" s="300" t="inlineStr">
        <is>
          <t>шт</t>
        </is>
      </c>
      <c r="F119" s="300" t="n">
        <v>2590</v>
      </c>
      <c r="G119" s="234" t="n">
        <v>148.2</v>
      </c>
      <c r="H119" s="234">
        <f>ROUND(F119*G119,2)</f>
        <v/>
      </c>
      <c r="I119" s="152" t="n"/>
    </row>
    <row r="120" ht="63.75" customHeight="1" s="252">
      <c r="A120" s="160" t="n">
        <v>105</v>
      </c>
      <c r="B120" s="290" t="n"/>
      <c r="C120" s="203" t="inlineStr">
        <is>
          <t>Прайс из СД ОП</t>
        </is>
      </c>
      <c r="D120" s="299" t="inlineStr">
        <is>
          <t>Фундаменты ФПС5-А (цена с учетом покрытия ХП-7340) объем 2.77 м3/1 шт.вес-7.2т ФПС5-А состоит из грибовидного подножника Ф5-А и стойки СФ1-н. Ф5 - А объем 2.5 м3/1 шт. вес-6.3 т. СФ1-н - 0.27 м3/шт, вес 0.675 т</t>
        </is>
      </c>
      <c r="E120" s="300" t="inlineStr">
        <is>
          <t>шт</t>
        </is>
      </c>
      <c r="F120" s="300" t="n">
        <v>12</v>
      </c>
      <c r="G120" s="234" t="n">
        <v>31050.66</v>
      </c>
      <c r="H120" s="234">
        <f>ROUND(F120*G120,2)</f>
        <v/>
      </c>
      <c r="I120" s="152" t="n"/>
    </row>
    <row r="121" ht="38.25" customHeight="1" s="252">
      <c r="A121" s="160" t="n">
        <v>106</v>
      </c>
      <c r="B121" s="290" t="n"/>
      <c r="C121" s="203" t="inlineStr">
        <is>
          <t>01.7.15.01-0040</t>
        </is>
      </c>
      <c r="D121" s="299" t="inlineStr">
        <is>
          <t>Анкер из арматурной стали А-I, для крепления геотехнических решеток, диаметр 12 мм, длина 900 мм</t>
        </is>
      </c>
      <c r="E121" s="300" t="inlineStr">
        <is>
          <t>т</t>
        </is>
      </c>
      <c r="F121" s="300" t="n">
        <v>22.367293</v>
      </c>
      <c r="G121" s="234" t="n">
        <v>15714.29</v>
      </c>
      <c r="H121" s="234">
        <f>ROUND(F121*G121,2)</f>
        <v/>
      </c>
      <c r="I121" s="152" t="n"/>
      <c r="K121" s="144" t="n"/>
    </row>
    <row r="122" ht="25.5" customHeight="1" s="252">
      <c r="A122" s="160" t="n">
        <v>107</v>
      </c>
      <c r="B122" s="290" t="n"/>
      <c r="C122" s="203" t="inlineStr">
        <is>
          <t>Прайс из СД ОП</t>
        </is>
      </c>
      <c r="D122" s="299" t="inlineStr">
        <is>
          <t>Гаситель вибрации для провода АСк2у 300/39 с протектором ГВ-(П)-4434-04</t>
        </is>
      </c>
      <c r="E122" s="300" t="inlineStr">
        <is>
          <t>шт</t>
        </is>
      </c>
      <c r="F122" s="300" t="n">
        <v>503</v>
      </c>
      <c r="G122" s="234" t="n">
        <v>633.65</v>
      </c>
      <c r="H122" s="234">
        <f>ROUND(F122*G122,2)</f>
        <v/>
      </c>
      <c r="I122" s="152" t="n"/>
      <c r="K122" s="144" t="n"/>
    </row>
    <row r="123">
      <c r="A123" s="160" t="n">
        <v>108</v>
      </c>
      <c r="B123" s="290" t="n"/>
      <c r="C123" s="203" t="inlineStr">
        <is>
          <t>01.7.15.10-0038</t>
        </is>
      </c>
      <c r="D123" s="299" t="inlineStr">
        <is>
          <t>Скобы трехлапчатые СКТ-16-1</t>
        </is>
      </c>
      <c r="E123" s="300" t="inlineStr">
        <is>
          <t>шт</t>
        </is>
      </c>
      <c r="F123" s="300" t="n">
        <v>2590</v>
      </c>
      <c r="G123" s="234" t="n">
        <v>113.53</v>
      </c>
      <c r="H123" s="234">
        <f>ROUND(F123*G123,2)</f>
        <v/>
      </c>
      <c r="I123" s="152" t="n"/>
      <c r="K123" s="144" t="n"/>
    </row>
    <row r="124" ht="25.5" customHeight="1" s="252">
      <c r="A124" s="160" t="n">
        <v>109</v>
      </c>
      <c r="B124" s="290" t="n"/>
      <c r="C124" s="203" t="inlineStr">
        <is>
          <t>22.2.02.11-0021</t>
        </is>
      </c>
      <c r="D124" s="299" t="inlineStr">
        <is>
          <t>Болты нестандартные для конструкций связи с гайками и шайбами, длина более 600 мм</t>
        </is>
      </c>
      <c r="E124" s="300" t="inlineStr">
        <is>
          <t>т</t>
        </is>
      </c>
      <c r="F124" s="300" t="n">
        <v>9.56</v>
      </c>
      <c r="G124" s="234" t="n">
        <v>25668.13</v>
      </c>
      <c r="H124" s="234">
        <f>ROUND(F124*G124,2)</f>
        <v/>
      </c>
    </row>
    <row r="125">
      <c r="A125" s="160" t="n">
        <v>110</v>
      </c>
      <c r="B125" s="290" t="n"/>
      <c r="C125" s="203" t="inlineStr">
        <is>
          <t>22.2.02.04-0049</t>
        </is>
      </c>
      <c r="D125" s="299" t="inlineStr">
        <is>
          <t>Звено промежуточное трехлапчатое ПРТ-16-1</t>
        </is>
      </c>
      <c r="E125" s="300" t="inlineStr">
        <is>
          <t>шт</t>
        </is>
      </c>
      <c r="F125" s="300" t="n">
        <v>2590</v>
      </c>
      <c r="G125" s="234" t="n">
        <v>80.59999999999999</v>
      </c>
      <c r="H125" s="234">
        <f>ROUND(F125*G125,2)</f>
        <v/>
      </c>
    </row>
    <row r="126">
      <c r="A126" s="160" t="n">
        <v>111</v>
      </c>
      <c r="B126" s="290" t="n"/>
      <c r="C126" s="203" t="inlineStr">
        <is>
          <t>01.7.15.10-0034</t>
        </is>
      </c>
      <c r="D126" s="299" t="inlineStr">
        <is>
          <t>Скобы СК-16-1А</t>
        </is>
      </c>
      <c r="E126" s="300" t="inlineStr">
        <is>
          <t>шт</t>
        </is>
      </c>
      <c r="F126" s="300" t="n">
        <v>2590</v>
      </c>
      <c r="G126" s="234" t="n">
        <v>70.76000000000001</v>
      </c>
      <c r="H126" s="234">
        <f>ROUND(F126*G126,2)</f>
        <v/>
      </c>
      <c r="I126" s="152" t="n"/>
      <c r="K126" s="144" t="n"/>
    </row>
    <row r="127">
      <c r="A127" s="160" t="n">
        <v>112</v>
      </c>
      <c r="B127" s="290" t="n"/>
      <c r="C127" s="203" t="inlineStr">
        <is>
          <t>22.2.02.04-0023</t>
        </is>
      </c>
      <c r="D127" s="299" t="inlineStr">
        <is>
          <t>Звено промежуточное прямое ПР-16-6</t>
        </is>
      </c>
      <c r="E127" s="300" t="inlineStr">
        <is>
          <t>шт</t>
        </is>
      </c>
      <c r="F127" s="300" t="n">
        <v>2590</v>
      </c>
      <c r="G127" s="234" t="n">
        <v>60.08</v>
      </c>
      <c r="H127" s="234">
        <f>ROUND(F127*G127,2)</f>
        <v/>
      </c>
      <c r="I127" s="152" t="n"/>
      <c r="K127" s="144" t="n"/>
    </row>
    <row r="128" ht="25.5" customHeight="1" s="252">
      <c r="A128" s="160" t="n">
        <v>113</v>
      </c>
      <c r="B128" s="290" t="n"/>
      <c r="C128" s="203" t="inlineStr">
        <is>
          <t>01.7.15.03-0038</t>
        </is>
      </c>
      <c r="D128" s="299" t="inlineStr">
        <is>
          <t>Болты с гайками и шайбами оцинкованные, диаметр 36 мм</t>
        </is>
      </c>
      <c r="E128" s="300" t="inlineStr">
        <is>
          <t>кг</t>
        </is>
      </c>
      <c r="F128" s="300" t="n">
        <v>4864</v>
      </c>
      <c r="G128" s="234" t="n">
        <v>24.57</v>
      </c>
      <c r="H128" s="234">
        <f>ROUND(F128*G128,2)</f>
        <v/>
      </c>
      <c r="I128" s="152" t="n"/>
      <c r="K128" s="144" t="n"/>
    </row>
    <row r="129">
      <c r="A129" s="160" t="n">
        <v>114</v>
      </c>
      <c r="B129" s="290" t="n"/>
      <c r="C129" s="203" t="inlineStr">
        <is>
          <t>07.1.04.02-0001</t>
        </is>
      </c>
      <c r="D129" s="299" t="inlineStr">
        <is>
          <t>Детали крепления стальные для зенитных фонарей</t>
        </is>
      </c>
      <c r="E129" s="300" t="inlineStr">
        <is>
          <t>кг</t>
        </is>
      </c>
      <c r="F129" s="300" t="n">
        <v>10516</v>
      </c>
      <c r="G129" s="234" t="n">
        <v>10.05</v>
      </c>
      <c r="H129" s="234">
        <f>ROUND(F129*G129,2)</f>
        <v/>
      </c>
    </row>
    <row r="130">
      <c r="A130" s="160" t="n">
        <v>115</v>
      </c>
      <c r="B130" s="290" t="n"/>
      <c r="C130" s="203" t="inlineStr">
        <is>
          <t>Прайс из СД ОП</t>
        </is>
      </c>
      <c r="D130" s="299" t="inlineStr">
        <is>
          <t>Шар-маркер МПЗУ-300М-12-0</t>
        </is>
      </c>
      <c r="E130" s="300" t="inlineStr">
        <is>
          <t>шт</t>
        </is>
      </c>
      <c r="F130" s="300" t="n">
        <v>60</v>
      </c>
      <c r="G130" s="234" t="n">
        <v>1650.43</v>
      </c>
      <c r="H130" s="234">
        <f>ROUND(F130*G130,2)</f>
        <v/>
      </c>
    </row>
    <row r="131" ht="25.5" customHeight="1" s="252">
      <c r="A131" s="160" t="n">
        <v>116</v>
      </c>
      <c r="B131" s="290" t="n"/>
      <c r="C131" s="203" t="inlineStr">
        <is>
          <t>Прайс из СД ОП</t>
        </is>
      </c>
      <c r="D131" s="299" t="inlineStr">
        <is>
          <t>Звено промежуточное регулируемое с пониженным уровнем радиопомех ПРР-16-1Р ЛР</t>
        </is>
      </c>
      <c r="E131" s="300" t="inlineStr">
        <is>
          <t>шт</t>
        </is>
      </c>
      <c r="F131" s="300" t="n">
        <v>156</v>
      </c>
      <c r="G131" s="234" t="n">
        <v>475.83</v>
      </c>
      <c r="H131" s="234">
        <f>ROUND(F131*G131,2)</f>
        <v/>
      </c>
    </row>
    <row r="132">
      <c r="A132" s="160" t="n">
        <v>117</v>
      </c>
      <c r="B132" s="290" t="n"/>
      <c r="C132" s="203" t="inlineStr">
        <is>
          <t>Прайс из СД ОП</t>
        </is>
      </c>
      <c r="D132" s="299" t="inlineStr">
        <is>
          <t>Детали оцинкованные П1</t>
        </is>
      </c>
      <c r="E132" s="300" t="inlineStr">
        <is>
          <t>шт</t>
        </is>
      </c>
      <c r="F132" s="300" t="n">
        <v>208</v>
      </c>
      <c r="G132" s="234" t="n">
        <v>348.83</v>
      </c>
      <c r="H132" s="234">
        <f>ROUND(F132*G132,2)</f>
        <v/>
      </c>
    </row>
    <row r="133">
      <c r="A133" s="160" t="n">
        <v>118</v>
      </c>
      <c r="B133" s="290" t="n"/>
      <c r="C133" s="203" t="inlineStr">
        <is>
          <t>01.3.04.08-0014</t>
        </is>
      </c>
      <c r="D133" s="299" t="inlineStr">
        <is>
          <t>Масло креозотовое</t>
        </is>
      </c>
      <c r="E133" s="300" t="inlineStr">
        <is>
          <t>т</t>
        </is>
      </c>
      <c r="F133" s="300" t="n">
        <v>23.448488</v>
      </c>
      <c r="G133" s="234" t="n">
        <v>2460</v>
      </c>
      <c r="H133" s="234">
        <f>ROUND(F133*G133,2)</f>
        <v/>
      </c>
    </row>
    <row r="134">
      <c r="A134" s="160" t="n">
        <v>119</v>
      </c>
      <c r="B134" s="290" t="n"/>
      <c r="C134" s="203" t="inlineStr">
        <is>
          <t>20.1.02.14-0005</t>
        </is>
      </c>
      <c r="D134" s="299" t="inlineStr">
        <is>
          <t>Серьга СР-16-20</t>
        </is>
      </c>
      <c r="E134" s="300" t="inlineStr">
        <is>
          <t>шт</t>
        </is>
      </c>
      <c r="F134" s="300" t="n">
        <v>2590</v>
      </c>
      <c r="G134" s="234" t="n">
        <v>21.5</v>
      </c>
      <c r="H134" s="234">
        <f>ROUND(F134*G134,2)</f>
        <v/>
      </c>
    </row>
    <row r="135" ht="25.5" customHeight="1" s="252">
      <c r="A135" s="160" t="n">
        <v>120</v>
      </c>
      <c r="B135" s="290" t="n"/>
      <c r="C135" s="203" t="inlineStr">
        <is>
          <t>Прайс из СД ОП</t>
        </is>
      </c>
      <c r="D135" s="299" t="inlineStr">
        <is>
          <t>Гаситель вибрации для провода АСк2у 300/39 с протектором ГВ-(П)-4644-04</t>
        </is>
      </c>
      <c r="E135" s="300" t="inlineStr">
        <is>
          <t>шт</t>
        </is>
      </c>
      <c r="F135" s="300" t="n">
        <v>86</v>
      </c>
      <c r="G135" s="234" t="n">
        <v>635.73</v>
      </c>
      <c r="H135" s="234">
        <f>ROUND(F135*G135,2)</f>
        <v/>
      </c>
    </row>
    <row r="136" ht="25.5" customHeight="1" s="252">
      <c r="A136" s="160" t="n">
        <v>121</v>
      </c>
      <c r="B136" s="290" t="n"/>
      <c r="C136" s="203" t="inlineStr">
        <is>
          <t>Прайс из СД ОП</t>
        </is>
      </c>
      <c r="D136" s="299" t="inlineStr">
        <is>
          <t>Планка заземления 160*40*6 мм с отверстием ф 17 мм оцинкованная</t>
        </is>
      </c>
      <c r="E136" s="300" t="inlineStr">
        <is>
          <t>шт</t>
        </is>
      </c>
      <c r="F136" s="300" t="n">
        <v>2095.8125</v>
      </c>
      <c r="G136" s="234" t="n">
        <v>20.15</v>
      </c>
      <c r="H136" s="234">
        <f>ROUND(F136*G136,2)</f>
        <v/>
      </c>
    </row>
    <row r="137" ht="63.75" customHeight="1" s="252">
      <c r="A137" s="160" t="n">
        <v>122</v>
      </c>
      <c r="B137" s="290" t="n"/>
      <c r="C137" s="203" t="inlineStr">
        <is>
          <t>12.1.02.15-0021</t>
        </is>
      </c>
      <c r="D137" s="299" t="inlineStr">
        <is>
          <t>Материал рулонный битумный кровельный и гидроизоляционный наплавляемый ТПП, основа стеклоткань, гибкость не выше -3 °C, масса 1 м2 до 3,5 кг, прочность не менее 800 Н, теплостойкость не менее 85 °C</t>
        </is>
      </c>
      <c r="E137" s="300" t="inlineStr">
        <is>
          <t>м2</t>
        </is>
      </c>
      <c r="F137" s="300" t="n">
        <v>1854.72</v>
      </c>
      <c r="G137" s="234" t="n">
        <v>16.3</v>
      </c>
      <c r="H137" s="234">
        <f>ROUND(F137*G137,2)</f>
        <v/>
      </c>
    </row>
    <row r="138">
      <c r="A138" s="160" t="n">
        <v>123</v>
      </c>
      <c r="B138" s="290" t="n"/>
      <c r="C138" s="203" t="inlineStr">
        <is>
          <t>01.7.11.02-0011</t>
        </is>
      </c>
      <c r="D138" s="299" t="inlineStr">
        <is>
          <t>Патроны термитные со спичками</t>
        </is>
      </c>
      <c r="E138" s="300" t="inlineStr">
        <is>
          <t>компл</t>
        </is>
      </c>
      <c r="F138" s="300" t="n">
        <v>451</v>
      </c>
      <c r="G138" s="234" t="n">
        <v>64.20999999999999</v>
      </c>
      <c r="H138" s="234">
        <f>ROUND(F138*G138,2)</f>
        <v/>
      </c>
    </row>
    <row r="139" ht="25.5" customHeight="1" s="252">
      <c r="A139" s="160" t="n">
        <v>124</v>
      </c>
      <c r="B139" s="290" t="n"/>
      <c r="C139" s="203" t="inlineStr">
        <is>
          <t>Прайс из СД ОП</t>
        </is>
      </c>
      <c r="D139" s="299" t="inlineStr">
        <is>
          <t>Зажим натяжной спиральный (с коушем 120) ЗНС-Т-11.9П/84-ГТК</t>
        </is>
      </c>
      <c r="E139" s="300" t="inlineStr">
        <is>
          <t>шт</t>
        </is>
      </c>
      <c r="F139" s="300" t="n">
        <v>13</v>
      </c>
      <c r="G139" s="234" t="n">
        <v>1985.48</v>
      </c>
      <c r="H139" s="234">
        <f>ROUND(F139*G139,2)</f>
        <v/>
      </c>
      <c r="I139" s="152" t="n"/>
    </row>
    <row r="140">
      <c r="A140" s="160" t="n">
        <v>125</v>
      </c>
      <c r="B140" s="290" t="n"/>
      <c r="C140" s="203" t="inlineStr">
        <is>
          <t>05.1.03.13-0183</t>
        </is>
      </c>
      <c r="D140" s="299" t="inlineStr">
        <is>
          <t>Ригели сборные железобетонные ВЛ и ОРУ</t>
        </is>
      </c>
      <c r="E140" s="300" t="inlineStr">
        <is>
          <t>м3</t>
        </is>
      </c>
      <c r="F140" s="300" t="n">
        <v>14.544</v>
      </c>
      <c r="G140" s="234" t="n">
        <v>1733.42</v>
      </c>
      <c r="H140" s="234">
        <f>ROUND(F140*G140,2)</f>
        <v/>
      </c>
      <c r="I140" s="152" t="n"/>
    </row>
    <row r="141" ht="25.5" customHeight="1" s="252">
      <c r="A141" s="160" t="n">
        <v>126</v>
      </c>
      <c r="B141" s="290" t="n"/>
      <c r="C141" s="203" t="inlineStr">
        <is>
          <t>05.1.01.13-0064</t>
        </is>
      </c>
      <c r="D141" s="299" t="inlineStr">
        <is>
          <t>Плита пригрузочная и опорная сборная железобетонная ВЛ и ОРУ</t>
        </is>
      </c>
      <c r="E141" s="300" t="inlineStr">
        <is>
          <t>м3</t>
        </is>
      </c>
      <c r="F141" s="300" t="n">
        <v>19.4</v>
      </c>
      <c r="G141" s="234" t="n">
        <v>1148</v>
      </c>
      <c r="H141" s="234">
        <f>ROUND(F141*G141,2)</f>
        <v/>
      </c>
      <c r="I141" s="152" t="n"/>
    </row>
    <row r="142" ht="38.25" customHeight="1" s="252">
      <c r="A142" s="160" t="n">
        <v>127</v>
      </c>
      <c r="B142" s="290" t="n"/>
      <c r="C142" s="203" t="inlineStr">
        <is>
          <t>11.1.02.01-0031</t>
        </is>
      </c>
      <c r="D142" s="299" t="inlineStr">
        <is>
          <t>Лесоматериалы лиственных пород для строительства, круглые, длина 3-6,5 м, диаметр 12-24 см</t>
        </is>
      </c>
      <c r="E142" s="300" t="inlineStr">
        <is>
          <t>м3</t>
        </is>
      </c>
      <c r="F142" s="300" t="n">
        <v>58.78584</v>
      </c>
      <c r="G142" s="234" t="n">
        <v>365</v>
      </c>
      <c r="H142" s="234">
        <f>ROUND(F142*G142,2)</f>
        <v/>
      </c>
      <c r="I142" s="152" t="n"/>
    </row>
    <row r="143">
      <c r="A143" s="160" t="n">
        <v>128</v>
      </c>
      <c r="B143" s="290" t="n"/>
      <c r="C143" s="203" t="inlineStr">
        <is>
          <t>14.4.02.09-0301</t>
        </is>
      </c>
      <c r="D143" s="299" t="inlineStr">
        <is>
          <t>Композиция антикоррозионная цинкнаполненная</t>
        </is>
      </c>
      <c r="E143" s="300" t="inlineStr">
        <is>
          <t>кг</t>
        </is>
      </c>
      <c r="F143" s="300" t="n">
        <v>80.54491</v>
      </c>
      <c r="G143" s="234" t="n">
        <v>238.48</v>
      </c>
      <c r="H143" s="234">
        <f>ROUND(F143*G143,2)</f>
        <v/>
      </c>
      <c r="I143" s="152" t="n"/>
    </row>
    <row r="144" ht="25.5" customHeight="1" s="252">
      <c r="A144" s="160" t="n">
        <v>129</v>
      </c>
      <c r="B144" s="290" t="n"/>
      <c r="C144" s="203" t="inlineStr">
        <is>
          <t>01.7.15.10-0055</t>
        </is>
      </c>
      <c r="D144" s="299" t="inlineStr">
        <is>
          <t>Скобы металлические для механических и электрических степлеров, размер 73/12 мм</t>
        </is>
      </c>
      <c r="E144" s="300" t="inlineStr">
        <is>
          <t>кг</t>
        </is>
      </c>
      <c r="F144" s="300" t="n">
        <v>192.087168</v>
      </c>
      <c r="G144" s="234" t="n">
        <v>95.15000000000001</v>
      </c>
      <c r="H144" s="234">
        <f>ROUND(F144*G144,2)</f>
        <v/>
      </c>
      <c r="I144" s="152" t="n"/>
    </row>
    <row r="145">
      <c r="A145" s="160" t="n">
        <v>130</v>
      </c>
      <c r="B145" s="290" t="n"/>
      <c r="C145" s="203" t="inlineStr">
        <is>
          <t>01.7.11.07-0032</t>
        </is>
      </c>
      <c r="D145" s="299" t="inlineStr">
        <is>
          <t>Электроды сварочные Э42, диаметр 4 мм</t>
        </is>
      </c>
      <c r="E145" s="300" t="inlineStr">
        <is>
          <t>т</t>
        </is>
      </c>
      <c r="F145" s="300" t="n">
        <v>1.749958</v>
      </c>
      <c r="G145" s="234" t="n">
        <v>10315.01</v>
      </c>
      <c r="H145" s="234">
        <f>ROUND(F145*G145,2)</f>
        <v/>
      </c>
      <c r="I145" s="152" t="n"/>
    </row>
    <row r="146" ht="25.5" customHeight="1" s="252">
      <c r="A146" s="160" t="n">
        <v>131</v>
      </c>
      <c r="B146" s="290" t="n"/>
      <c r="C146" s="203" t="inlineStr">
        <is>
          <t>08.4.03.02-0004</t>
        </is>
      </c>
      <c r="D146" s="299" t="inlineStr">
        <is>
          <t>Сталь арматурная, горячекатаная, гладкая, класс А-I, диаметр 12 мм</t>
        </is>
      </c>
      <c r="E146" s="300" t="inlineStr">
        <is>
          <t>т</t>
        </is>
      </c>
      <c r="F146" s="300" t="n">
        <v>2.386088</v>
      </c>
      <c r="G146" s="234" t="n">
        <v>6508.75</v>
      </c>
      <c r="H146" s="234">
        <f>ROUND(F146*G146,2)</f>
        <v/>
      </c>
      <c r="I146" s="152" t="n"/>
    </row>
    <row r="147" ht="25.5" customHeight="1" s="252">
      <c r="A147" s="160" t="n">
        <v>132</v>
      </c>
      <c r="B147" s="290" t="n"/>
      <c r="C147" s="203" t="inlineStr">
        <is>
          <t>01.2.03.03-0107</t>
        </is>
      </c>
      <c r="D147" s="299" t="inlineStr">
        <is>
          <t>Мастика битумно-масляная морозостойкая горячего применения</t>
        </is>
      </c>
      <c r="E147" s="300" t="inlineStr">
        <is>
          <t>т</t>
        </is>
      </c>
      <c r="F147" s="300" t="n">
        <v>3.54816</v>
      </c>
      <c r="G147" s="234" t="n">
        <v>3960</v>
      </c>
      <c r="H147" s="234">
        <f>ROUND(F147*G147,2)</f>
        <v/>
      </c>
      <c r="I147" s="152" t="n"/>
    </row>
    <row r="148" customFormat="1" s="242">
      <c r="A148" s="160" t="n">
        <v>133</v>
      </c>
      <c r="B148" s="290" t="n"/>
      <c r="C148" s="203" t="inlineStr">
        <is>
          <t>01.2.03.03-0061</t>
        </is>
      </c>
      <c r="D148" s="299" t="inlineStr">
        <is>
          <t>Мастика битумно-резиновая: изоляционная</t>
        </is>
      </c>
      <c r="E148" s="300" t="inlineStr">
        <is>
          <t>т</t>
        </is>
      </c>
      <c r="F148" s="300" t="n">
        <v>0.8064</v>
      </c>
      <c r="G148" s="234" t="n">
        <v>16772.59</v>
      </c>
      <c r="H148" s="234">
        <f>ROUND(F148*G148,2)</f>
        <v/>
      </c>
      <c r="I148" s="152" t="n"/>
    </row>
    <row r="149" ht="38.25" customHeight="1" s="252">
      <c r="A149" s="160" t="n">
        <v>134</v>
      </c>
      <c r="B149" s="290" t="n"/>
      <c r="C149" s="203" t="inlineStr">
        <is>
          <t>23.3.01.04-0048</t>
        </is>
      </c>
      <c r="D149" s="299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E149" s="300" t="inlineStr">
        <is>
          <t>м</t>
        </is>
      </c>
      <c r="F149" s="300" t="n">
        <v>16.8</v>
      </c>
      <c r="G149" s="234" t="n">
        <v>677.51</v>
      </c>
      <c r="H149" s="234">
        <f>ROUND(F149*G149,2)</f>
        <v/>
      </c>
      <c r="I149" s="152" t="n"/>
    </row>
    <row r="150" ht="25.5" customHeight="1" s="252">
      <c r="A150" s="160" t="n">
        <v>135</v>
      </c>
      <c r="B150" s="290" t="n"/>
      <c r="C150" s="203" t="inlineStr">
        <is>
          <t>Прайс из СД ОП</t>
        </is>
      </c>
      <c r="D150" s="299" t="inlineStr">
        <is>
          <t>Гаситель вибрации для троса ГТК20-12/70-11,9/88 ГВ-(П)-3323-04 с протектором</t>
        </is>
      </c>
      <c r="E150" s="300" t="inlineStr">
        <is>
          <t>шт</t>
        </is>
      </c>
      <c r="F150" s="300" t="n">
        <v>22</v>
      </c>
      <c r="G150" s="234" t="n">
        <v>446.91</v>
      </c>
      <c r="H150" s="234">
        <f>ROUND(F150*G150,2)</f>
        <v/>
      </c>
      <c r="I150" s="152" t="n"/>
      <c r="K150" s="144" t="n"/>
    </row>
    <row r="151">
      <c r="A151" s="160" t="n">
        <v>136</v>
      </c>
      <c r="B151" s="290" t="n"/>
      <c r="C151" s="203" t="inlineStr">
        <is>
          <t>01.7.11.07-0054</t>
        </is>
      </c>
      <c r="D151" s="299" t="inlineStr">
        <is>
          <t>Электроды сварочные Э42, диаметр 6 мм</t>
        </is>
      </c>
      <c r="E151" s="300" t="inlineStr">
        <is>
          <t>т</t>
        </is>
      </c>
      <c r="F151" s="300" t="n">
        <v>0.8129999999999999</v>
      </c>
      <c r="G151" s="234" t="n">
        <v>9424</v>
      </c>
      <c r="H151" s="234">
        <f>ROUND(F151*G151,2)</f>
        <v/>
      </c>
      <c r="I151" s="152" t="n"/>
      <c r="K151" s="144" t="n"/>
    </row>
    <row r="152" ht="25.5" customHeight="1" s="252">
      <c r="A152" s="160" t="n">
        <v>137</v>
      </c>
      <c r="B152" s="290" t="n"/>
      <c r="C152" s="203" t="inlineStr">
        <is>
          <t>Прайс из СД ОП</t>
        </is>
      </c>
      <c r="D152" s="299" t="inlineStr">
        <is>
          <t>Зажим поддерживающий спиральный с ушком (с лодочкой ЛТ) ЗНС-Млт-11.9П/84-ГТК</t>
        </is>
      </c>
      <c r="E152" s="300" t="inlineStr">
        <is>
          <t>шт</t>
        </is>
      </c>
      <c r="F152" s="300" t="n">
        <v>8</v>
      </c>
      <c r="G152" s="234" t="n">
        <v>953.3200000000001</v>
      </c>
      <c r="H152" s="234">
        <f>ROUND(F152*G152,2)</f>
        <v/>
      </c>
      <c r="I152" s="152" t="n"/>
      <c r="K152" s="144" t="n"/>
    </row>
    <row r="153" ht="25.5" customHeight="1" s="252">
      <c r="A153" s="160" t="n">
        <v>138</v>
      </c>
      <c r="B153" s="290" t="n"/>
      <c r="C153" s="203" t="inlineStr">
        <is>
          <t>Прайс из СД ОП</t>
        </is>
      </c>
      <c r="D153" s="299" t="inlineStr">
        <is>
          <t>Композиция "Алпол" - окраска за 2 раза  (расход 0.2 кг/м2- за 1 раз)</t>
        </is>
      </c>
      <c r="E153" s="300" t="inlineStr">
        <is>
          <t>кг</t>
        </is>
      </c>
      <c r="F153" s="300" t="n">
        <v>66.904</v>
      </c>
      <c r="G153" s="234" t="n">
        <v>95.61</v>
      </c>
      <c r="H153" s="234">
        <f>ROUND(F153*G153,2)</f>
        <v/>
      </c>
    </row>
    <row r="154">
      <c r="A154" s="160" t="n">
        <v>139</v>
      </c>
      <c r="B154" s="290" t="n"/>
      <c r="C154" s="203" t="inlineStr">
        <is>
          <t>Прайс из СД ОП</t>
        </is>
      </c>
      <c r="D154" s="299" t="inlineStr">
        <is>
          <t>Узел крепления КГН-12-5</t>
        </is>
      </c>
      <c r="E154" s="300" t="inlineStr">
        <is>
          <t>шт</t>
        </is>
      </c>
      <c r="F154" s="300" t="n">
        <v>13</v>
      </c>
      <c r="G154" s="234" t="n">
        <v>470.16</v>
      </c>
      <c r="H154" s="234">
        <f>ROUND(F154*G154,2)</f>
        <v/>
      </c>
    </row>
    <row r="155">
      <c r="A155" s="160" t="n">
        <v>140</v>
      </c>
      <c r="B155" s="290" t="n"/>
      <c r="C155" s="203" t="inlineStr">
        <is>
          <t>Прайс из СД ОП</t>
        </is>
      </c>
      <c r="D155" s="299" t="inlineStr">
        <is>
          <t>Детали оцинкованные П1</t>
        </is>
      </c>
      <c r="E155" s="300" t="inlineStr">
        <is>
          <t>шт</t>
        </is>
      </c>
      <c r="F155" s="300" t="n">
        <v>16</v>
      </c>
      <c r="G155" s="234" t="n">
        <v>348.83</v>
      </c>
      <c r="H155" s="234">
        <f>ROUND(F155*G155,2)</f>
        <v/>
      </c>
      <c r="I155" s="152" t="n"/>
      <c r="K155" s="144" t="n"/>
    </row>
    <row r="156" ht="25.5" customHeight="1" s="252">
      <c r="A156" s="160" t="n">
        <v>141</v>
      </c>
      <c r="B156" s="290" t="n"/>
      <c r="C156" s="203" t="inlineStr">
        <is>
          <t>Прайс из СД ОП</t>
        </is>
      </c>
      <c r="D156" s="299" t="inlineStr">
        <is>
          <t>Гаситель вибрации для провода АСк2у 300/39 ГВ-4644-04</t>
        </is>
      </c>
      <c r="E156" s="300" t="inlineStr">
        <is>
          <t>шт</t>
        </is>
      </c>
      <c r="F156" s="300" t="n">
        <v>13</v>
      </c>
      <c r="G156" s="234" t="n">
        <v>416.15</v>
      </c>
      <c r="H156" s="234">
        <f>ROUND(F156*G156,2)</f>
        <v/>
      </c>
      <c r="I156" s="152" t="n"/>
      <c r="K156" s="144" t="n"/>
    </row>
    <row r="157">
      <c r="A157" s="160" t="n">
        <v>142</v>
      </c>
      <c r="B157" s="290" t="n"/>
      <c r="C157" s="203" t="inlineStr">
        <is>
          <t>14.4.04.11-0008</t>
        </is>
      </c>
      <c r="D157" s="299" t="inlineStr">
        <is>
          <t>Эмаль ХС-710, серая</t>
        </is>
      </c>
      <c r="E157" s="300" t="inlineStr">
        <is>
          <t>т</t>
        </is>
      </c>
      <c r="F157" s="300" t="n">
        <v>0.123552</v>
      </c>
      <c r="G157" s="234" t="n">
        <v>40272.19</v>
      </c>
      <c r="H157" s="234">
        <f>ROUND(F157*G157,2)</f>
        <v/>
      </c>
      <c r="I157" s="152" t="n"/>
      <c r="K157" s="144" t="n"/>
    </row>
    <row r="158" ht="25.5" customHeight="1" s="252">
      <c r="A158" s="160" t="n">
        <v>143</v>
      </c>
      <c r="B158" s="290" t="n"/>
      <c r="C158" s="203" t="inlineStr">
        <is>
          <t>11.1.03.05-0086</t>
        </is>
      </c>
      <c r="D158" s="299" t="inlineStr">
        <is>
          <t>Доска необрезная, хвойных пород, длина 4-6,5 м, все ширины, толщина 44 мм и более, сорт IV</t>
        </is>
      </c>
      <c r="E158" s="300" t="inlineStr">
        <is>
          <t>м3</t>
        </is>
      </c>
      <c r="F158" s="300" t="n">
        <v>8.960000000000001</v>
      </c>
      <c r="G158" s="234" t="n">
        <v>550</v>
      </c>
      <c r="H158" s="234">
        <f>ROUND(F158*G158,2)</f>
        <v/>
      </c>
    </row>
    <row r="159" ht="38.25" customHeight="1" s="252">
      <c r="A159" s="160" t="n">
        <v>144</v>
      </c>
      <c r="B159" s="290" t="n"/>
      <c r="C159" s="203" t="inlineStr">
        <is>
          <t>01.7.15.03-0022</t>
        </is>
      </c>
      <c r="D159" s="299" t="inlineStr">
        <is>
          <t>Болты с гайками и шайбами оцинкованные для монтажа стальных конструкций, диаметр 16 мм, длина 55-200 мм</t>
        </is>
      </c>
      <c r="E159" s="300" t="inlineStr">
        <is>
          <t>т</t>
        </is>
      </c>
      <c r="F159" s="300" t="n">
        <v>0.23403</v>
      </c>
      <c r="G159" s="234" t="n">
        <v>18796.65</v>
      </c>
      <c r="H159" s="234">
        <f>ROUND(F159*G159,2)</f>
        <v/>
      </c>
    </row>
    <row r="160">
      <c r="A160" s="160" t="n">
        <v>145</v>
      </c>
      <c r="B160" s="290" t="n"/>
      <c r="C160" s="203" t="inlineStr">
        <is>
          <t>Прайс из СД ОП</t>
        </is>
      </c>
      <c r="D160" s="299" t="inlineStr">
        <is>
          <t>Звено промежуточное регулируемое ПРР-12-1</t>
        </is>
      </c>
      <c r="E160" s="300" t="inlineStr">
        <is>
          <t>шт</t>
        </is>
      </c>
      <c r="F160" s="300" t="n">
        <v>13</v>
      </c>
      <c r="G160" s="234" t="n">
        <v>309.75</v>
      </c>
      <c r="H160" s="234">
        <f>ROUND(F160*G160,2)</f>
        <v/>
      </c>
    </row>
    <row r="161">
      <c r="A161" s="160" t="n">
        <v>146</v>
      </c>
      <c r="B161" s="290" t="n"/>
      <c r="C161" s="203" t="inlineStr">
        <is>
          <t>Прайс из СД ОП</t>
        </is>
      </c>
      <c r="D161" s="299" t="inlineStr">
        <is>
          <t>Изолятор подвесной (hстр=146мм) ПС120ВР</t>
        </is>
      </c>
      <c r="E161" s="300" t="inlineStr">
        <is>
          <t>шт</t>
        </is>
      </c>
      <c r="F161" s="300" t="n">
        <v>13</v>
      </c>
      <c r="G161" s="234" t="n">
        <v>309.21</v>
      </c>
      <c r="H161" s="234">
        <f>ROUND(F161*G161,2)</f>
        <v/>
      </c>
    </row>
    <row r="162">
      <c r="A162" s="160" t="n">
        <v>147</v>
      </c>
      <c r="B162" s="290" t="n"/>
      <c r="C162" s="203" t="inlineStr">
        <is>
          <t>08.3.03.04-0012</t>
        </is>
      </c>
      <c r="D162" s="299" t="inlineStr">
        <is>
          <t>Проволока светлая, диаметр 1,1 мм</t>
        </is>
      </c>
      <c r="E162" s="300" t="inlineStr">
        <is>
          <t>т</t>
        </is>
      </c>
      <c r="F162" s="300" t="n">
        <v>0.35056</v>
      </c>
      <c r="G162" s="234" t="n">
        <v>10200</v>
      </c>
      <c r="H162" s="234">
        <f>ROUND(F162*G162,2)</f>
        <v/>
      </c>
    </row>
    <row r="163">
      <c r="A163" s="160" t="n">
        <v>148</v>
      </c>
      <c r="B163" s="290" t="n"/>
      <c r="C163" s="203" t="inlineStr">
        <is>
          <t>14.4.04.11-0011</t>
        </is>
      </c>
      <c r="D163" s="299" t="inlineStr">
        <is>
          <t>Эмаль ХС-759, белая</t>
        </is>
      </c>
      <c r="E163" s="300" t="inlineStr">
        <is>
          <t>т</t>
        </is>
      </c>
      <c r="F163" s="300" t="n">
        <v>0.09521300000000001</v>
      </c>
      <c r="G163" s="234" t="n">
        <v>26640</v>
      </c>
      <c r="H163" s="234">
        <f>ROUND(F163*G163,2)</f>
        <v/>
      </c>
    </row>
    <row r="164">
      <c r="A164" s="160" t="n">
        <v>149</v>
      </c>
      <c r="B164" s="290" t="n"/>
      <c r="C164" s="203" t="inlineStr">
        <is>
          <t>Прайс из СД ОП</t>
        </is>
      </c>
      <c r="D164" s="299" t="inlineStr">
        <is>
          <t>Изолятор подвесной (hстр=146мм) ПС70ИР</t>
        </is>
      </c>
      <c r="E164" s="300" t="inlineStr">
        <is>
          <t>шт</t>
        </is>
      </c>
      <c r="F164" s="300" t="n">
        <v>8</v>
      </c>
      <c r="G164" s="234" t="n">
        <v>296.02</v>
      </c>
      <c r="H164" s="234">
        <f>ROUND(F164*G164,2)</f>
        <v/>
      </c>
    </row>
    <row r="165">
      <c r="A165" s="160" t="n">
        <v>150</v>
      </c>
      <c r="B165" s="290" t="n"/>
      <c r="C165" s="203" t="inlineStr">
        <is>
          <t>Прайс из СД ОП</t>
        </is>
      </c>
      <c r="D165" s="299" t="inlineStr">
        <is>
          <t>Звено промежуточное монтажное ПТМ-12-3А</t>
        </is>
      </c>
      <c r="E165" s="300" t="inlineStr">
        <is>
          <t>шт</t>
        </is>
      </c>
      <c r="F165" s="300" t="n">
        <v>13</v>
      </c>
      <c r="G165" s="234" t="n">
        <v>169.72</v>
      </c>
      <c r="H165" s="234">
        <f>ROUND(F165*G165,2)</f>
        <v/>
      </c>
    </row>
    <row r="166">
      <c r="A166" s="160" t="n">
        <v>151</v>
      </c>
      <c r="B166" s="290" t="n"/>
      <c r="C166" s="203" t="inlineStr">
        <is>
          <t>14.4.01.19-0003</t>
        </is>
      </c>
      <c r="D166" s="299" t="inlineStr">
        <is>
          <t>Грунтовка ХС-059, красно-коричневая</t>
        </is>
      </c>
      <c r="E166" s="300" t="inlineStr">
        <is>
          <t>т</t>
        </is>
      </c>
      <c r="F166" s="300" t="n">
        <v>0.08951000000000001</v>
      </c>
      <c r="G166" s="234" t="n">
        <v>22176</v>
      </c>
      <c r="H166" s="234">
        <f>ROUND(F166*G166,2)</f>
        <v/>
      </c>
    </row>
    <row r="167">
      <c r="A167" s="160" t="n">
        <v>152</v>
      </c>
      <c r="B167" s="290" t="n"/>
      <c r="C167" s="203" t="inlineStr">
        <is>
          <t>20.1.02.22-0006</t>
        </is>
      </c>
      <c r="D167" s="299" t="inlineStr">
        <is>
          <t>Ушко однолапчатое У1-12-16</t>
        </is>
      </c>
      <c r="E167" s="300" t="inlineStr">
        <is>
          <t>шт</t>
        </is>
      </c>
      <c r="F167" s="300" t="n">
        <v>13</v>
      </c>
      <c r="G167" s="234" t="n">
        <v>137.86</v>
      </c>
      <c r="H167" s="234">
        <f>ROUND(F167*G167,2)</f>
        <v/>
      </c>
    </row>
    <row r="168">
      <c r="A168" s="160" t="n">
        <v>153</v>
      </c>
      <c r="B168" s="290" t="n"/>
      <c r="C168" s="203" t="inlineStr">
        <is>
          <t>01.7.15.10-0032</t>
        </is>
      </c>
      <c r="D168" s="299" t="inlineStr">
        <is>
          <t>Скобы СК-12-1А</t>
        </is>
      </c>
      <c r="E168" s="300" t="inlineStr">
        <is>
          <t>шт</t>
        </is>
      </c>
      <c r="F168" s="300" t="n">
        <v>26</v>
      </c>
      <c r="G168" s="234" t="n">
        <v>54.7</v>
      </c>
      <c r="H168" s="234">
        <f>ROUND(F168*G168,2)</f>
        <v/>
      </c>
      <c r="I168" s="152" t="n"/>
    </row>
    <row r="169">
      <c r="A169" s="160" t="n">
        <v>154</v>
      </c>
      <c r="B169" s="290" t="n"/>
      <c r="C169" s="203" t="inlineStr">
        <is>
          <t>Прайс из СД ОП</t>
        </is>
      </c>
      <c r="D169" s="299" t="inlineStr">
        <is>
          <t>Зажим заземляющий ЗПС-140-3В</t>
        </is>
      </c>
      <c r="E169" s="300" t="inlineStr">
        <is>
          <t>шт</t>
        </is>
      </c>
      <c r="F169" s="300" t="n">
        <v>29</v>
      </c>
      <c r="G169" s="234" t="n">
        <v>42.05</v>
      </c>
      <c r="H169" s="234">
        <f>ROUND(F169*G169,2)</f>
        <v/>
      </c>
      <c r="I169" s="152" t="n"/>
    </row>
    <row r="170">
      <c r="A170" s="160" t="n">
        <v>155</v>
      </c>
      <c r="B170" s="290" t="n"/>
      <c r="C170" s="203" t="inlineStr">
        <is>
          <t>01.7.03.01-0001</t>
        </is>
      </c>
      <c r="D170" s="299" t="inlineStr">
        <is>
          <t>Вода</t>
        </is>
      </c>
      <c r="E170" s="300" t="inlineStr">
        <is>
          <t>м3</t>
        </is>
      </c>
      <c r="F170" s="300" t="n">
        <v>479.1314</v>
      </c>
      <c r="G170" s="234" t="n">
        <v>2.44</v>
      </c>
      <c r="H170" s="234">
        <f>ROUND(F170*G170,2)</f>
        <v/>
      </c>
      <c r="I170" s="152" t="n"/>
    </row>
    <row r="171" ht="25.5" customHeight="1" s="252">
      <c r="A171" s="160" t="n">
        <v>156</v>
      </c>
      <c r="B171" s="290" t="n"/>
      <c r="C171" s="203" t="inlineStr">
        <is>
          <t>Прайс из СД ОП</t>
        </is>
      </c>
      <c r="D171" s="299" t="inlineStr">
        <is>
          <t>Гаситель вибрации для троса ГТК20-12/70-11,9/88 ГВ-(П)-4433-04 с протектором</t>
        </is>
      </c>
      <c r="E171" s="300" t="inlineStr">
        <is>
          <t>шт</t>
        </is>
      </c>
      <c r="F171" s="300" t="n">
        <v>3</v>
      </c>
      <c r="G171" s="234" t="n">
        <v>384.76</v>
      </c>
      <c r="H171" s="234">
        <f>ROUND(F171*G171,2)</f>
        <v/>
      </c>
      <c r="I171" s="152" t="n"/>
    </row>
    <row r="172">
      <c r="A172" s="160" t="n">
        <v>157</v>
      </c>
      <c r="B172" s="290" t="n"/>
      <c r="C172" s="203" t="inlineStr">
        <is>
          <t>14.5.09.07-0030</t>
        </is>
      </c>
      <c r="D172" s="299" t="inlineStr">
        <is>
          <t>Растворитель Р-4</t>
        </is>
      </c>
      <c r="E172" s="300" t="inlineStr">
        <is>
          <t>кг</t>
        </is>
      </c>
      <c r="F172" s="300" t="n">
        <v>118.95784</v>
      </c>
      <c r="G172" s="234" t="n">
        <v>9.42</v>
      </c>
      <c r="H172" s="234">
        <f>ROUND(F172*G172,2)</f>
        <v/>
      </c>
      <c r="I172" s="152" t="n"/>
    </row>
    <row r="173" ht="25.5" customHeight="1" s="252">
      <c r="A173" s="160" t="n">
        <v>158</v>
      </c>
      <c r="B173" s="290" t="n"/>
      <c r="C173" s="203" t="inlineStr">
        <is>
          <t>08.3.05.02-0060</t>
        </is>
      </c>
      <c r="D173" s="299" t="inlineStr">
        <is>
          <t>Сталь листовая горячекатаная марки Ст3 толщиной: 6,0 мм</t>
        </is>
      </c>
      <c r="E173" s="300" t="inlineStr">
        <is>
          <t>т</t>
        </is>
      </c>
      <c r="F173" s="300" t="n">
        <v>0.1554</v>
      </c>
      <c r="G173" s="234" t="n">
        <v>6691.21</v>
      </c>
      <c r="H173" s="234">
        <f>ROUND(F173*G173,2)</f>
        <v/>
      </c>
      <c r="I173" s="152" t="n"/>
    </row>
    <row r="174">
      <c r="A174" s="160" t="n">
        <v>159</v>
      </c>
      <c r="B174" s="290" t="n"/>
      <c r="C174" s="203" t="inlineStr">
        <is>
          <t>01.3.01.03-0002</t>
        </is>
      </c>
      <c r="D174" s="299" t="inlineStr">
        <is>
          <t>Керосин для технических целей</t>
        </is>
      </c>
      <c r="E174" s="300" t="inlineStr">
        <is>
          <t>т</t>
        </is>
      </c>
      <c r="F174" s="300" t="n">
        <v>0.387072</v>
      </c>
      <c r="G174" s="234" t="n">
        <v>2606.9</v>
      </c>
      <c r="H174" s="234">
        <f>ROUND(F174*G174,2)</f>
        <v/>
      </c>
      <c r="I174" s="152" t="n"/>
    </row>
    <row r="175">
      <c r="A175" s="160" t="n">
        <v>160</v>
      </c>
      <c r="B175" s="290" t="n"/>
      <c r="C175" s="203" t="inlineStr">
        <is>
          <t>Прайс из СД ОП</t>
        </is>
      </c>
      <c r="D175" s="299" t="inlineStr">
        <is>
          <t>Звено промежуточное прямое ПР-12-6</t>
        </is>
      </c>
      <c r="E175" s="300" t="inlineStr">
        <is>
          <t>шт</t>
        </is>
      </c>
      <c r="F175" s="300" t="n">
        <v>13</v>
      </c>
      <c r="G175" s="234" t="n">
        <v>70.04000000000001</v>
      </c>
      <c r="H175" s="234">
        <f>ROUND(F175*G175,2)</f>
        <v/>
      </c>
      <c r="I175" s="152" t="n"/>
    </row>
    <row r="176" ht="25.5" customHeight="1" s="252">
      <c r="A176" s="160" t="n">
        <v>161</v>
      </c>
      <c r="B176" s="290" t="n"/>
      <c r="C176" s="203" t="inlineStr">
        <is>
          <t>Прайс из СД ОП</t>
        </is>
      </c>
      <c r="D176" s="299" t="inlineStr">
        <is>
          <t>Гаситель вибрации для троса ГТК20-12/70-11,9/88 ГВ-3323-04</t>
        </is>
      </c>
      <c r="E176" s="300" t="inlineStr">
        <is>
          <t>шт</t>
        </is>
      </c>
      <c r="F176" s="300" t="n">
        <v>2</v>
      </c>
      <c r="G176" s="234" t="n">
        <v>280.78</v>
      </c>
      <c r="H176" s="234">
        <f>ROUND(F176*G176,2)</f>
        <v/>
      </c>
      <c r="I176" s="152" t="n"/>
    </row>
    <row r="177" customFormat="1" s="242">
      <c r="A177" s="160" t="n">
        <v>162</v>
      </c>
      <c r="B177" s="290" t="n"/>
      <c r="C177" s="203" t="inlineStr">
        <is>
          <t>Прайс из СД ОП</t>
        </is>
      </c>
      <c r="D177" s="299" t="inlineStr">
        <is>
          <t>Узел крепления КГП-7-2Б</t>
        </is>
      </c>
      <c r="E177" s="300" t="inlineStr">
        <is>
          <t>шт</t>
        </is>
      </c>
      <c r="F177" s="300" t="n">
        <v>8</v>
      </c>
      <c r="G177" s="234" t="n">
        <v>62.03</v>
      </c>
      <c r="H177" s="234">
        <f>ROUND(F177*G177,2)</f>
        <v/>
      </c>
      <c r="I177" s="152" t="n"/>
    </row>
    <row r="178">
      <c r="A178" s="160" t="n">
        <v>163</v>
      </c>
      <c r="B178" s="290" t="n"/>
      <c r="C178" s="203" t="inlineStr">
        <is>
          <t>01.2.01.02-0054</t>
        </is>
      </c>
      <c r="D178" s="299" t="inlineStr">
        <is>
          <t>Битумы нефтяные строительные БН-90/10</t>
        </is>
      </c>
      <c r="E178" s="300" t="inlineStr">
        <is>
          <t>т</t>
        </is>
      </c>
      <c r="F178" s="300" t="n">
        <v>0.258048</v>
      </c>
      <c r="G178" s="234" t="n">
        <v>1383.1</v>
      </c>
      <c r="H178" s="234">
        <f>ROUND(F178*G178,2)</f>
        <v/>
      </c>
      <c r="I178" s="152" t="n"/>
    </row>
    <row r="179">
      <c r="A179" s="160" t="n">
        <v>164</v>
      </c>
      <c r="B179" s="290" t="n"/>
      <c r="C179" s="203" t="inlineStr">
        <is>
          <t>Прайс из СД ОП</t>
        </is>
      </c>
      <c r="D179" s="299" t="inlineStr">
        <is>
          <t>Алпол</t>
        </is>
      </c>
      <c r="E179" s="300" t="inlineStr">
        <is>
          <t>кг</t>
        </is>
      </c>
      <c r="F179" s="300" t="n">
        <v>3.605</v>
      </c>
      <c r="G179" s="234" t="n">
        <v>95.61</v>
      </c>
      <c r="H179" s="234">
        <f>ROUND(F179*G179,2)</f>
        <v/>
      </c>
      <c r="I179" s="152" t="n"/>
      <c r="K179" s="144" t="n"/>
    </row>
    <row r="180" ht="25.5" customHeight="1" s="252">
      <c r="A180" s="160" t="n">
        <v>165</v>
      </c>
      <c r="B180" s="290" t="n"/>
      <c r="C180" s="203" t="inlineStr">
        <is>
          <t>14.4.01.19-0004</t>
        </is>
      </c>
      <c r="D180" s="299" t="inlineStr">
        <is>
          <t>Грунтовка химстойкая на основе сополимера виниловых смол, красно-коричневая</t>
        </is>
      </c>
      <c r="E180" s="300" t="inlineStr">
        <is>
          <t>т</t>
        </is>
      </c>
      <c r="F180" s="300" t="n">
        <v>0.015876</v>
      </c>
      <c r="G180" s="234" t="n">
        <v>20093</v>
      </c>
      <c r="H180" s="234">
        <f>ROUND(F180*G180,2)</f>
        <v/>
      </c>
      <c r="I180" s="152" t="n"/>
      <c r="K180" s="144" t="n"/>
    </row>
    <row r="181">
      <c r="A181" s="160" t="n">
        <v>166</v>
      </c>
      <c r="B181" s="290" t="n"/>
      <c r="C181" s="203" t="inlineStr">
        <is>
          <t>20.1.02.22-0005</t>
        </is>
      </c>
      <c r="D181" s="299" t="inlineStr">
        <is>
          <t>Ушко: однолапчатое У1-7-16</t>
        </is>
      </c>
      <c r="E181" s="300" t="inlineStr">
        <is>
          <t>шт</t>
        </is>
      </c>
      <c r="F181" s="300" t="n">
        <v>8</v>
      </c>
      <c r="G181" s="234" t="n">
        <v>39.32</v>
      </c>
      <c r="H181" s="234">
        <f>ROUND(F181*G181,2)</f>
        <v/>
      </c>
      <c r="I181" s="152" t="n"/>
      <c r="K181" s="144" t="n"/>
    </row>
    <row r="182">
      <c r="A182" s="160" t="n">
        <v>167</v>
      </c>
      <c r="B182" s="290" t="n"/>
      <c r="C182" s="203" t="inlineStr">
        <is>
          <t>Прайс из СД ОП</t>
        </is>
      </c>
      <c r="D182" s="299" t="inlineStr">
        <is>
          <t>Серьга СР-12-16</t>
        </is>
      </c>
      <c r="E182" s="300" t="inlineStr">
        <is>
          <t>шт</t>
        </is>
      </c>
      <c r="F182" s="300" t="n">
        <v>13</v>
      </c>
      <c r="G182" s="234" t="n">
        <v>20.9</v>
      </c>
      <c r="H182" s="234">
        <f>ROUND(F182*G182,2)</f>
        <v/>
      </c>
    </row>
    <row r="183" ht="25.5" customHeight="1" s="252">
      <c r="A183" s="160" t="n">
        <v>168</v>
      </c>
      <c r="B183" s="290" t="n"/>
      <c r="C183" s="203" t="inlineStr">
        <is>
          <t>01.7.15.03-0035</t>
        </is>
      </c>
      <c r="D183" s="299" t="inlineStr">
        <is>
          <t>Болты с гайками и шайбами оцинкованные, диаметр 20 мм</t>
        </is>
      </c>
      <c r="E183" s="300" t="inlineStr">
        <is>
          <t>кг</t>
        </is>
      </c>
      <c r="F183" s="300" t="n">
        <v>4.35</v>
      </c>
      <c r="G183" s="234" t="n">
        <v>24.97</v>
      </c>
      <c r="H183" s="234">
        <f>ROUND(F183*G183,2)</f>
        <v/>
      </c>
    </row>
    <row r="184">
      <c r="A184" s="160" t="n">
        <v>169</v>
      </c>
      <c r="B184" s="290" t="n"/>
      <c r="C184" s="203" t="inlineStr">
        <is>
          <t>01.7.11.07-0034</t>
        </is>
      </c>
      <c r="D184" s="299" t="inlineStr">
        <is>
          <t>Электроды сварочные Э42А, диаметр 4 мм</t>
        </is>
      </c>
      <c r="E184" s="300" t="inlineStr">
        <is>
          <t>кг</t>
        </is>
      </c>
      <c r="F184" s="300" t="n">
        <v>3.22587</v>
      </c>
      <c r="G184" s="234" t="n">
        <v>10.57</v>
      </c>
      <c r="H184" s="234">
        <f>ROUND(F184*G184,2)</f>
        <v/>
      </c>
    </row>
    <row r="185">
      <c r="A185" s="160" t="n">
        <v>170</v>
      </c>
      <c r="B185" s="290" t="n"/>
      <c r="C185" s="203" t="inlineStr">
        <is>
          <t>14.5.09.11-0102</t>
        </is>
      </c>
      <c r="D185" s="299" t="inlineStr">
        <is>
          <t>Уайт-спирит</t>
        </is>
      </c>
      <c r="E185" s="300" t="inlineStr">
        <is>
          <t>кг</t>
        </is>
      </c>
      <c r="F185" s="300" t="n">
        <v>2.31</v>
      </c>
      <c r="G185" s="234" t="n">
        <v>6.67</v>
      </c>
      <c r="H185" s="234">
        <f>ROUND(F185*G185,2)</f>
        <v/>
      </c>
      <c r="I185" s="152" t="n"/>
    </row>
    <row r="186" ht="25.5" customHeight="1" s="252">
      <c r="A186" s="160" t="n">
        <v>171</v>
      </c>
      <c r="B186" s="290" t="n"/>
      <c r="C186" s="203" t="inlineStr">
        <is>
          <t>999-9950</t>
        </is>
      </c>
      <c r="D186" s="299" t="inlineStr">
        <is>
          <t>Вспомогательные ненормируемые материальные ресурсы</t>
        </is>
      </c>
      <c r="E186" s="300" t="inlineStr">
        <is>
          <t>руб</t>
        </is>
      </c>
      <c r="F186" s="300" t="n">
        <v>9.703417</v>
      </c>
      <c r="G186" s="234" t="n">
        <v>1</v>
      </c>
      <c r="H186" s="234">
        <f>ROUND(F186*G186,2)</f>
        <v/>
      </c>
      <c r="I186" s="152" t="n"/>
    </row>
    <row r="187" ht="38.25" customHeight="1" s="252">
      <c r="A187" s="160" t="n">
        <v>172</v>
      </c>
      <c r="B187" s="290" t="n"/>
      <c r="C187" s="203" t="inlineStr">
        <is>
          <t>14.4.04.11-0005</t>
        </is>
      </c>
      <c r="D187" s="299" t="inlineStr">
        <is>
          <t>Эмаль двухкомпонентная из сополимера винилхлорида, модифицированного эпоксидной смолой</t>
        </is>
      </c>
      <c r="E187" s="300" t="inlineStr">
        <is>
          <t>т</t>
        </is>
      </c>
      <c r="F187" s="300" t="n">
        <v>0.000162</v>
      </c>
      <c r="G187" s="234" t="n">
        <v>48307</v>
      </c>
      <c r="H187" s="234">
        <f>ROUND(F187*G187,2)</f>
        <v/>
      </c>
      <c r="I187" s="152" t="n"/>
    </row>
    <row r="188">
      <c r="A188" s="160" t="n">
        <v>173</v>
      </c>
      <c r="B188" s="290" t="n"/>
      <c r="C188" s="203" t="inlineStr">
        <is>
          <t>01.7.20.08-0051</t>
        </is>
      </c>
      <c r="D188" s="299" t="inlineStr">
        <is>
          <t>Ветошь</t>
        </is>
      </c>
      <c r="E188" s="300" t="inlineStr">
        <is>
          <t>кг</t>
        </is>
      </c>
      <c r="F188" s="300" t="n">
        <v>1.1564</v>
      </c>
      <c r="G188" s="234" t="n">
        <v>1.82</v>
      </c>
      <c r="H188" s="234">
        <f>ROUND(F188*G188,2)</f>
        <v/>
      </c>
      <c r="I188" s="152" t="n"/>
    </row>
    <row r="189">
      <c r="A189" s="160" t="n">
        <v>174</v>
      </c>
      <c r="B189" s="290" t="n"/>
      <c r="C189" s="203" t="inlineStr">
        <is>
          <t>14.5.09.04-0115</t>
        </is>
      </c>
      <c r="D189" s="299" t="inlineStr">
        <is>
          <t>Отвердитель амино-фенольный</t>
        </is>
      </c>
      <c r="E189" s="300" t="inlineStr">
        <is>
          <t>кг</t>
        </is>
      </c>
      <c r="F189" s="300" t="n">
        <v>0.035</v>
      </c>
      <c r="G189" s="234" t="n">
        <v>48.6</v>
      </c>
      <c r="H189" s="234">
        <f>ROUND(F189*G189,2)</f>
        <v/>
      </c>
      <c r="I189" s="152" t="n"/>
    </row>
    <row r="192">
      <c r="B192" s="254" t="inlineStr">
        <is>
          <t>Составил ______________________     Д.А. Самуйленко</t>
        </is>
      </c>
    </row>
    <row r="193">
      <c r="B193" s="214" t="inlineStr">
        <is>
          <t xml:space="preserve">                         (подпись, инициалы, фамилия)</t>
        </is>
      </c>
    </row>
    <row r="195">
      <c r="B195" s="254" t="inlineStr">
        <is>
          <t>Проверил ______________________        А.В. Костянецкая</t>
        </is>
      </c>
    </row>
    <row r="196">
      <c r="B196" s="214" t="inlineStr">
        <is>
          <t xml:space="preserve">                        (подпись, инициалы, фамилия)</t>
        </is>
      </c>
    </row>
  </sheetData>
  <mergeCells count="15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4:H4"/>
    <mergeCell ref="A2:H2"/>
    <mergeCell ref="A36:E36"/>
    <mergeCell ref="G9:H9"/>
    <mergeCell ref="A80:E80"/>
    <mergeCell ref="A6:H6"/>
  </mergeCells>
  <pageMargins left="0.7" right="0.7" top="0.75" bottom="0.75" header="0.3" footer="0.3"/>
  <pageSetup orientation="portrait" paperSize="9" scale="54"/>
  <rowBreaks count="1" manualBreakCount="1">
    <brk id="9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52" min="1" max="1"/>
    <col width="36.28515625" customWidth="1" style="252" min="2" max="2"/>
    <col width="18.85546875" customWidth="1" style="252" min="3" max="3"/>
    <col width="18.28515625" customWidth="1" style="252" min="4" max="4"/>
    <col width="18.85546875" customWidth="1" style="252" min="5" max="5"/>
    <col width="13.42578125" customWidth="1" style="252" min="7" max="7"/>
    <col width="13.5703125" customWidth="1" style="252" min="12" max="12"/>
  </cols>
  <sheetData>
    <row r="1">
      <c r="B1" s="248" t="n"/>
      <c r="C1" s="248" t="n"/>
      <c r="D1" s="248" t="n"/>
      <c r="E1" s="248" t="n"/>
    </row>
    <row r="2">
      <c r="B2" s="248" t="n"/>
      <c r="C2" s="248" t="n"/>
      <c r="D2" s="248" t="n"/>
      <c r="E2" s="315" t="inlineStr">
        <is>
          <t>Приложение № 4</t>
        </is>
      </c>
    </row>
    <row r="3">
      <c r="B3" s="248" t="n"/>
      <c r="C3" s="248" t="n"/>
      <c r="D3" s="248" t="n"/>
      <c r="E3" s="248" t="n"/>
    </row>
    <row r="4">
      <c r="B4" s="248" t="n"/>
      <c r="C4" s="248" t="n"/>
      <c r="D4" s="248" t="n"/>
      <c r="E4" s="248" t="n"/>
    </row>
    <row r="5">
      <c r="B5" s="271" t="inlineStr">
        <is>
          <t>Ресурсная модель</t>
        </is>
      </c>
    </row>
    <row r="6">
      <c r="B6" s="149" t="n"/>
      <c r="C6" s="248" t="n"/>
      <c r="D6" s="248" t="n"/>
      <c r="E6" s="248" t="n"/>
    </row>
    <row r="7">
      <c r="B7" s="297" t="inlineStr">
        <is>
          <t>Наименование разрабатываемого показателя УНЦ — Демонтаж ВЛ 330 кВ одна цепь</t>
        </is>
      </c>
    </row>
    <row r="8">
      <c r="B8" s="298" t="inlineStr">
        <is>
          <t>Единица измерения  — 1 км</t>
        </is>
      </c>
    </row>
    <row r="9">
      <c r="B9" s="149" t="n"/>
      <c r="C9" s="248" t="n"/>
      <c r="D9" s="248" t="n"/>
      <c r="E9" s="248" t="n"/>
    </row>
    <row r="10" ht="51" customHeight="1" s="252">
      <c r="B10" s="300" t="inlineStr">
        <is>
          <t>Наименование</t>
        </is>
      </c>
      <c r="C10" s="300" t="inlineStr">
        <is>
          <t>Сметная стоимость в ценах на 01.01.2023
 (руб.)</t>
        </is>
      </c>
      <c r="D10" s="300" t="inlineStr">
        <is>
          <t>Удельный вес, 
(в СМР)</t>
        </is>
      </c>
      <c r="E10" s="30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6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6">
        <f>'Прил.5 Расчет СМР и ОБ'!J67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6">
        <f>'Прил.5 Расчет СМР и ОБ'!J69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6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6">
        <f>'Прил.5 Расчет СМР и ОБ'!J78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6">
        <f>'Прил.5 Расчет СМР и ОБ'!J79</f>
        <v/>
      </c>
      <c r="D17" s="26">
        <f>C17/$C$24</f>
        <v/>
      </c>
      <c r="E17" s="26">
        <f>C17/$C$40</f>
        <v/>
      </c>
      <c r="G17" s="391" t="n"/>
    </row>
    <row r="18">
      <c r="B18" s="24" t="inlineStr">
        <is>
          <t>МАТЕРИАЛЫ, ВСЕГО:</t>
        </is>
      </c>
      <c r="C18" s="14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2">
        <f>'Прил.5 Расчет СМР и ОБ'!D85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2">
        <f>'Прил.5 Расчет СМР и ОБ'!D83</f>
        <v/>
      </c>
      <c r="D23" s="26" t="n"/>
      <c r="E23" s="24" t="n"/>
    </row>
    <row r="24">
      <c r="B24" s="24" t="inlineStr">
        <is>
          <t>ВСЕГО СМР с НР и СП</t>
        </is>
      </c>
      <c r="C24" s="146">
        <f>C19+C20+C22</f>
        <v/>
      </c>
      <c r="D24" s="26">
        <f>C24/$C$24</f>
        <v/>
      </c>
      <c r="E24" s="26">
        <f>C24/$C$40</f>
        <v/>
      </c>
    </row>
    <row r="25" ht="25.5" customHeight="1" s="252">
      <c r="B25" s="24" t="inlineStr">
        <is>
          <t>ВСЕГО стоимость оборудования, в том числе</t>
        </is>
      </c>
      <c r="C25" s="146">
        <f>'Прил.5 Расчет СМР и ОБ'!J74</f>
        <v/>
      </c>
      <c r="D25" s="26" t="n"/>
      <c r="E25" s="26">
        <f>C25/$C$40</f>
        <v/>
      </c>
    </row>
    <row r="26" ht="25.5" customHeight="1" s="252">
      <c r="B26" s="24" t="inlineStr">
        <is>
          <t>стоимость оборудования технологического</t>
        </is>
      </c>
      <c r="C26" s="146">
        <f>'Прил.5 Расчет СМР и ОБ'!J75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6">
        <f>'Прил.5 Расчет СМР и ОБ'!J88</f>
        <v/>
      </c>
      <c r="D27" s="26" t="n"/>
      <c r="E27" s="26">
        <f>C27/$C$40</f>
        <v/>
      </c>
      <c r="G27" s="147" t="n"/>
    </row>
    <row r="28" ht="33" customHeight="1" s="25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2">
      <c r="B29" s="24" t="inlineStr">
        <is>
          <t>Временные здания и сооружения - 3,3%</t>
        </is>
      </c>
      <c r="C29" s="176">
        <f>ROUND(C24*3.3%,2)</f>
        <v/>
      </c>
      <c r="D29" s="24" t="n"/>
      <c r="E29" s="26">
        <f>C29/$C$40</f>
        <v/>
      </c>
    </row>
    <row r="30" ht="38.25" customHeight="1" s="252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6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7" t="n">
        <v>0</v>
      </c>
      <c r="D31" s="24" t="n"/>
      <c r="E31" s="26">
        <f>C31/$C$40</f>
        <v/>
      </c>
    </row>
    <row r="32" ht="25.5" customHeight="1" s="252">
      <c r="B32" s="24" t="inlineStr">
        <is>
          <t>Затраты по перевозке работников к месту работы и обратно</t>
        </is>
      </c>
      <c r="C32" s="176" t="n">
        <v>0</v>
      </c>
      <c r="D32" s="24" t="n"/>
      <c r="E32" s="26">
        <f>C32/$C$40</f>
        <v/>
      </c>
    </row>
    <row r="33" ht="25.5" customHeight="1" s="252">
      <c r="B33" s="24" t="inlineStr">
        <is>
          <t>Затраты, связанные с осуществлением работ вахтовым методом</t>
        </is>
      </c>
      <c r="C33" s="176">
        <f>ROUND(C27*0%,2)</f>
        <v/>
      </c>
      <c r="D33" s="24" t="n"/>
      <c r="E33" s="26">
        <f>C33/$C$40</f>
        <v/>
      </c>
    </row>
    <row r="34" ht="51" customHeight="1" s="25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6" t="n">
        <v>0</v>
      </c>
      <c r="D34" s="24" t="n"/>
      <c r="E34" s="26">
        <f>C34/$C$40</f>
        <v/>
      </c>
    </row>
    <row r="35" ht="76.5" customHeight="1" s="25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6">
        <f>ROUND(C27*0%,2)</f>
        <v/>
      </c>
      <c r="D35" s="24" t="n"/>
      <c r="E35" s="26">
        <f>C35/$C$40</f>
        <v/>
      </c>
    </row>
    <row r="36" ht="25.5" customHeight="1" s="252">
      <c r="B36" s="24" t="inlineStr">
        <is>
          <t>Строительный контроль и содержание службы заказчика - 1.56%</t>
        </is>
      </c>
      <c r="C36" s="176">
        <f>ROUND((C27+C32+C33+C34+C35+C29+C31+C30)*1.56%,2)</f>
        <v/>
      </c>
      <c r="D36" s="24" t="n"/>
      <c r="E36" s="26">
        <f>C36/$C$40</f>
        <v/>
      </c>
      <c r="G36" s="201" t="n"/>
      <c r="L36" s="147" t="n"/>
    </row>
    <row r="37">
      <c r="B37" s="24" t="inlineStr">
        <is>
          <t>Авторский надзор - 0,2%</t>
        </is>
      </c>
      <c r="C37" s="176">
        <f>ROUND((C27+C32+C33+C34+C35+C29+C31+C30)*0.2%,2)</f>
        <v/>
      </c>
      <c r="D37" s="24" t="n"/>
      <c r="E37" s="26">
        <f>C37/$C$40</f>
        <v/>
      </c>
      <c r="G37" s="202" t="n"/>
      <c r="L37" s="147" t="n"/>
    </row>
    <row r="38" ht="38.25" customHeight="1" s="252">
      <c r="B38" s="24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24" t="n"/>
      <c r="E38" s="26">
        <f>C38/$C$40</f>
        <v/>
      </c>
    </row>
    <row r="39" ht="13.5" customHeight="1" s="252">
      <c r="B39" s="24" t="inlineStr">
        <is>
          <t>Непредвиденные расходы</t>
        </is>
      </c>
      <c r="C39" s="14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6">
        <f>C40/'Прил.5 Расчет СМР и ОБ'!E89</f>
        <v/>
      </c>
      <c r="D41" s="24" t="n"/>
      <c r="E41" s="24" t="n"/>
    </row>
    <row r="42">
      <c r="B42" s="199" t="n"/>
      <c r="C42" s="248" t="n"/>
      <c r="D42" s="248" t="n"/>
      <c r="E42" s="248" t="n"/>
    </row>
    <row r="43">
      <c r="B43" s="199" t="inlineStr">
        <is>
          <t>Составил ____________________________  Д.А. Самуйленко</t>
        </is>
      </c>
      <c r="C43" s="248" t="n"/>
      <c r="D43" s="248" t="n"/>
      <c r="E43" s="248" t="n"/>
    </row>
    <row r="44">
      <c r="B44" s="199" t="inlineStr">
        <is>
          <t xml:space="preserve">(должность, подпись, инициалы, фамилия) </t>
        </is>
      </c>
      <c r="C44" s="248" t="n"/>
      <c r="D44" s="248" t="n"/>
      <c r="E44" s="248" t="n"/>
    </row>
    <row r="45">
      <c r="B45" s="199" t="n"/>
      <c r="C45" s="248" t="n"/>
      <c r="D45" s="248" t="n"/>
      <c r="E45" s="248" t="n"/>
    </row>
    <row r="46">
      <c r="B46" s="199" t="inlineStr">
        <is>
          <t>Проверил ____________________________ А.В. Костянецкая</t>
        </is>
      </c>
      <c r="C46" s="248" t="n"/>
      <c r="D46" s="248" t="n"/>
      <c r="E46" s="248" t="n"/>
    </row>
    <row r="47">
      <c r="B47" s="298" t="inlineStr">
        <is>
          <t>(должность, подпись, инициалы, фамилия)</t>
        </is>
      </c>
      <c r="D47" s="248" t="n"/>
      <c r="E47" s="248" t="n"/>
    </row>
    <row r="49">
      <c r="B49" s="248" t="n"/>
      <c r="C49" s="248" t="n"/>
      <c r="D49" s="248" t="n"/>
      <c r="E49" s="248" t="n"/>
    </row>
    <row r="50">
      <c r="B50" s="248" t="n"/>
      <c r="C50" s="248" t="n"/>
      <c r="D50" s="248" t="n"/>
      <c r="E50" s="24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5"/>
  <sheetViews>
    <sheetView view="pageBreakPreview" topLeftCell="A66" zoomScale="85" workbookViewId="0">
      <selection activeCell="B91" sqref="B91"/>
    </sheetView>
  </sheetViews>
  <sheetFormatPr baseColWidth="8" defaultColWidth="9.140625" defaultRowHeight="15" outlineLevelRow="1"/>
  <cols>
    <col width="5.7109375" customWidth="1" style="249" min="1" max="1"/>
    <col width="22.5703125" customWidth="1" style="249" min="2" max="2"/>
    <col width="39.140625" customWidth="1" style="249" min="3" max="3"/>
    <col width="13.5703125" customWidth="1" style="249" min="4" max="4"/>
    <col width="12.7109375" customWidth="1" style="249" min="5" max="5"/>
    <col width="14.5703125" customWidth="1" style="249" min="6" max="6"/>
    <col width="15.85546875" customWidth="1" style="249" min="7" max="7"/>
    <col width="12.7109375" customWidth="1" style="249" min="8" max="8"/>
    <col width="15.85546875" customWidth="1" style="249" min="9" max="9"/>
    <col width="17.5703125" customWidth="1" style="249" min="10" max="10"/>
    <col width="10.85546875" customWidth="1" style="249" min="11" max="11"/>
    <col width="13.85546875" customWidth="1" style="249" min="12" max="12"/>
  </cols>
  <sheetData>
    <row r="1">
      <c r="M1" s="249" t="n"/>
      <c r="N1" s="249" t="n"/>
    </row>
    <row r="2" ht="15.75" customHeight="1" s="252">
      <c r="H2" s="310" t="inlineStr">
        <is>
          <t>Приложение №5</t>
        </is>
      </c>
      <c r="M2" s="249" t="n"/>
      <c r="N2" s="249" t="n"/>
    </row>
    <row r="3">
      <c r="M3" s="249" t="n"/>
      <c r="N3" s="249" t="n"/>
    </row>
    <row r="4" ht="12.75" customFormat="1" customHeight="1" s="248">
      <c r="A4" s="271" t="inlineStr">
        <is>
          <t>Расчет стоимости СМР и оборудования</t>
        </is>
      </c>
    </row>
    <row r="5" ht="12.75" customFormat="1" customHeight="1" s="248">
      <c r="A5" s="271" t="n"/>
      <c r="B5" s="271" t="n"/>
      <c r="C5" s="323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48">
      <c r="A6" s="135" t="inlineStr">
        <is>
          <t>Наименование разрабатываемого показателя УНЦ</t>
        </is>
      </c>
      <c r="B6" s="134" t="n"/>
      <c r="C6" s="134" t="n"/>
      <c r="D6" s="274" t="inlineStr">
        <is>
          <t>Демонтаж ВЛ 330 кВ одна цепь</t>
        </is>
      </c>
    </row>
    <row r="7" ht="12.75" customFormat="1" customHeight="1" s="248">
      <c r="A7" s="274" t="inlineStr">
        <is>
          <t>Единица измерения  — 1 км</t>
        </is>
      </c>
      <c r="I7" s="297" t="n"/>
      <c r="J7" s="297" t="n"/>
    </row>
    <row r="8" ht="13.5" customFormat="1" customHeight="1" s="248">
      <c r="A8" s="274" t="n"/>
    </row>
    <row r="9" ht="27" customHeight="1" s="252">
      <c r="A9" s="300" t="inlineStr">
        <is>
          <t>№ пп.</t>
        </is>
      </c>
      <c r="B9" s="300" t="inlineStr">
        <is>
          <t>Код ресурса</t>
        </is>
      </c>
      <c r="C9" s="300" t="inlineStr">
        <is>
          <t>Наименование</t>
        </is>
      </c>
      <c r="D9" s="300" t="inlineStr">
        <is>
          <t>Ед. изм.</t>
        </is>
      </c>
      <c r="E9" s="300" t="inlineStr">
        <is>
          <t>Кол-во единиц по проектным данным</t>
        </is>
      </c>
      <c r="F9" s="300" t="inlineStr">
        <is>
          <t>Сметная стоимость в ценах на 01.01.2000 (руб.)</t>
        </is>
      </c>
      <c r="G9" s="378" t="n"/>
      <c r="H9" s="300" t="inlineStr">
        <is>
          <t>Удельный вес, %</t>
        </is>
      </c>
      <c r="I9" s="300" t="inlineStr">
        <is>
          <t>Сметная стоимость в ценах на 01.01.2023 (руб.)</t>
        </is>
      </c>
      <c r="J9" s="378" t="n"/>
      <c r="M9" s="249" t="n"/>
      <c r="N9" s="249" t="n"/>
    </row>
    <row r="10" ht="28.5" customHeight="1" s="252">
      <c r="A10" s="380" t="n"/>
      <c r="B10" s="380" t="n"/>
      <c r="C10" s="380" t="n"/>
      <c r="D10" s="380" t="n"/>
      <c r="E10" s="380" t="n"/>
      <c r="F10" s="300" t="inlineStr">
        <is>
          <t>на ед. изм.</t>
        </is>
      </c>
      <c r="G10" s="300" t="inlineStr">
        <is>
          <t>общая</t>
        </is>
      </c>
      <c r="H10" s="380" t="n"/>
      <c r="I10" s="300" t="inlineStr">
        <is>
          <t>на ед. изм.</t>
        </is>
      </c>
      <c r="J10" s="300" t="inlineStr">
        <is>
          <t>общая</t>
        </is>
      </c>
      <c r="M10" s="249" t="n"/>
      <c r="N10" s="249" t="n"/>
    </row>
    <row r="11">
      <c r="A11" s="300" t="n">
        <v>1</v>
      </c>
      <c r="B11" s="300" t="n">
        <v>2</v>
      </c>
      <c r="C11" s="300" t="n">
        <v>3</v>
      </c>
      <c r="D11" s="300" t="n">
        <v>4</v>
      </c>
      <c r="E11" s="300" t="n">
        <v>5</v>
      </c>
      <c r="F11" s="300" t="n">
        <v>6</v>
      </c>
      <c r="G11" s="300" t="n">
        <v>7</v>
      </c>
      <c r="H11" s="300" t="n">
        <v>8</v>
      </c>
      <c r="I11" s="313" t="n">
        <v>9</v>
      </c>
      <c r="J11" s="313" t="n">
        <v>10</v>
      </c>
      <c r="M11" s="249" t="n"/>
      <c r="N11" s="249" t="n"/>
    </row>
    <row r="12">
      <c r="A12" s="300" t="n"/>
      <c r="B12" s="288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8" t="n"/>
      <c r="J12" s="168" t="n"/>
    </row>
    <row r="13" ht="25.5" customHeight="1" s="252">
      <c r="A13" s="300" t="n">
        <v>1</v>
      </c>
      <c r="B13" s="203" t="inlineStr">
        <is>
          <t>1-3-1</t>
        </is>
      </c>
      <c r="C13" s="299" t="inlineStr">
        <is>
          <t>Затраты труда рабочих-строителей среднего разряда (3.1)</t>
        </is>
      </c>
      <c r="D13" s="300" t="inlineStr">
        <is>
          <t>чел.-ч.</t>
        </is>
      </c>
      <c r="E13" s="392" t="n">
        <v>207278.12847222</v>
      </c>
      <c r="F13" s="234" t="n">
        <v>8.640000000000001</v>
      </c>
      <c r="G13" s="234" t="n">
        <v>1790883.03</v>
      </c>
      <c r="H13" s="303">
        <f>G13/G14</f>
        <v/>
      </c>
      <c r="I13" s="234">
        <f>ФОТр.тек.!E13</f>
        <v/>
      </c>
      <c r="J13" s="234">
        <f>ROUND(I13*E13,2)</f>
        <v/>
      </c>
    </row>
    <row r="14" ht="25.5" customFormat="1" customHeight="1" s="249">
      <c r="A14" s="300" t="n"/>
      <c r="B14" s="300" t="n"/>
      <c r="C14" s="288" t="inlineStr">
        <is>
          <t>Итого по разделу "Затраты труда рабочих-строителей"</t>
        </is>
      </c>
      <c r="D14" s="300" t="inlineStr">
        <is>
          <t>чел.-ч.</t>
        </is>
      </c>
      <c r="E14" s="392">
        <f>SUM(E13:E13)</f>
        <v/>
      </c>
      <c r="F14" s="234" t="n"/>
      <c r="G14" s="234">
        <f>SUM(G13:G13)</f>
        <v/>
      </c>
      <c r="H14" s="304" t="n">
        <v>1</v>
      </c>
      <c r="I14" s="168" t="n"/>
      <c r="J14" s="234">
        <f>SUM(J13:J13)</f>
        <v/>
      </c>
    </row>
    <row r="15" ht="38.25" customFormat="1" customHeight="1" s="249">
      <c r="A15" s="300" t="n"/>
      <c r="B15" s="300" t="n"/>
      <c r="C15" s="288" t="inlineStr">
        <is>
          <t>Итого по разделу "Затраты труда рабочих-строителей" 
(с коэффициентом на демонтаж 0,7)</t>
        </is>
      </c>
      <c r="D15" s="300" t="inlineStr">
        <is>
          <t>чел.-ч.</t>
        </is>
      </c>
      <c r="E15" s="301" t="n"/>
      <c r="F15" s="302" t="n"/>
      <c r="G15" s="234">
        <f>SUM(G14)*0.7</f>
        <v/>
      </c>
      <c r="H15" s="304" t="n">
        <v>1</v>
      </c>
      <c r="I15" s="168" t="n"/>
      <c r="J15" s="234">
        <f>SUM(J13)*0.7</f>
        <v/>
      </c>
    </row>
    <row r="16" ht="14.25" customFormat="1" customHeight="1" s="249">
      <c r="A16" s="300" t="n"/>
      <c r="B16" s="299" t="inlineStr">
        <is>
          <t>Затраты труда машинистов</t>
        </is>
      </c>
      <c r="C16" s="377" t="n"/>
      <c r="D16" s="377" t="n"/>
      <c r="E16" s="377" t="n"/>
      <c r="F16" s="377" t="n"/>
      <c r="G16" s="377" t="n"/>
      <c r="H16" s="378" t="n"/>
      <c r="I16" s="168" t="n"/>
      <c r="J16" s="168" t="n"/>
    </row>
    <row r="17" ht="14.25" customFormat="1" customHeight="1" s="249">
      <c r="A17" s="300" t="n">
        <v>2</v>
      </c>
      <c r="B17" s="300" t="n">
        <v>2</v>
      </c>
      <c r="C17" s="299" t="inlineStr">
        <is>
          <t>Затраты труда машинистов</t>
        </is>
      </c>
      <c r="D17" s="300" t="inlineStr">
        <is>
          <t>чел.-ч.</t>
        </is>
      </c>
      <c r="E17" s="392" t="n">
        <v>39948.4795633</v>
      </c>
      <c r="F17" s="234" t="n">
        <v>16.843105103258</v>
      </c>
      <c r="G17" s="234" t="n">
        <v>672856.4399999999</v>
      </c>
      <c r="H17" s="304" t="n">
        <v>1</v>
      </c>
      <c r="I17" s="234">
        <f>ROUND(F17*Прил.10!D11,2)</f>
        <v/>
      </c>
      <c r="J17" s="234">
        <f>ROUND(I17*E17,2)</f>
        <v/>
      </c>
    </row>
    <row r="18" ht="25.5" customFormat="1" customHeight="1" s="249">
      <c r="A18" s="300" t="n"/>
      <c r="B18" s="300" t="n"/>
      <c r="C18" s="177" t="inlineStr">
        <is>
          <t>Затраты труда машинистов 
(с коэффициентом на демонтаж 0,7)</t>
        </is>
      </c>
      <c r="D18" s="171" t="n"/>
      <c r="E18" s="171" t="n"/>
      <c r="F18" s="171" t="n"/>
      <c r="G18" s="176">
        <f>G17*0.7</f>
        <v/>
      </c>
      <c r="H18" s="172">
        <f>H17</f>
        <v/>
      </c>
      <c r="I18" s="173" t="n"/>
      <c r="J18" s="176">
        <f>J17*0.7</f>
        <v/>
      </c>
    </row>
    <row r="19" ht="14.25" customFormat="1" customHeight="1" s="249">
      <c r="A19" s="300" t="n"/>
      <c r="B19" s="288" t="inlineStr">
        <is>
          <t>Машины и механизмы</t>
        </is>
      </c>
      <c r="C19" s="377" t="n"/>
      <c r="D19" s="377" t="n"/>
      <c r="E19" s="377" t="n"/>
      <c r="F19" s="377" t="n"/>
      <c r="G19" s="377" t="n"/>
      <c r="H19" s="378" t="n"/>
      <c r="I19" s="168" t="n"/>
      <c r="J19" s="168" t="n"/>
    </row>
    <row r="20" ht="14.25" customFormat="1" customHeight="1" s="249">
      <c r="A20" s="300" t="n"/>
      <c r="B20" s="299" t="inlineStr">
        <is>
          <t>Основные машины и механизмы</t>
        </is>
      </c>
      <c r="C20" s="377" t="n"/>
      <c r="D20" s="377" t="n"/>
      <c r="E20" s="377" t="n"/>
      <c r="F20" s="377" t="n"/>
      <c r="G20" s="377" t="n"/>
      <c r="H20" s="378" t="n"/>
      <c r="I20" s="168" t="n"/>
      <c r="J20" s="168" t="n"/>
    </row>
    <row r="21" ht="14.25" customFormat="1" customHeight="1" s="249">
      <c r="A21" s="300" t="n">
        <v>3</v>
      </c>
      <c r="B21" s="203" t="inlineStr">
        <is>
          <t>91.02.03-001</t>
        </is>
      </c>
      <c r="C21" s="299" t="inlineStr">
        <is>
          <t>Гидромолоты на базе экскаватора</t>
        </is>
      </c>
      <c r="D21" s="300" t="inlineStr">
        <is>
          <t>маш.-ч.</t>
        </is>
      </c>
      <c r="E21" s="392" t="n">
        <v>4729.145138</v>
      </c>
      <c r="F21" s="302" t="n">
        <v>793.53</v>
      </c>
      <c r="G21" s="234">
        <f>ROUND(E21*F21,2)</f>
        <v/>
      </c>
      <c r="H21" s="303">
        <f>G21/$G$68</f>
        <v/>
      </c>
      <c r="I21" s="234">
        <f>ROUND(F21*Прил.10!$D$12,2)</f>
        <v/>
      </c>
      <c r="J21" s="234">
        <f>ROUND(I21*E21,2)</f>
        <v/>
      </c>
    </row>
    <row r="22" ht="25.5" customFormat="1" customHeight="1" s="249">
      <c r="A22" s="300" t="n">
        <v>4</v>
      </c>
      <c r="B22" s="203" t="inlineStr">
        <is>
          <t>91.06.06-014</t>
        </is>
      </c>
      <c r="C22" s="299" t="inlineStr">
        <is>
          <t>Автогидроподъемники, высота подъема 28 м</t>
        </is>
      </c>
      <c r="D22" s="300" t="inlineStr">
        <is>
          <t>маш.-ч.</t>
        </is>
      </c>
      <c r="E22" s="392" t="n">
        <v>2191.1937167614</v>
      </c>
      <c r="F22" s="302" t="n">
        <v>243.49</v>
      </c>
      <c r="G22" s="234">
        <f>ROUND(E22*F22,2)</f>
        <v/>
      </c>
      <c r="H22" s="303">
        <f>G22/$G$68</f>
        <v/>
      </c>
      <c r="I22" s="234">
        <f>ROUND(F22*Прил.10!$D$12,2)</f>
        <v/>
      </c>
      <c r="J22" s="234">
        <f>ROUND(I22*E22,2)</f>
        <v/>
      </c>
    </row>
    <row r="23" ht="14.25" customFormat="1" customHeight="1" s="249">
      <c r="A23" s="300" t="n">
        <v>5</v>
      </c>
      <c r="B23" s="203" t="inlineStr">
        <is>
          <t>91.01.01-040</t>
        </is>
      </c>
      <c r="C23" s="299" t="inlineStr">
        <is>
          <t>Бульдозеры, мощность 243 кВт (330 л.с.)</t>
        </is>
      </c>
      <c r="D23" s="300" t="inlineStr">
        <is>
          <t>маш.-ч.</t>
        </is>
      </c>
      <c r="E23" s="392" t="n">
        <v>3585.2947653875</v>
      </c>
      <c r="F23" s="302" t="n">
        <v>243.38</v>
      </c>
      <c r="G23" s="234">
        <f>ROUND(E23*F23,2)</f>
        <v/>
      </c>
      <c r="H23" s="303">
        <f>G23/$G$68</f>
        <v/>
      </c>
      <c r="I23" s="234">
        <f>ROUND(F23*Прил.10!$D$12,2)</f>
        <v/>
      </c>
      <c r="J23" s="234">
        <f>ROUND(I23*E23,2)</f>
        <v/>
      </c>
    </row>
    <row r="24" ht="25.5" customFormat="1" customHeight="1" s="249">
      <c r="A24" s="300" t="n">
        <v>6</v>
      </c>
      <c r="B24" s="203" t="inlineStr">
        <is>
          <t>91.05.05-016</t>
        </is>
      </c>
      <c r="C24" s="299" t="inlineStr">
        <is>
          <t>Краны на автомобильном ходу, грузоподъемность 25 т</t>
        </is>
      </c>
      <c r="D24" s="300" t="inlineStr">
        <is>
          <t>маш.-ч.</t>
        </is>
      </c>
      <c r="E24" s="392" t="n">
        <v>1059.8786174442</v>
      </c>
      <c r="F24" s="302" t="n">
        <v>476.43</v>
      </c>
      <c r="G24" s="234">
        <f>ROUND(E24*F24,2)</f>
        <v/>
      </c>
      <c r="H24" s="303">
        <f>G24/$G$68</f>
        <v/>
      </c>
      <c r="I24" s="234">
        <f>ROUND(F24*Прил.10!$D$12,2)</f>
        <v/>
      </c>
      <c r="J24" s="234">
        <f>ROUND(I24*E24,2)</f>
        <v/>
      </c>
    </row>
    <row r="25" ht="38.25" customFormat="1" customHeight="1" s="249">
      <c r="A25" s="300" t="n">
        <v>7</v>
      </c>
      <c r="B25" s="203" t="inlineStr">
        <is>
          <t>91.01.05-068</t>
        </is>
      </c>
      <c r="C25" s="299" t="inlineStr">
        <is>
          <t>Экскаваторы на гусеничном ходу импортного производства, емкость ковша 1,0 м3</t>
        </is>
      </c>
      <c r="D25" s="300" t="inlineStr">
        <is>
          <t>маш.-ч.</t>
        </is>
      </c>
      <c r="E25" s="392" t="n">
        <v>3362.7167199596</v>
      </c>
      <c r="F25" s="302" t="n">
        <v>237.68</v>
      </c>
      <c r="G25" s="234">
        <f>ROUND(E25*F25,2)</f>
        <v/>
      </c>
      <c r="H25" s="303">
        <f>G25/$G$68</f>
        <v/>
      </c>
      <c r="I25" s="234">
        <f>ROUND(F25*Прил.10!$D$12,2)</f>
        <v/>
      </c>
      <c r="J25" s="234">
        <f>ROUND(I25*E25,2)</f>
        <v/>
      </c>
    </row>
    <row r="26" ht="25.5" customFormat="1" customHeight="1" s="249">
      <c r="A26" s="300" t="n">
        <v>8</v>
      </c>
      <c r="B26" s="203" t="inlineStr">
        <is>
          <t>91.15.02-024</t>
        </is>
      </c>
      <c r="C26" s="299" t="inlineStr">
        <is>
          <t>Тракторы на гусеничном ходу, мощность 79 кВт (108 л.с.)</t>
        </is>
      </c>
      <c r="D26" s="300" t="inlineStr">
        <is>
          <t>маш.-ч.</t>
        </is>
      </c>
      <c r="E26" s="392" t="n">
        <v>9529.720938628199</v>
      </c>
      <c r="F26" s="302" t="n">
        <v>83.09999999999999</v>
      </c>
      <c r="G26" s="234">
        <f>ROUND(E26*F26,2)</f>
        <v/>
      </c>
      <c r="H26" s="303">
        <f>G26/$G$68</f>
        <v/>
      </c>
      <c r="I26" s="234">
        <f>ROUND(F26*Прил.10!$D$12,2)</f>
        <v/>
      </c>
      <c r="J26" s="234">
        <f>ROUND(I26*E26,2)</f>
        <v/>
      </c>
    </row>
    <row r="27" ht="25.5" customFormat="1" customHeight="1" s="249">
      <c r="A27" s="300" t="n">
        <v>9</v>
      </c>
      <c r="B27" s="203" t="inlineStr">
        <is>
          <t>91.11.02-021</t>
        </is>
      </c>
      <c r="C27" s="299" t="inlineStr">
        <is>
          <t>Комплексы для монтажа проводов методом "под тяжением"</t>
        </is>
      </c>
      <c r="D27" s="300" t="inlineStr">
        <is>
          <t>маш.-ч.</t>
        </is>
      </c>
      <c r="E27" s="392" t="n">
        <v>918.250345</v>
      </c>
      <c r="F27" s="302" t="n">
        <v>637.76</v>
      </c>
      <c r="G27" s="234">
        <f>ROUND(E27*F27,2)</f>
        <v/>
      </c>
      <c r="H27" s="303">
        <f>G27/$G$68</f>
        <v/>
      </c>
      <c r="I27" s="234">
        <f>ROUND(F27*Прил.10!$D$12,2)</f>
        <v/>
      </c>
      <c r="J27" s="234">
        <f>ROUND(I27*E27,2)</f>
        <v/>
      </c>
    </row>
    <row r="28" ht="51" customFormat="1" customHeight="1" s="249">
      <c r="A28" s="300" t="n">
        <v>10</v>
      </c>
      <c r="B28" s="203" t="inlineStr">
        <is>
          <t>91.18.01-007</t>
        </is>
      </c>
      <c r="C28" s="29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300" t="inlineStr">
        <is>
          <t>маш.-ч.</t>
        </is>
      </c>
      <c r="E28" s="392" t="n">
        <v>5657.976688</v>
      </c>
      <c r="F28" s="302" t="n">
        <v>90</v>
      </c>
      <c r="G28" s="234">
        <f>ROUND(E28*F28,2)</f>
        <v/>
      </c>
      <c r="H28" s="303">
        <f>G28/$G$68</f>
        <v/>
      </c>
      <c r="I28" s="234">
        <f>ROUND(F28*Прил.10!$D$12,2)</f>
        <v/>
      </c>
      <c r="J28" s="234">
        <f>ROUND(I28*E28,2)</f>
        <v/>
      </c>
    </row>
    <row r="29" ht="14.25" customFormat="1" customHeight="1" s="249">
      <c r="A29" s="300" t="n"/>
      <c r="B29" s="300" t="n"/>
      <c r="C29" s="299" t="inlineStr">
        <is>
          <t>Итого основные машины и механизмы</t>
        </is>
      </c>
      <c r="D29" s="300" t="n"/>
      <c r="E29" s="392" t="n"/>
      <c r="F29" s="234" t="n"/>
      <c r="G29" s="234">
        <f>SUM(G21:G28)</f>
        <v/>
      </c>
      <c r="H29" s="304">
        <f>G29/G68</f>
        <v/>
      </c>
      <c r="I29" s="126" t="n"/>
      <c r="J29" s="234">
        <f>SUM(J21:J28)</f>
        <v/>
      </c>
    </row>
    <row r="30" ht="25.5" customFormat="1" customHeight="1" s="249">
      <c r="A30" s="300" t="n"/>
      <c r="B30" s="300" t="n"/>
      <c r="C30" s="177" t="inlineStr">
        <is>
          <t>Итого основные машины и механизмы 
(с коэффициентом на демонтаж 0,7)</t>
        </is>
      </c>
      <c r="D30" s="300" t="n"/>
      <c r="E30" s="393" t="n"/>
      <c r="F30" s="301" t="n"/>
      <c r="G30" s="234">
        <f>G29*0.7</f>
        <v/>
      </c>
      <c r="H30" s="303">
        <f>G30/G69</f>
        <v/>
      </c>
      <c r="I30" s="234" t="n"/>
      <c r="J30" s="234">
        <f>J29*0.7</f>
        <v/>
      </c>
    </row>
    <row r="31" hidden="1" outlineLevel="1" ht="25.5" customFormat="1" customHeight="1" s="249">
      <c r="A31" s="300" t="n">
        <v>11</v>
      </c>
      <c r="B31" s="203" t="inlineStr">
        <is>
          <t>91.14.03-001</t>
        </is>
      </c>
      <c r="C31" s="299" t="inlineStr">
        <is>
          <t>Автомобили-самосвалы, грузоподъемность до 7 т</t>
        </is>
      </c>
      <c r="D31" s="300" t="inlineStr">
        <is>
          <t>маш.-ч.</t>
        </is>
      </c>
      <c r="E31" s="392" t="n">
        <v>3139.142593</v>
      </c>
      <c r="F31" s="302" t="n">
        <v>89.54000000000001</v>
      </c>
      <c r="G31" s="234">
        <f>ROUND(E31*F31,2)</f>
        <v/>
      </c>
      <c r="H31" s="303">
        <f>G31/$G$68</f>
        <v/>
      </c>
      <c r="I31" s="234">
        <f>ROUND(F31*Прил.10!$D$12,2)</f>
        <v/>
      </c>
      <c r="J31" s="234">
        <f>ROUND(I31*E31,2)</f>
        <v/>
      </c>
    </row>
    <row r="32" hidden="1" outlineLevel="1" ht="25.5" customFormat="1" customHeight="1" s="249">
      <c r="A32" s="300" t="n">
        <v>12</v>
      </c>
      <c r="B32" s="203" t="inlineStr">
        <is>
          <t>91.13.03-111</t>
        </is>
      </c>
      <c r="C32" s="299" t="inlineStr">
        <is>
          <t>Спецавтомобили-вездеходы, грузоподъемность до 8 т</t>
        </is>
      </c>
      <c r="D32" s="300" t="inlineStr">
        <is>
          <t>маш.-ч.</t>
        </is>
      </c>
      <c r="E32" s="392" t="n">
        <v>1252.140566</v>
      </c>
      <c r="F32" s="302" t="n">
        <v>189.95</v>
      </c>
      <c r="G32" s="234">
        <f>ROUND(E32*F32,2)</f>
        <v/>
      </c>
      <c r="H32" s="303">
        <f>G32/$G$68</f>
        <v/>
      </c>
      <c r="I32" s="234">
        <f>ROUND(F32*Прил.10!$D$12,2)</f>
        <v/>
      </c>
      <c r="J32" s="234">
        <f>ROUND(I32*E32,2)</f>
        <v/>
      </c>
    </row>
    <row r="33" hidden="1" outlineLevel="1" ht="14.25" customFormat="1" customHeight="1" s="249">
      <c r="A33" s="300" t="n">
        <v>13</v>
      </c>
      <c r="B33" s="203" t="inlineStr">
        <is>
          <t>91.19.08-010</t>
        </is>
      </c>
      <c r="C33" s="299" t="inlineStr">
        <is>
          <t>Насосы, мощность 11 кВт</t>
        </is>
      </c>
      <c r="D33" s="300" t="inlineStr">
        <is>
          <t>маш.-ч.</t>
        </is>
      </c>
      <c r="E33" s="392" t="n">
        <v>22367.515</v>
      </c>
      <c r="F33" s="302" t="n">
        <v>8.56</v>
      </c>
      <c r="G33" s="234">
        <f>ROUND(E33*F33,2)</f>
        <v/>
      </c>
      <c r="H33" s="303">
        <f>G33/$G$68</f>
        <v/>
      </c>
      <c r="I33" s="234">
        <f>ROUND(F33*Прил.10!$D$12,2)</f>
        <v/>
      </c>
      <c r="J33" s="234">
        <f>ROUND(I33*E33,2)</f>
        <v/>
      </c>
    </row>
    <row r="34" hidden="1" outlineLevel="1" ht="38.25" customFormat="1" customHeight="1" s="249">
      <c r="A34" s="300" t="n">
        <v>14</v>
      </c>
      <c r="B34" s="203" t="inlineStr">
        <is>
          <t>91.04.01-032</t>
        </is>
      </c>
      <c r="C34" s="299" t="inlineStr">
        <is>
          <t>Машины бурильно-крановые глубина бурения 1,5-3 м, мощность 66 кВт (90 л.с.)</t>
        </is>
      </c>
      <c r="D34" s="300" t="inlineStr">
        <is>
          <t>маш.-ч.</t>
        </is>
      </c>
      <c r="E34" s="392" t="n">
        <v>59.222611</v>
      </c>
      <c r="F34" s="302" t="n">
        <v>140.95</v>
      </c>
      <c r="G34" s="234">
        <f>ROUND(E34*F34,2)</f>
        <v/>
      </c>
      <c r="H34" s="303">
        <f>G34/$G$68</f>
        <v/>
      </c>
      <c r="I34" s="234">
        <f>ROUND(F34*Прил.10!$D$12,2)</f>
        <v/>
      </c>
      <c r="J34" s="234">
        <f>ROUND(I34*E34,2)</f>
        <v/>
      </c>
    </row>
    <row r="35" hidden="1" outlineLevel="1" ht="38.25" customFormat="1" customHeight="1" s="249">
      <c r="A35" s="300" t="n">
        <v>15</v>
      </c>
      <c r="B35" s="203" t="inlineStr">
        <is>
          <t>91.04.01-077</t>
        </is>
      </c>
      <c r="C35" s="299" t="inlineStr">
        <is>
          <t>Установки и агрегаты буровые на базе автомобилей глубина бурения до 200 м, грузоподъемность до 4 т</t>
        </is>
      </c>
      <c r="D35" s="300" t="inlineStr">
        <is>
          <t>маш.-ч.</t>
        </is>
      </c>
      <c r="E35" s="392" t="n">
        <v>636.9408</v>
      </c>
      <c r="F35" s="302" t="n">
        <v>219.82</v>
      </c>
      <c r="G35" s="234">
        <f>ROUND(E35*F35,2)</f>
        <v/>
      </c>
      <c r="H35" s="303">
        <f>G35/$G$68</f>
        <v/>
      </c>
      <c r="I35" s="234">
        <f>ROUND(F35*Прил.10!$D$12,2)</f>
        <v/>
      </c>
      <c r="J35" s="234">
        <f>ROUND(I35*E35,2)</f>
        <v/>
      </c>
    </row>
    <row r="36" hidden="1" outlineLevel="1" ht="25.5" customFormat="1" customHeight="1" s="249">
      <c r="A36" s="300" t="n">
        <v>16</v>
      </c>
      <c r="B36" s="203" t="inlineStr">
        <is>
          <t>91.05.14-023</t>
        </is>
      </c>
      <c r="C36" s="299" t="inlineStr">
        <is>
          <t>Краны на тракторе, мощность 121 кВт (165 л.с.), грузоподъемность 5 т</t>
        </is>
      </c>
      <c r="D36" s="300" t="inlineStr">
        <is>
          <t>маш.-ч.</t>
        </is>
      </c>
      <c r="E36" s="392" t="n">
        <v>588.896</v>
      </c>
      <c r="F36" s="302" t="n">
        <v>182.8</v>
      </c>
      <c r="G36" s="234">
        <f>ROUND(E36*F36,2)</f>
        <v/>
      </c>
      <c r="H36" s="303">
        <f>G36/$G$68</f>
        <v/>
      </c>
      <c r="I36" s="234">
        <f>ROUND(F36*Прил.10!$D$12,2)</f>
        <v/>
      </c>
      <c r="J36" s="234">
        <f>ROUND(I36*E36,2)</f>
        <v/>
      </c>
    </row>
    <row r="37" hidden="1" outlineLevel="1" ht="51" customFormat="1" customHeight="1" s="249">
      <c r="A37" s="300" t="n">
        <v>17</v>
      </c>
      <c r="B37" s="203" t="inlineStr">
        <is>
          <t>91.05.14-516</t>
        </is>
      </c>
      <c r="C37" s="29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7" s="300" t="inlineStr">
        <is>
          <t>маш.-ч.</t>
        </is>
      </c>
      <c r="E37" s="392" t="n">
        <v>140.66</v>
      </c>
      <c r="F37" s="302" t="n">
        <v>77.64</v>
      </c>
      <c r="G37" s="234">
        <f>ROUND(E37*F37,2)</f>
        <v/>
      </c>
      <c r="H37" s="303">
        <f>G37/$G$68</f>
        <v/>
      </c>
      <c r="I37" s="234">
        <f>ROUND(F37*Прил.10!$D$12,2)</f>
        <v/>
      </c>
      <c r="J37" s="234">
        <f>ROUND(I37*E37,2)</f>
        <v/>
      </c>
    </row>
    <row r="38" hidden="1" outlineLevel="1" ht="25.5" customFormat="1" customHeight="1" s="249">
      <c r="A38" s="300" t="n">
        <v>18</v>
      </c>
      <c r="B38" s="203" t="inlineStr">
        <is>
          <t>91.14.02-001</t>
        </is>
      </c>
      <c r="C38" s="299" t="inlineStr">
        <is>
          <t>Автомобили бортовые, грузоподъемность до 5 т</t>
        </is>
      </c>
      <c r="D38" s="300" t="inlineStr">
        <is>
          <t>маш.-ч.</t>
        </is>
      </c>
      <c r="E38" s="392" t="n">
        <v>522.028408</v>
      </c>
      <c r="F38" s="302" t="n">
        <v>65.70999999999999</v>
      </c>
      <c r="G38" s="234">
        <f>ROUND(E38*F38,2)</f>
        <v/>
      </c>
      <c r="H38" s="303">
        <f>G38/$G$68</f>
        <v/>
      </c>
      <c r="I38" s="234">
        <f>ROUND(F38*Прил.10!$D$12,2)</f>
        <v/>
      </c>
      <c r="J38" s="234">
        <f>ROUND(I38*E38,2)</f>
        <v/>
      </c>
    </row>
    <row r="39" hidden="1" outlineLevel="1" ht="25.5" customFormat="1" customHeight="1" s="249">
      <c r="A39" s="300" t="n">
        <v>19</v>
      </c>
      <c r="B39" s="203" t="inlineStr">
        <is>
          <t>91.14.02-002</t>
        </is>
      </c>
      <c r="C39" s="299" t="inlineStr">
        <is>
          <t>Автомобили бортовые, грузоподъемность до 8 т</t>
        </is>
      </c>
      <c r="D39" s="300" t="inlineStr">
        <is>
          <t>маш.-ч.</t>
        </is>
      </c>
      <c r="E39" s="392" t="n">
        <v>4.454502</v>
      </c>
      <c r="F39" s="302" t="n">
        <v>85.84</v>
      </c>
      <c r="G39" s="234">
        <f>ROUND(E39*F39,2)</f>
        <v/>
      </c>
      <c r="H39" s="303">
        <f>G39/$G$68</f>
        <v/>
      </c>
      <c r="I39" s="234">
        <f>ROUND(F39*Прил.10!$D$12,2)</f>
        <v/>
      </c>
      <c r="J39" s="234">
        <f>ROUND(I39*E39,2)</f>
        <v/>
      </c>
    </row>
    <row r="40" hidden="1" outlineLevel="1" ht="25.5" customFormat="1" customHeight="1" s="249">
      <c r="A40" s="300" t="n">
        <v>20</v>
      </c>
      <c r="B40" s="203" t="inlineStr">
        <is>
          <t>91.14.02-004</t>
        </is>
      </c>
      <c r="C40" s="299" t="inlineStr">
        <is>
          <t>Автомобили бортовые, грузоподъемность до 15т</t>
        </is>
      </c>
      <c r="D40" s="300" t="inlineStr">
        <is>
          <t>маш.-ч.</t>
        </is>
      </c>
      <c r="E40" s="392" t="n">
        <v>786.74</v>
      </c>
      <c r="F40" s="302" t="n">
        <v>92.94</v>
      </c>
      <c r="G40" s="234">
        <f>ROUND(E40*F40,2)</f>
        <v/>
      </c>
      <c r="H40" s="303">
        <f>G40/$G$68</f>
        <v/>
      </c>
      <c r="I40" s="234">
        <f>ROUND(F40*Прил.10!$D$12,2)</f>
        <v/>
      </c>
      <c r="J40" s="234">
        <f>ROUND(I40*E40,2)</f>
        <v/>
      </c>
    </row>
    <row r="41" hidden="1" outlineLevel="1" ht="14.25" customFormat="1" customHeight="1" s="249">
      <c r="A41" s="300" t="n">
        <v>21</v>
      </c>
      <c r="B41" s="203" t="inlineStr">
        <is>
          <t>91.14.04-002</t>
        </is>
      </c>
      <c r="C41" s="299" t="inlineStr">
        <is>
          <t>Тягачи седельные, грузоподъемность 15 т</t>
        </is>
      </c>
      <c r="D41" s="300" t="inlineStr">
        <is>
          <t>маш.-ч.</t>
        </is>
      </c>
      <c r="E41" s="392" t="n">
        <v>643.572363</v>
      </c>
      <c r="F41" s="302" t="n">
        <v>94.38</v>
      </c>
      <c r="G41" s="234">
        <f>ROUND(E41*F41,2)</f>
        <v/>
      </c>
      <c r="H41" s="303">
        <f>G41/$G$68</f>
        <v/>
      </c>
      <c r="I41" s="234">
        <f>ROUND(F41*Прил.10!$D$12,2)</f>
        <v/>
      </c>
      <c r="J41" s="234">
        <f>ROUND(I41*E41,2)</f>
        <v/>
      </c>
    </row>
    <row r="42" hidden="1" outlineLevel="1" ht="25.5" customFormat="1" customHeight="1" s="249">
      <c r="A42" s="300" t="n">
        <v>22</v>
      </c>
      <c r="B42" s="203" t="inlineStr">
        <is>
          <t>91.05.08-007</t>
        </is>
      </c>
      <c r="C42" s="299" t="inlineStr">
        <is>
          <t>Краны на пневмоколесном ходу, грузоподъемность 25 т</t>
        </is>
      </c>
      <c r="D42" s="300" t="inlineStr">
        <is>
          <t>маш.-ч.</t>
        </is>
      </c>
      <c r="E42" s="392" t="n">
        <v>573.4252</v>
      </c>
      <c r="F42" s="302" t="n">
        <v>102.51</v>
      </c>
      <c r="G42" s="234">
        <f>ROUND(E42*F42,2)</f>
        <v/>
      </c>
      <c r="H42" s="303">
        <f>G42/$G$68</f>
        <v/>
      </c>
      <c r="I42" s="234">
        <f>ROUND(F42*Прил.10!$D$12,2)</f>
        <v/>
      </c>
      <c r="J42" s="234">
        <f>ROUND(I42*E42,2)</f>
        <v/>
      </c>
    </row>
    <row r="43" hidden="1" outlineLevel="1" ht="38.25" customFormat="1" customHeight="1" s="249">
      <c r="A43" s="300" t="n">
        <v>23</v>
      </c>
      <c r="B43" s="203" t="inlineStr">
        <is>
          <t>91.01.04-003</t>
        </is>
      </c>
      <c r="C43" s="299" t="inlineStr">
        <is>
          <t>Установки однобаровые на тракторе, мощность 79 кВт (108 л.с.), ширина щели 14 см</t>
        </is>
      </c>
      <c r="D43" s="300" t="inlineStr">
        <is>
          <t>маш.-ч.</t>
        </is>
      </c>
      <c r="E43" s="392" t="n">
        <v>356.630701</v>
      </c>
      <c r="F43" s="302" t="n">
        <v>127.95</v>
      </c>
      <c r="G43" s="234">
        <f>ROUND(E43*F43,2)</f>
        <v/>
      </c>
      <c r="H43" s="303">
        <f>G43/$G$68</f>
        <v/>
      </c>
      <c r="I43" s="234">
        <f>ROUND(F43*Прил.10!$D$12,2)</f>
        <v/>
      </c>
      <c r="J43" s="234">
        <f>ROUND(I43*E43,2)</f>
        <v/>
      </c>
    </row>
    <row r="44" hidden="1" outlineLevel="1" ht="25.5" customFormat="1" customHeight="1" s="249">
      <c r="A44" s="300" t="n">
        <v>24</v>
      </c>
      <c r="B44" s="203" t="inlineStr">
        <is>
          <t>91.05.06-012</t>
        </is>
      </c>
      <c r="C44" s="299" t="inlineStr">
        <is>
          <t>Краны на гусеничном ходу, грузоподъемность до 16 т</t>
        </is>
      </c>
      <c r="D44" s="300" t="inlineStr">
        <is>
          <t>маш.-ч.</t>
        </is>
      </c>
      <c r="E44" s="392" t="n">
        <v>325.248</v>
      </c>
      <c r="F44" s="302" t="n">
        <v>96.89</v>
      </c>
      <c r="G44" s="234">
        <f>ROUND(E44*F44,2)</f>
        <v/>
      </c>
      <c r="H44" s="303">
        <f>G44/$G$68</f>
        <v/>
      </c>
      <c r="I44" s="234">
        <f>ROUND(F44*Прил.10!$D$12,2)</f>
        <v/>
      </c>
      <c r="J44" s="234">
        <f>ROUND(I44*E44,2)</f>
        <v/>
      </c>
    </row>
    <row r="45" hidden="1" outlineLevel="1" ht="14.25" customFormat="1" customHeight="1" s="249">
      <c r="A45" s="300" t="n">
        <v>25</v>
      </c>
      <c r="B45" s="203" t="inlineStr">
        <is>
          <t>91.15.01-001</t>
        </is>
      </c>
      <c r="C45" s="299" t="inlineStr">
        <is>
          <t>Прицепы тракторные 2 т</t>
        </is>
      </c>
      <c r="D45" s="300" t="inlineStr">
        <is>
          <t>маш.-ч.</t>
        </is>
      </c>
      <c r="E45" s="392" t="n">
        <v>6641</v>
      </c>
      <c r="F45" s="302" t="n">
        <v>4.01</v>
      </c>
      <c r="G45" s="234">
        <f>ROUND(E45*F45,2)</f>
        <v/>
      </c>
      <c r="H45" s="303">
        <f>G45/$G$68</f>
        <v/>
      </c>
      <c r="I45" s="234">
        <f>ROUND(F45*Прил.10!$D$12,2)</f>
        <v/>
      </c>
      <c r="J45" s="234">
        <f>ROUND(I45*E45,2)</f>
        <v/>
      </c>
    </row>
    <row r="46" hidden="1" outlineLevel="1" ht="38.25" customFormat="1" customHeight="1" s="249">
      <c r="A46" s="300" t="n">
        <v>26</v>
      </c>
      <c r="B46" s="203" t="inlineStr">
        <is>
          <t>91.17.04-036</t>
        </is>
      </c>
      <c r="C46" s="299" t="inlineStr">
        <is>
          <t>Агрегаты сварочные передвижные с дизельным двигателем, номинальный сварочный ток 250-400 А</t>
        </is>
      </c>
      <c r="D46" s="300" t="inlineStr">
        <is>
          <t>маш.-ч.</t>
        </is>
      </c>
      <c r="E46" s="392" t="n">
        <v>1499.598835</v>
      </c>
      <c r="F46" s="302" t="n">
        <v>14</v>
      </c>
      <c r="G46" s="234">
        <f>ROUND(E46*F46,2)</f>
        <v/>
      </c>
      <c r="H46" s="303">
        <f>G46/$G$68</f>
        <v/>
      </c>
      <c r="I46" s="234">
        <f>ROUND(F46*Прил.10!$D$12,2)</f>
        <v/>
      </c>
      <c r="J46" s="234">
        <f>ROUND(I46*E46,2)</f>
        <v/>
      </c>
    </row>
    <row r="47" hidden="1" outlineLevel="1" ht="38.25" customFormat="1" customHeight="1" s="249">
      <c r="A47" s="300" t="n">
        <v>27</v>
      </c>
      <c r="B47" s="203" t="inlineStr">
        <is>
          <t>91.19.06-011</t>
        </is>
      </c>
      <c r="C47" s="299" t="inlineStr">
        <is>
          <t>Насосы грязевые, подача 23,4-65,3 м3/ч, давление нагнетания 15,7-5,88 МПа (160-60 кгс/см2)</t>
        </is>
      </c>
      <c r="D47" s="300" t="inlineStr">
        <is>
          <t>маш.-ч.</t>
        </is>
      </c>
      <c r="E47" s="392" t="n">
        <v>592.3584</v>
      </c>
      <c r="F47" s="302" t="n">
        <v>32.71</v>
      </c>
      <c r="G47" s="234">
        <f>ROUND(E47*F47,2)</f>
        <v/>
      </c>
      <c r="H47" s="303">
        <f>G47/$G$68</f>
        <v/>
      </c>
      <c r="I47" s="234">
        <f>ROUND(F47*Прил.10!$D$12,2)</f>
        <v/>
      </c>
      <c r="J47" s="234">
        <f>ROUND(I47*E47,2)</f>
        <v/>
      </c>
    </row>
    <row r="48" hidden="1" outlineLevel="1" ht="25.5" customFormat="1" customHeight="1" s="249">
      <c r="A48" s="300" t="n">
        <v>28</v>
      </c>
      <c r="B48" s="203" t="inlineStr">
        <is>
          <t>91.10.05-001</t>
        </is>
      </c>
      <c r="C48" s="299" t="inlineStr">
        <is>
          <t>Трубоукладчики для труб диаметром 800-1000 мм, грузоподъемность 35 т</t>
        </is>
      </c>
      <c r="D48" s="300" t="inlineStr">
        <is>
          <t>маш.-ч.</t>
        </is>
      </c>
      <c r="E48" s="392" t="n">
        <v>96.768</v>
      </c>
      <c r="F48" s="302" t="n">
        <v>175.35</v>
      </c>
      <c r="G48" s="234">
        <f>ROUND(E48*F48,2)</f>
        <v/>
      </c>
      <c r="H48" s="303">
        <f>G48/$G$68</f>
        <v/>
      </c>
      <c r="I48" s="234">
        <f>ROUND(F48*Прил.10!$D$12,2)</f>
        <v/>
      </c>
      <c r="J48" s="234">
        <f>ROUND(I48*E48,2)</f>
        <v/>
      </c>
    </row>
    <row r="49" hidden="1" outlineLevel="1" ht="14.25" customFormat="1" customHeight="1" s="249">
      <c r="A49" s="300" t="n">
        <v>29</v>
      </c>
      <c r="B49" s="203" t="inlineStr">
        <is>
          <t>91.07.08-011</t>
        </is>
      </c>
      <c r="C49" s="299" t="inlineStr">
        <is>
          <t>Глиномешалки, 4 м3</t>
        </is>
      </c>
      <c r="D49" s="300" t="inlineStr">
        <is>
          <t>маш.-ч.</t>
        </is>
      </c>
      <c r="E49" s="392" t="n">
        <v>592.3584</v>
      </c>
      <c r="F49" s="302" t="n">
        <v>26.5</v>
      </c>
      <c r="G49" s="234">
        <f>ROUND(E49*F49,2)</f>
        <v/>
      </c>
      <c r="H49" s="303">
        <f>G49/$G$68</f>
        <v/>
      </c>
      <c r="I49" s="234">
        <f>ROUND(F49*Прил.10!$D$12,2)</f>
        <v/>
      </c>
      <c r="J49" s="234">
        <f>ROUND(I49*E49,2)</f>
        <v/>
      </c>
    </row>
    <row r="50" hidden="1" outlineLevel="1" ht="25.5" customFormat="1" customHeight="1" s="249">
      <c r="A50" s="300" t="n">
        <v>30</v>
      </c>
      <c r="B50" s="203" t="inlineStr">
        <is>
          <t>91.14.05-012</t>
        </is>
      </c>
      <c r="C50" s="299" t="inlineStr">
        <is>
          <t>Полуприцепы общего назначения, грузоподъемность 15 т</t>
        </is>
      </c>
      <c r="D50" s="300" t="inlineStr">
        <is>
          <t>маш.-ч.</t>
        </is>
      </c>
      <c r="E50" s="392" t="n">
        <v>643.572363</v>
      </c>
      <c r="F50" s="302" t="n">
        <v>19.76</v>
      </c>
      <c r="G50" s="234">
        <f>ROUND(E50*F50,2)</f>
        <v/>
      </c>
      <c r="H50" s="303">
        <f>G50/$G$68</f>
        <v/>
      </c>
      <c r="I50" s="234">
        <f>ROUND(F50*Прил.10!$D$12,2)</f>
        <v/>
      </c>
      <c r="J50" s="234">
        <f>ROUND(I50*E50,2)</f>
        <v/>
      </c>
    </row>
    <row r="51" hidden="1" outlineLevel="1" ht="25.5" customFormat="1" customHeight="1" s="249">
      <c r="A51" s="300" t="n">
        <v>31</v>
      </c>
      <c r="B51" s="203" t="inlineStr">
        <is>
          <t>91.08.09-023</t>
        </is>
      </c>
      <c r="C51" s="299" t="inlineStr">
        <is>
          <t>Трамбовки пневматические при работе от передвижных компрессорных станций</t>
        </is>
      </c>
      <c r="D51" s="300" t="inlineStr">
        <is>
          <t>маш.-ч.</t>
        </is>
      </c>
      <c r="E51" s="392" t="n">
        <v>22674.797386</v>
      </c>
      <c r="F51" s="302" t="n">
        <v>0.55</v>
      </c>
      <c r="G51" s="234">
        <f>ROUND(E51*F51,2)</f>
        <v/>
      </c>
      <c r="H51" s="303">
        <f>G51/$G$68</f>
        <v/>
      </c>
      <c r="I51" s="234">
        <f>ROUND(F51*Прил.10!$D$12,2)</f>
        <v/>
      </c>
      <c r="J51" s="234">
        <f>ROUND(I51*E51,2)</f>
        <v/>
      </c>
    </row>
    <row r="52" hidden="1" outlineLevel="1" ht="38.25" customFormat="1" customHeight="1" s="249">
      <c r="A52" s="300" t="n">
        <v>32</v>
      </c>
      <c r="B52" s="203" t="inlineStr">
        <is>
          <t>91.06.05-057</t>
        </is>
      </c>
      <c r="C52" s="299" t="inlineStr">
        <is>
          <t>Погрузчики одноковшовые универсальные фронтальные пневмоколесные, грузоподъемность 3 т</t>
        </is>
      </c>
      <c r="D52" s="300" t="inlineStr">
        <is>
          <t>маш.-ч.</t>
        </is>
      </c>
      <c r="E52" s="392" t="n">
        <v>122.0268</v>
      </c>
      <c r="F52" s="302" t="n">
        <v>90.40000000000001</v>
      </c>
      <c r="G52" s="234">
        <f>ROUND(E52*F52,2)</f>
        <v/>
      </c>
      <c r="H52" s="303">
        <f>G52/$G$68</f>
        <v/>
      </c>
      <c r="I52" s="234">
        <f>ROUND(F52*Прил.10!$D$12,2)</f>
        <v/>
      </c>
      <c r="J52" s="234">
        <f>ROUND(I52*E52,2)</f>
        <v/>
      </c>
    </row>
    <row r="53" hidden="1" outlineLevel="1" ht="38.25" customFormat="1" customHeight="1" s="249">
      <c r="A53" s="300" t="n">
        <v>33</v>
      </c>
      <c r="B53" s="203" t="inlineStr">
        <is>
          <t>91.19.04-004</t>
        </is>
      </c>
      <c r="C53" s="299" t="inlineStr">
        <is>
          <t>Насосы для нагнетания воды, содержащей твердые частицы, подача 45 м3/ч, напор до 55 м</t>
        </is>
      </c>
      <c r="D53" s="300" t="inlineStr">
        <is>
          <t>маш.-ч.</t>
        </is>
      </c>
      <c r="E53" s="392" t="n">
        <v>592.3584</v>
      </c>
      <c r="F53" s="302" t="n">
        <v>9.73</v>
      </c>
      <c r="G53" s="234">
        <f>ROUND(E53*F53,2)</f>
        <v/>
      </c>
      <c r="H53" s="303">
        <f>G53/$G$68</f>
        <v/>
      </c>
      <c r="I53" s="234">
        <f>ROUND(F53*Прил.10!$D$12,2)</f>
        <v/>
      </c>
      <c r="J53" s="234">
        <f>ROUND(I53*E53,2)</f>
        <v/>
      </c>
    </row>
    <row r="54" hidden="1" outlineLevel="1" ht="25.5" customFormat="1" customHeight="1" s="249">
      <c r="A54" s="300" t="n">
        <v>34</v>
      </c>
      <c r="B54" s="203" t="inlineStr">
        <is>
          <t>91.08.09-024</t>
        </is>
      </c>
      <c r="C54" s="299" t="inlineStr">
        <is>
          <t>Трамбовки пневматические при работе от стационарного компрессора</t>
        </is>
      </c>
      <c r="D54" s="300" t="inlineStr">
        <is>
          <t>маш.-ч.</t>
        </is>
      </c>
      <c r="E54" s="392" t="n">
        <v>697.296</v>
      </c>
      <c r="F54" s="302" t="n">
        <v>4.91</v>
      </c>
      <c r="G54" s="234">
        <f>ROUND(E54*F54,2)</f>
        <v/>
      </c>
      <c r="H54" s="303">
        <f>G54/$G$68</f>
        <v/>
      </c>
      <c r="I54" s="234">
        <f>ROUND(F54*Прил.10!$D$12,2)</f>
        <v/>
      </c>
      <c r="J54" s="234">
        <f>ROUND(I54*E54,2)</f>
        <v/>
      </c>
    </row>
    <row r="55" hidden="1" outlineLevel="1" ht="25.5" customFormat="1" customHeight="1" s="249">
      <c r="A55" s="300" t="n">
        <v>35</v>
      </c>
      <c r="B55" s="203" t="inlineStr">
        <is>
          <t>91.17.04-171</t>
        </is>
      </c>
      <c r="C55" s="299" t="inlineStr">
        <is>
          <t>Преобразователи сварочные номинальным сварочным током 315-500 А</t>
        </is>
      </c>
      <c r="D55" s="300" t="inlineStr">
        <is>
          <t>маш.-ч.</t>
        </is>
      </c>
      <c r="E55" s="392" t="n">
        <v>249.32</v>
      </c>
      <c r="F55" s="302" t="n">
        <v>12.31</v>
      </c>
      <c r="G55" s="234">
        <f>ROUND(E55*F55,2)</f>
        <v/>
      </c>
      <c r="H55" s="303">
        <f>G55/$G$68</f>
        <v/>
      </c>
      <c r="I55" s="234">
        <f>ROUND(F55*Прил.10!$D$12,2)</f>
        <v/>
      </c>
      <c r="J55" s="234">
        <f>ROUND(I55*E55,2)</f>
        <v/>
      </c>
    </row>
    <row r="56" hidden="1" outlineLevel="1" ht="14.25" customFormat="1" customHeight="1" s="249">
      <c r="A56" s="300" t="n">
        <v>36</v>
      </c>
      <c r="B56" s="203" t="inlineStr">
        <is>
          <t>91.14.04-001</t>
        </is>
      </c>
      <c r="C56" s="299" t="inlineStr">
        <is>
          <t>Тягачи седельные, грузоподъемность 12 т</t>
        </is>
      </c>
      <c r="D56" s="300" t="inlineStr">
        <is>
          <t>маш.-ч.</t>
        </is>
      </c>
      <c r="E56" s="392" t="n">
        <v>26.88</v>
      </c>
      <c r="F56" s="302" t="n">
        <v>102.84</v>
      </c>
      <c r="G56" s="234">
        <f>ROUND(E56*F56,2)</f>
        <v/>
      </c>
      <c r="H56" s="303">
        <f>G56/$G$68</f>
        <v/>
      </c>
      <c r="I56" s="234">
        <f>ROUND(F56*Прил.10!$D$12,2)</f>
        <v/>
      </c>
      <c r="J56" s="234">
        <f>ROUND(I56*E56,2)</f>
        <v/>
      </c>
    </row>
    <row r="57" hidden="1" outlineLevel="1" ht="14.25" customFormat="1" customHeight="1" s="249">
      <c r="A57" s="300" t="n">
        <v>37</v>
      </c>
      <c r="B57" s="203" t="inlineStr">
        <is>
          <t>91.13.01-038</t>
        </is>
      </c>
      <c r="C57" s="299" t="inlineStr">
        <is>
          <t>Машины поливомоечные 6000 л</t>
        </is>
      </c>
      <c r="D57" s="300" t="inlineStr">
        <is>
          <t>маш.-ч.</t>
        </is>
      </c>
      <c r="E57" s="392" t="n">
        <v>24.010896</v>
      </c>
      <c r="F57" s="302" t="n">
        <v>110</v>
      </c>
      <c r="G57" s="234">
        <f>ROUND(E57*F57,2)</f>
        <v/>
      </c>
      <c r="H57" s="303">
        <f>G57/$G$68</f>
        <v/>
      </c>
      <c r="I57" s="234">
        <f>ROUND(F57*Прил.10!$D$12,2)</f>
        <v/>
      </c>
      <c r="J57" s="234">
        <f>ROUND(I57*E57,2)</f>
        <v/>
      </c>
    </row>
    <row r="58" hidden="1" outlineLevel="1" ht="25.5" customFormat="1" customHeight="1" s="249">
      <c r="A58" s="300" t="n">
        <v>38</v>
      </c>
      <c r="B58" s="203" t="inlineStr">
        <is>
          <t>91.21.16-012</t>
        </is>
      </c>
      <c r="C58" s="299" t="inlineStr">
        <is>
          <t>Прессы гидравлические с электроприводом</t>
        </is>
      </c>
      <c r="D58" s="300" t="inlineStr">
        <is>
          <t>маш.-ч.</t>
        </is>
      </c>
      <c r="E58" s="392" t="n">
        <v>1718.631204</v>
      </c>
      <c r="F58" s="302" t="n">
        <v>1.11</v>
      </c>
      <c r="G58" s="234">
        <f>ROUND(E58*F58,2)</f>
        <v/>
      </c>
      <c r="H58" s="303">
        <f>G58/$G$68</f>
        <v/>
      </c>
      <c r="I58" s="234">
        <f>ROUND(F58*Прил.10!$D$12,2)</f>
        <v/>
      </c>
      <c r="J58" s="234">
        <f>ROUND(I58*E58,2)</f>
        <v/>
      </c>
    </row>
    <row r="59" hidden="1" outlineLevel="1" ht="14.25" customFormat="1" customHeight="1" s="249">
      <c r="A59" s="300" t="n">
        <v>39</v>
      </c>
      <c r="B59" s="203" t="inlineStr">
        <is>
          <t>91.08.04-021</t>
        </is>
      </c>
      <c r="C59" s="299" t="inlineStr">
        <is>
          <t>Котлы битумные передвижные 400 л</t>
        </is>
      </c>
      <c r="D59" s="300" t="inlineStr">
        <is>
          <t>маш.-ч.</t>
        </is>
      </c>
      <c r="E59" s="392" t="n">
        <v>44.59392</v>
      </c>
      <c r="F59" s="302" t="n">
        <v>30</v>
      </c>
      <c r="G59" s="234">
        <f>ROUND(E59*F59,2)</f>
        <v/>
      </c>
      <c r="H59" s="303">
        <f>G59/$G$68</f>
        <v/>
      </c>
      <c r="I59" s="234">
        <f>ROUND(F59*Прил.10!$D$12,2)</f>
        <v/>
      </c>
      <c r="J59" s="234">
        <f>ROUND(I59*E59,2)</f>
        <v/>
      </c>
    </row>
    <row r="60" hidden="1" outlineLevel="1" ht="25.5" customFormat="1" customHeight="1" s="249">
      <c r="A60" s="300" t="n">
        <v>40</v>
      </c>
      <c r="B60" s="203" t="inlineStr">
        <is>
          <t>91.14.05-011</t>
        </is>
      </c>
      <c r="C60" s="299" t="inlineStr">
        <is>
          <t>Полуприцепы общего назначения, грузоподъемность 12 т</t>
        </is>
      </c>
      <c r="D60" s="300" t="inlineStr">
        <is>
          <t>маш.-ч.</t>
        </is>
      </c>
      <c r="E60" s="392" t="n">
        <v>26.88</v>
      </c>
      <c r="F60" s="302" t="n">
        <v>12</v>
      </c>
      <c r="G60" s="234">
        <f>ROUND(E60*F60,2)</f>
        <v/>
      </c>
      <c r="H60" s="303">
        <f>G60/$G$68</f>
        <v/>
      </c>
      <c r="I60" s="234">
        <f>ROUND(F60*Прил.10!$D$12,2)</f>
        <v/>
      </c>
      <c r="J60" s="234">
        <f>ROUND(I60*E60,2)</f>
        <v/>
      </c>
    </row>
    <row r="61" hidden="1" outlineLevel="1" ht="38.25" customFormat="1" customHeight="1" s="249">
      <c r="A61" s="300" t="n">
        <v>41</v>
      </c>
      <c r="B61" s="203" t="inlineStr">
        <is>
          <t>91.21.01-012</t>
        </is>
      </c>
      <c r="C61" s="299" t="inlineStr">
        <is>
          <t>Агрегаты окрасочные высокого давления для окраски поверхностей конструкций, мощность 1 кВт</t>
        </is>
      </c>
      <c r="D61" s="300" t="inlineStr">
        <is>
          <t>маш.-ч.</t>
        </is>
      </c>
      <c r="E61" s="392" t="n">
        <v>23.813</v>
      </c>
      <c r="F61" s="302" t="n">
        <v>6.82</v>
      </c>
      <c r="G61" s="234">
        <f>ROUND(E61*F61,2)</f>
        <v/>
      </c>
      <c r="H61" s="303">
        <f>G61/$G$68</f>
        <v/>
      </c>
      <c r="I61" s="234">
        <f>ROUND(F61*Прил.10!$D$12,2)</f>
        <v/>
      </c>
      <c r="J61" s="234">
        <f>ROUND(I61*E61,2)</f>
        <v/>
      </c>
    </row>
    <row r="62" hidden="1" outlineLevel="1" ht="25.5" customFormat="1" customHeight="1" s="249">
      <c r="A62" s="300" t="n">
        <v>42</v>
      </c>
      <c r="B62" s="203" t="inlineStr">
        <is>
          <t>91.17.04-233</t>
        </is>
      </c>
      <c r="C62" s="299" t="inlineStr">
        <is>
          <t>Установки для сварки ручной дуговой (постоянного тока)</t>
        </is>
      </c>
      <c r="D62" s="300" t="inlineStr">
        <is>
          <t>маш.-ч.</t>
        </is>
      </c>
      <c r="E62" s="392" t="n">
        <v>9.67761</v>
      </c>
      <c r="F62" s="302" t="n">
        <v>8.1</v>
      </c>
      <c r="G62" s="234">
        <f>ROUND(E62*F62,2)</f>
        <v/>
      </c>
      <c r="H62" s="303">
        <f>G62/$G$68</f>
        <v/>
      </c>
      <c r="I62" s="234">
        <f>ROUND(F62*Прил.10!$D$12,2)</f>
        <v/>
      </c>
      <c r="J62" s="234">
        <f>ROUND(I62*E62,2)</f>
        <v/>
      </c>
    </row>
    <row r="63" hidden="1" outlineLevel="1" ht="14.25" customFormat="1" customHeight="1" s="249">
      <c r="A63" s="300" t="n">
        <v>43</v>
      </c>
      <c r="B63" s="203" t="inlineStr">
        <is>
          <t>91.06.05-011</t>
        </is>
      </c>
      <c r="C63" s="299" t="inlineStr">
        <is>
          <t>Погрузчики, грузоподъемность 5 т</t>
        </is>
      </c>
      <c r="D63" s="300" t="inlineStr">
        <is>
          <t>маш.-ч.</t>
        </is>
      </c>
      <c r="E63" s="392" t="n">
        <v>0.23496</v>
      </c>
      <c r="F63" s="302" t="n">
        <v>89.98999999999999</v>
      </c>
      <c r="G63" s="234">
        <f>ROUND(E63*F63,2)</f>
        <v/>
      </c>
      <c r="H63" s="303">
        <f>G63/$G$68</f>
        <v/>
      </c>
      <c r="I63" s="234">
        <f>ROUND(F63*Прил.10!$D$12,2)</f>
        <v/>
      </c>
      <c r="J63" s="234">
        <f>ROUND(I63*E63,2)</f>
        <v/>
      </c>
    </row>
    <row r="64" hidden="1" outlineLevel="1" ht="25.5" customFormat="1" customHeight="1" s="249">
      <c r="A64" s="300" t="n">
        <v>44</v>
      </c>
      <c r="B64" s="203" t="inlineStr">
        <is>
          <t>91.21.22-638</t>
        </is>
      </c>
      <c r="C64" s="299" t="inlineStr">
        <is>
          <t>Пылесосы промышленные, мощность до 2000 Вт</t>
        </is>
      </c>
      <c r="D64" s="300" t="inlineStr">
        <is>
          <t>маш.-ч.</t>
        </is>
      </c>
      <c r="E64" s="392" t="n">
        <v>0.7</v>
      </c>
      <c r="F64" s="302" t="n">
        <v>3.29</v>
      </c>
      <c r="G64" s="234">
        <f>ROUND(E64*F64,2)</f>
        <v/>
      </c>
      <c r="H64" s="303">
        <f>G64/$G$68</f>
        <v/>
      </c>
      <c r="I64" s="234">
        <f>ROUND(F64*Прил.10!$D$12,2)</f>
        <v/>
      </c>
      <c r="J64" s="234">
        <f>ROUND(I64*E64,2)</f>
        <v/>
      </c>
    </row>
    <row r="65" hidden="1" outlineLevel="1" ht="25.5" customFormat="1" customHeight="1" s="249">
      <c r="A65" s="300" t="n">
        <v>45</v>
      </c>
      <c r="B65" s="203" t="inlineStr">
        <is>
          <t>91.06.03-060</t>
        </is>
      </c>
      <c r="C65" s="299" t="inlineStr">
        <is>
          <t>Лебедки электрические тяговым усилием до 5,79 кН (0,59 т)</t>
        </is>
      </c>
      <c r="D65" s="300" t="inlineStr">
        <is>
          <t>маш.-ч.</t>
        </is>
      </c>
      <c r="E65" s="392" t="n">
        <v>0.23496</v>
      </c>
      <c r="F65" s="302" t="n">
        <v>1.7</v>
      </c>
      <c r="G65" s="234">
        <f>ROUND(E65*F65,2)</f>
        <v/>
      </c>
      <c r="H65" s="303">
        <f>G65/$G$68</f>
        <v/>
      </c>
      <c r="I65" s="234">
        <f>ROUND(F65*Прил.10!$D$12,2)</f>
        <v/>
      </c>
      <c r="J65" s="234">
        <f>ROUND(I65*E65,2)</f>
        <v/>
      </c>
    </row>
    <row r="66" collapsed="1" ht="14.25" customFormat="1" customHeight="1" s="249">
      <c r="A66" s="300" t="n"/>
      <c r="B66" s="300" t="n"/>
      <c r="C66" s="299" t="inlineStr">
        <is>
          <t>Итого прочие машины и механизмы</t>
        </is>
      </c>
      <c r="D66" s="300" t="n"/>
      <c r="E66" s="301" t="n"/>
      <c r="F66" s="234" t="n"/>
      <c r="G66" s="126">
        <f>SUM(G31:G65)</f>
        <v/>
      </c>
      <c r="H66" s="303">
        <f>G66/G68</f>
        <v/>
      </c>
      <c r="I66" s="234" t="n"/>
      <c r="J66" s="126">
        <f>SUM(J31:J65)</f>
        <v/>
      </c>
    </row>
    <row r="67" ht="25.5" customFormat="1" customHeight="1" s="249">
      <c r="A67" s="300" t="n"/>
      <c r="B67" s="300" t="n"/>
      <c r="C67" s="177" t="inlineStr">
        <is>
          <t>Итого прочие машины и механизмы 
(с коэффициентом на демонтаж 0,7)</t>
        </is>
      </c>
      <c r="D67" s="300" t="n"/>
      <c r="E67" s="301" t="n"/>
      <c r="F67" s="234" t="n"/>
      <c r="G67" s="234">
        <f>G66*0.7</f>
        <v/>
      </c>
      <c r="H67" s="303">
        <f>G67/G69</f>
        <v/>
      </c>
      <c r="I67" s="234" t="n"/>
      <c r="J67" s="234">
        <f>J66*0.7</f>
        <v/>
      </c>
    </row>
    <row r="68" ht="25.5" customFormat="1" customHeight="1" s="249">
      <c r="A68" s="300" t="n"/>
      <c r="B68" s="300" t="n"/>
      <c r="C68" s="288" t="inlineStr">
        <is>
          <t>Итого по разделу «Машины и механизмы»</t>
        </is>
      </c>
      <c r="D68" s="300" t="n"/>
      <c r="E68" s="301" t="n"/>
      <c r="F68" s="234" t="n"/>
      <c r="G68" s="234">
        <f>G66+G29</f>
        <v/>
      </c>
      <c r="H68" s="189" t="n">
        <v>1</v>
      </c>
      <c r="I68" s="190" t="n"/>
      <c r="J68" s="188">
        <f>J66+J29</f>
        <v/>
      </c>
    </row>
    <row r="69" ht="38.25" customFormat="1" customHeight="1" s="249">
      <c r="A69" s="300" t="n"/>
      <c r="B69" s="300" t="n"/>
      <c r="C69" s="185" t="inlineStr">
        <is>
          <t>Итого по разделу «Машины и механизмы»  
(с коэффициентом на демонтаж 0,7)</t>
        </is>
      </c>
      <c r="D69" s="314" t="n"/>
      <c r="E69" s="187" t="n"/>
      <c r="F69" s="188" t="n"/>
      <c r="G69" s="188">
        <f>G30+G67</f>
        <v/>
      </c>
      <c r="H69" s="189" t="n">
        <v>1</v>
      </c>
      <c r="I69" s="190" t="n"/>
      <c r="J69" s="188">
        <f>J30+J67</f>
        <v/>
      </c>
    </row>
    <row r="70" ht="14.25" customFormat="1" customHeight="1" s="249">
      <c r="A70" s="300" t="n"/>
      <c r="B70" s="288" t="inlineStr">
        <is>
          <t>Оборудование</t>
        </is>
      </c>
      <c r="C70" s="377" t="n"/>
      <c r="D70" s="377" t="n"/>
      <c r="E70" s="377" t="n"/>
      <c r="F70" s="377" t="n"/>
      <c r="G70" s="377" t="n"/>
      <c r="H70" s="378" t="n"/>
      <c r="I70" s="168" t="n"/>
      <c r="J70" s="168" t="n"/>
    </row>
    <row r="71">
      <c r="A71" s="300" t="n"/>
      <c r="B71" s="299" t="inlineStr">
        <is>
          <t>Основное оборудование</t>
        </is>
      </c>
      <c r="C71" s="377" t="n"/>
      <c r="D71" s="377" t="n"/>
      <c r="E71" s="377" t="n"/>
      <c r="F71" s="377" t="n"/>
      <c r="G71" s="377" t="n"/>
      <c r="H71" s="378" t="n"/>
      <c r="I71" s="168" t="n"/>
      <c r="J71" s="168" t="n"/>
    </row>
    <row r="72">
      <c r="A72" s="300" t="n"/>
      <c r="B72" s="158" t="n"/>
      <c r="C72" s="159" t="inlineStr">
        <is>
          <t>Итого основное оборудование</t>
        </is>
      </c>
      <c r="D72" s="300" t="n"/>
      <c r="E72" s="392" t="n"/>
      <c r="F72" s="302" t="n"/>
      <c r="G72" s="234" t="n">
        <v>0</v>
      </c>
      <c r="H72" s="304" t="n">
        <v>0</v>
      </c>
      <c r="I72" s="126" t="n"/>
      <c r="J72" s="234" t="n">
        <v>0</v>
      </c>
    </row>
    <row r="73">
      <c r="A73" s="300" t="n"/>
      <c r="B73" s="300" t="n"/>
      <c r="C73" s="299" t="inlineStr">
        <is>
          <t>Итого прочее оборудование</t>
        </is>
      </c>
      <c r="D73" s="300" t="n"/>
      <c r="E73" s="392" t="n"/>
      <c r="F73" s="302" t="n"/>
      <c r="G73" s="234" t="n">
        <v>0</v>
      </c>
      <c r="H73" s="303" t="n">
        <v>0</v>
      </c>
      <c r="I73" s="126" t="n"/>
      <c r="J73" s="234" t="n">
        <v>0</v>
      </c>
    </row>
    <row r="74">
      <c r="A74" s="300" t="n"/>
      <c r="B74" s="300" t="n"/>
      <c r="C74" s="288" t="inlineStr">
        <is>
          <t>Итого по разделу «Оборудование»</t>
        </is>
      </c>
      <c r="D74" s="300" t="n"/>
      <c r="E74" s="301" t="n"/>
      <c r="F74" s="302" t="n"/>
      <c r="G74" s="234">
        <f>G73+G72</f>
        <v/>
      </c>
      <c r="H74" s="304">
        <f>H73+H72</f>
        <v/>
      </c>
      <c r="I74" s="126" t="n"/>
      <c r="J74" s="234">
        <f>J73+J72</f>
        <v/>
      </c>
    </row>
    <row r="75" ht="25.5" customHeight="1" s="252">
      <c r="A75" s="300" t="n"/>
      <c r="B75" s="300" t="n"/>
      <c r="C75" s="299" t="inlineStr">
        <is>
          <t>в том числе технологическое оборудование</t>
        </is>
      </c>
      <c r="D75" s="300" t="n"/>
      <c r="E75" s="393" t="n"/>
      <c r="F75" s="302" t="n"/>
      <c r="G75" s="234" t="n">
        <v>0</v>
      </c>
      <c r="H75" s="304" t="n"/>
      <c r="I75" s="126" t="n"/>
      <c r="J75" s="234">
        <f>J74</f>
        <v/>
      </c>
    </row>
    <row r="76" ht="14.25" customFormat="1" customHeight="1" s="249">
      <c r="A76" s="300" t="n"/>
      <c r="B76" s="288" t="inlineStr">
        <is>
          <t>Материалы</t>
        </is>
      </c>
      <c r="C76" s="377" t="n"/>
      <c r="D76" s="377" t="n"/>
      <c r="E76" s="377" t="n"/>
      <c r="F76" s="377" t="n"/>
      <c r="G76" s="377" t="n"/>
      <c r="H76" s="378" t="n"/>
      <c r="I76" s="192" t="n"/>
      <c r="J76" s="192" t="n"/>
    </row>
    <row r="77" ht="14.25" customFormat="1" customHeight="1" s="249">
      <c r="A77" s="300" t="n"/>
      <c r="B77" s="299" t="inlineStr">
        <is>
          <t>Основные материалы</t>
        </is>
      </c>
      <c r="C77" s="377" t="n"/>
      <c r="D77" s="377" t="n"/>
      <c r="E77" s="377" t="n"/>
      <c r="F77" s="377" t="n"/>
      <c r="G77" s="377" t="n"/>
      <c r="H77" s="378" t="n"/>
      <c r="I77" s="192" t="n"/>
      <c r="J77" s="192" t="n"/>
    </row>
    <row r="78" ht="14.25" customFormat="1" customHeight="1" s="249">
      <c r="A78" s="300" t="n"/>
      <c r="B78" s="203" t="n"/>
      <c r="C78" s="299" t="inlineStr">
        <is>
          <t>Итого основные материалы</t>
        </is>
      </c>
      <c r="D78" s="300" t="n"/>
      <c r="E78" s="392" t="n"/>
      <c r="F78" s="234" t="n"/>
      <c r="G78" s="234" t="n">
        <v>0</v>
      </c>
      <c r="H78" s="303" t="n">
        <v>0</v>
      </c>
      <c r="I78" s="234" t="n"/>
      <c r="J78" s="234" t="n">
        <v>0</v>
      </c>
    </row>
    <row r="79" ht="14.25" customFormat="1" customHeight="1" s="249">
      <c r="A79" s="300" t="n"/>
      <c r="B79" s="300" t="n"/>
      <c r="C79" s="299" t="inlineStr">
        <is>
          <t>Итого прочие материалы</t>
        </is>
      </c>
      <c r="D79" s="300" t="n"/>
      <c r="E79" s="301" t="n"/>
      <c r="F79" s="302" t="n"/>
      <c r="G79" s="234" t="n">
        <v>0</v>
      </c>
      <c r="H79" s="303" t="n">
        <v>0</v>
      </c>
      <c r="I79" s="234" t="n"/>
      <c r="J79" s="234" t="n">
        <v>0</v>
      </c>
    </row>
    <row r="80" ht="14.25" customFormat="1" customHeight="1" s="249">
      <c r="A80" s="300" t="n"/>
      <c r="B80" s="300" t="n"/>
      <c r="C80" s="288" t="inlineStr">
        <is>
          <t>Итого по разделу «Материалы»</t>
        </is>
      </c>
      <c r="D80" s="300" t="n"/>
      <c r="E80" s="301" t="n"/>
      <c r="F80" s="302" t="n"/>
      <c r="G80" s="234">
        <f>G78+G79</f>
        <v/>
      </c>
      <c r="H80" s="303" t="n">
        <v>0</v>
      </c>
      <c r="I80" s="234" t="n"/>
      <c r="J80" s="234">
        <f>J78+J79</f>
        <v/>
      </c>
    </row>
    <row r="81" ht="14.25" customFormat="1" customHeight="1" s="249">
      <c r="A81" s="300" t="n"/>
      <c r="B81" s="300" t="n"/>
      <c r="C81" s="299" t="inlineStr">
        <is>
          <t>ИТОГО ПО РМ</t>
        </is>
      </c>
      <c r="D81" s="300" t="n"/>
      <c r="E81" s="301" t="n"/>
      <c r="F81" s="302" t="n"/>
      <c r="G81" s="234">
        <f>G14+G68</f>
        <v/>
      </c>
      <c r="H81" s="303" t="n"/>
      <c r="I81" s="234" t="n"/>
      <c r="J81" s="234">
        <f>J14+J68+J80</f>
        <v/>
      </c>
    </row>
    <row r="82" ht="25.5" customFormat="1" customHeight="1" s="249">
      <c r="A82" s="300" t="n"/>
      <c r="B82" s="300" t="n"/>
      <c r="C82" s="299" t="inlineStr">
        <is>
          <t>ИТОГО ПО РМ
(с коэффициентом на демонтаж 0,7)</t>
        </is>
      </c>
      <c r="D82" s="300" t="n"/>
      <c r="E82" s="301" t="n"/>
      <c r="F82" s="302" t="n"/>
      <c r="G82" s="234">
        <f>G15+G69</f>
        <v/>
      </c>
      <c r="H82" s="303" t="n"/>
      <c r="I82" s="234" t="n"/>
      <c r="J82" s="234">
        <f>J14*0.7+J68*0.7+J80</f>
        <v/>
      </c>
    </row>
    <row r="83" ht="14.25" customFormat="1" customHeight="1" s="249">
      <c r="A83" s="300" t="n"/>
      <c r="B83" s="300" t="n"/>
      <c r="C83" s="299" t="inlineStr">
        <is>
          <t>Накладные расходы</t>
        </is>
      </c>
      <c r="D83" s="132">
        <f>ROUND(G83/(G$17+$G$14),2)</f>
        <v/>
      </c>
      <c r="E83" s="301" t="n"/>
      <c r="F83" s="302" t="n"/>
      <c r="G83" s="234" t="n">
        <v>2543933.08</v>
      </c>
      <c r="H83" s="304" t="n"/>
      <c r="I83" s="234" t="n"/>
      <c r="J83" s="234">
        <f>ROUND(D83*(J14+J17),2)</f>
        <v/>
      </c>
    </row>
    <row r="84" ht="25.5" customFormat="1" customHeight="1" s="249">
      <c r="A84" s="300" t="n"/>
      <c r="B84" s="300" t="n"/>
      <c r="C84" s="299" t="inlineStr">
        <is>
          <t>Накладные расходы 
(с коэффициентом на демонтаж 0,7)</t>
        </is>
      </c>
      <c r="D84" s="191">
        <f>ROUND(G84/(G$18+$G$15),2)</f>
        <v/>
      </c>
      <c r="E84" s="301" t="n"/>
      <c r="F84" s="302" t="n"/>
      <c r="G84" s="234">
        <f>G83*0.7</f>
        <v/>
      </c>
      <c r="H84" s="304" t="n"/>
      <c r="I84" s="234" t="n"/>
      <c r="J84" s="234">
        <f>ROUND(D84*(J15+J18),2)</f>
        <v/>
      </c>
    </row>
    <row r="85" ht="14.25" customFormat="1" customHeight="1" s="249">
      <c r="A85" s="300" t="n"/>
      <c r="B85" s="300" t="n"/>
      <c r="C85" s="299" t="inlineStr">
        <is>
          <t>Сметная прибыль</t>
        </is>
      </c>
      <c r="D85" s="132">
        <f>ROUND(G85/(G$14+G$17),2)</f>
        <v/>
      </c>
      <c r="E85" s="301" t="n"/>
      <c r="F85" s="302" t="n"/>
      <c r="G85" s="234" t="n">
        <v>1408389.74</v>
      </c>
      <c r="H85" s="304" t="n"/>
      <c r="I85" s="234" t="n"/>
      <c r="J85" s="234">
        <f>ROUND(D85*(J14+J17),2)</f>
        <v/>
      </c>
    </row>
    <row r="86" ht="25.5" customFormat="1" customHeight="1" s="249">
      <c r="A86" s="300" t="n"/>
      <c r="B86" s="300" t="n"/>
      <c r="C86" s="299" t="inlineStr">
        <is>
          <t>Сметная прибыль 
(с коэффициентом на демонтаж 0,7)</t>
        </is>
      </c>
      <c r="D86" s="191">
        <f>ROUND(G86/(G$15+G$18),2)</f>
        <v/>
      </c>
      <c r="E86" s="301" t="n"/>
      <c r="F86" s="302" t="n"/>
      <c r="G86" s="234">
        <f>G85*0.7</f>
        <v/>
      </c>
      <c r="H86" s="304" t="n"/>
      <c r="I86" s="234" t="n"/>
      <c r="J86" s="234">
        <f>ROUND(D86*(J15+J18),2)</f>
        <v/>
      </c>
    </row>
    <row r="87" ht="25.5" customFormat="1" customHeight="1" s="249">
      <c r="A87" s="300" t="n"/>
      <c r="B87" s="300" t="n"/>
      <c r="C87" s="299" t="inlineStr">
        <is>
          <t>Итого СМР (с НР и СП) 
(с коэффициентом на демонтаж 0,7)</t>
        </is>
      </c>
      <c r="D87" s="300" t="n"/>
      <c r="E87" s="301" t="n"/>
      <c r="F87" s="302" t="n"/>
      <c r="G87" s="234">
        <f>G82+G84+G86</f>
        <v/>
      </c>
      <c r="H87" s="304" t="n"/>
      <c r="I87" s="234" t="n"/>
      <c r="J87" s="234">
        <f>ROUND((J82+J84+J86),2)</f>
        <v/>
      </c>
    </row>
    <row r="88" ht="25.5" customFormat="1" customHeight="1" s="249">
      <c r="A88" s="300" t="n"/>
      <c r="B88" s="300" t="n"/>
      <c r="C88" s="299" t="inlineStr">
        <is>
          <t>ВСЕГО СМР + ОБОРУДОВАНИЕ 
(с коэффициентом на демонтаж 0,7)</t>
        </is>
      </c>
      <c r="D88" s="300" t="n"/>
      <c r="E88" s="301" t="n"/>
      <c r="F88" s="302" t="n"/>
      <c r="G88" s="234">
        <f>G87</f>
        <v/>
      </c>
      <c r="H88" s="304" t="n"/>
      <c r="I88" s="234" t="n"/>
      <c r="J88" s="234">
        <f>J87</f>
        <v/>
      </c>
    </row>
    <row r="89" ht="34.5" customFormat="1" customHeight="1" s="249">
      <c r="A89" s="300" t="n"/>
      <c r="B89" s="300" t="n"/>
      <c r="C89" s="299" t="inlineStr">
        <is>
          <t>ИТОГО ПОКАЗАТЕЛЬ НА ЕД. ИЗМ.</t>
        </is>
      </c>
      <c r="D89" s="300" t="inlineStr">
        <is>
          <t>1 км</t>
        </is>
      </c>
      <c r="E89" s="393" t="n">
        <v>104.21</v>
      </c>
      <c r="F89" s="302" t="n"/>
      <c r="G89" s="234">
        <f>G88/E89</f>
        <v/>
      </c>
      <c r="H89" s="304" t="n"/>
      <c r="I89" s="234" t="n"/>
      <c r="J89" s="188">
        <f>J88/E89</f>
        <v/>
      </c>
    </row>
    <row r="91" ht="14.25" customFormat="1" customHeight="1" s="249">
      <c r="A91" s="248" t="inlineStr">
        <is>
          <t>Составил ______________________     Д.А. Самуйленко</t>
        </is>
      </c>
    </row>
    <row r="92" ht="14.25" customFormat="1" customHeight="1" s="249">
      <c r="A92" s="251" t="inlineStr">
        <is>
          <t xml:space="preserve">                         (подпись, инициалы, фамилия)</t>
        </is>
      </c>
    </row>
    <row r="93" ht="14.25" customFormat="1" customHeight="1" s="249">
      <c r="A93" s="248" t="n"/>
    </row>
    <row r="94" ht="14.25" customFormat="1" customHeight="1" s="249">
      <c r="A94" s="248" t="inlineStr">
        <is>
          <t>Проверил ______________________        А.В. Костянецкая</t>
        </is>
      </c>
    </row>
    <row r="95" ht="14.25" customFormat="1" customHeight="1" s="249">
      <c r="A95" s="25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76:H76"/>
    <mergeCell ref="C9:C10"/>
    <mergeCell ref="E9:E10"/>
    <mergeCell ref="A7:H7"/>
    <mergeCell ref="B16:H16"/>
    <mergeCell ref="B9:B10"/>
    <mergeCell ref="D9:D10"/>
    <mergeCell ref="B71:H71"/>
    <mergeCell ref="B12:H12"/>
    <mergeCell ref="B77:H77"/>
    <mergeCell ref="D6:J6"/>
    <mergeCell ref="B70:H70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2" min="1" max="1"/>
    <col width="17.5703125" customWidth="1" style="252" min="2" max="2"/>
    <col width="39.140625" customWidth="1" style="252" min="3" max="3"/>
    <col width="10.7109375" customWidth="1" style="322" min="4" max="4"/>
    <col width="13.85546875" customWidth="1" style="252" min="5" max="5"/>
    <col width="13.28515625" customWidth="1" style="252" min="6" max="6"/>
    <col width="14.140625" customWidth="1" style="252" min="7" max="7"/>
  </cols>
  <sheetData>
    <row r="1">
      <c r="A1" s="315" t="inlineStr">
        <is>
          <t>Приложение №6</t>
        </is>
      </c>
    </row>
    <row r="2" ht="21.75" customHeight="1" s="252">
      <c r="A2" s="315" t="n"/>
      <c r="B2" s="315" t="n"/>
      <c r="C2" s="315" t="n"/>
      <c r="D2" s="324" t="n"/>
      <c r="E2" s="315" t="n"/>
      <c r="F2" s="315" t="n"/>
      <c r="G2" s="315" t="n"/>
    </row>
    <row r="3">
      <c r="A3" s="271" t="inlineStr">
        <is>
          <t>Расчет стоимости оборудования</t>
        </is>
      </c>
    </row>
    <row r="4" ht="25.5" customHeight="1" s="252">
      <c r="A4" s="274" t="inlineStr">
        <is>
          <t>Наименование разрабатываемого показателя УНЦ — Демонтаж ВЛ 330 кВ одна цепь</t>
        </is>
      </c>
    </row>
    <row r="5">
      <c r="A5" s="248" t="n"/>
      <c r="B5" s="248" t="n"/>
      <c r="C5" s="248" t="n"/>
      <c r="D5" s="324" t="n"/>
      <c r="E5" s="248" t="n"/>
      <c r="F5" s="248" t="n"/>
      <c r="G5" s="248" t="n"/>
    </row>
    <row r="6" ht="30" customHeight="1" s="252">
      <c r="A6" s="320" t="inlineStr">
        <is>
          <t>№ пп.</t>
        </is>
      </c>
      <c r="B6" s="320" t="inlineStr">
        <is>
          <t>Код ресурса</t>
        </is>
      </c>
      <c r="C6" s="320" t="inlineStr">
        <is>
          <t>Наименование</t>
        </is>
      </c>
      <c r="D6" s="320" t="inlineStr">
        <is>
          <t>Ед. изм.</t>
        </is>
      </c>
      <c r="E6" s="300" t="inlineStr">
        <is>
          <t>Кол-во единиц по проектным данным</t>
        </is>
      </c>
      <c r="F6" s="320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0" t="inlineStr">
        <is>
          <t>на ед. изм.</t>
        </is>
      </c>
      <c r="G7" s="300" t="inlineStr">
        <is>
          <t>общая</t>
        </is>
      </c>
    </row>
    <row r="8">
      <c r="A8" s="300" t="n">
        <v>1</v>
      </c>
      <c r="B8" s="300" t="n">
        <v>2</v>
      </c>
      <c r="C8" s="300" t="n">
        <v>3</v>
      </c>
      <c r="D8" s="300" t="n">
        <v>4</v>
      </c>
      <c r="E8" s="300" t="n">
        <v>5</v>
      </c>
      <c r="F8" s="300" t="n">
        <v>6</v>
      </c>
      <c r="G8" s="300" t="n">
        <v>7</v>
      </c>
    </row>
    <row r="9" ht="15" customHeight="1" s="252">
      <c r="A9" s="24" t="n"/>
      <c r="B9" s="299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52">
      <c r="A10" s="300" t="n"/>
      <c r="B10" s="288" t="n"/>
      <c r="C10" s="299" t="inlineStr">
        <is>
          <t>ИТОГО ИНЖЕНЕРНОЕ ОБОРУДОВАНИЕ</t>
        </is>
      </c>
      <c r="D10" s="305" t="n"/>
      <c r="E10" s="103" t="n"/>
      <c r="F10" s="302" t="n"/>
      <c r="G10" s="302" t="n">
        <v>0</v>
      </c>
    </row>
    <row r="11">
      <c r="A11" s="300" t="n"/>
      <c r="B11" s="299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52">
      <c r="A12" s="300" t="n"/>
      <c r="B12" s="299" t="n"/>
      <c r="C12" s="299" t="inlineStr">
        <is>
          <t>ИТОГО ТЕХНОЛОГИЧЕСКОЕ ОБОРУДОВАНИЕ</t>
        </is>
      </c>
      <c r="D12" s="300" t="n"/>
      <c r="E12" s="319" t="n"/>
      <c r="F12" s="302" t="n"/>
      <c r="G12" s="234" t="n">
        <v>0</v>
      </c>
    </row>
    <row r="13" ht="19.5" customHeight="1" s="252">
      <c r="A13" s="300" t="n"/>
      <c r="B13" s="299" t="n"/>
      <c r="C13" s="299" t="inlineStr">
        <is>
          <t>Всего по разделу «Оборудование»</t>
        </is>
      </c>
      <c r="D13" s="300" t="n"/>
      <c r="E13" s="319" t="n"/>
      <c r="F13" s="302" t="n"/>
      <c r="G13" s="234">
        <f>G10+G12</f>
        <v/>
      </c>
    </row>
    <row r="14">
      <c r="A14" s="250" t="n"/>
      <c r="B14" s="104" t="n"/>
      <c r="C14" s="250" t="n"/>
      <c r="D14" s="156" t="n"/>
      <c r="E14" s="250" t="n"/>
      <c r="F14" s="250" t="n"/>
      <c r="G14" s="250" t="n"/>
    </row>
    <row r="15">
      <c r="A15" s="248" t="inlineStr">
        <is>
          <t>Составил ______________________    Д.А. Самуйленко</t>
        </is>
      </c>
      <c r="B15" s="249" t="n"/>
      <c r="C15" s="249" t="n"/>
      <c r="D15" s="156" t="n"/>
      <c r="E15" s="250" t="n"/>
      <c r="F15" s="250" t="n"/>
      <c r="G15" s="250" t="n"/>
    </row>
    <row r="16">
      <c r="A16" s="251" t="inlineStr">
        <is>
          <t xml:space="preserve">                         (подпись, инициалы, фамилия)</t>
        </is>
      </c>
      <c r="B16" s="249" t="n"/>
      <c r="C16" s="249" t="n"/>
      <c r="D16" s="156" t="n"/>
      <c r="E16" s="250" t="n"/>
      <c r="F16" s="250" t="n"/>
      <c r="G16" s="250" t="n"/>
    </row>
    <row r="17">
      <c r="A17" s="248" t="n"/>
      <c r="B17" s="249" t="n"/>
      <c r="C17" s="249" t="n"/>
      <c r="D17" s="156" t="n"/>
      <c r="E17" s="250" t="n"/>
      <c r="F17" s="250" t="n"/>
      <c r="G17" s="250" t="n"/>
    </row>
    <row r="18">
      <c r="A18" s="248" t="inlineStr">
        <is>
          <t>Проверил ______________________        А.В. Костянецкая</t>
        </is>
      </c>
      <c r="B18" s="249" t="n"/>
      <c r="C18" s="249" t="n"/>
      <c r="D18" s="156" t="n"/>
      <c r="E18" s="250" t="n"/>
      <c r="F18" s="250" t="n"/>
      <c r="G18" s="250" t="n"/>
    </row>
    <row r="19">
      <c r="A19" s="251" t="inlineStr">
        <is>
          <t xml:space="preserve">                        (подпись, инициалы, фамилия)</t>
        </is>
      </c>
      <c r="B19" s="249" t="n"/>
      <c r="C19" s="249" t="n"/>
      <c r="D19" s="156" t="n"/>
      <c r="E19" s="250" t="n"/>
      <c r="F19" s="250" t="n"/>
      <c r="G19" s="2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2" min="1" max="1"/>
    <col width="16.42578125" customWidth="1" style="252" min="2" max="2"/>
    <col width="37.140625" customWidth="1" style="252" min="3" max="3"/>
    <col width="49" customWidth="1" style="252" min="4" max="4"/>
    <col width="9.140625" customWidth="1" style="252" min="5" max="5"/>
  </cols>
  <sheetData>
    <row r="1" ht="15.75" customHeight="1" s="252">
      <c r="A1" s="254" t="n"/>
      <c r="B1" s="254" t="n"/>
      <c r="C1" s="254" t="n"/>
      <c r="D1" s="254" t="inlineStr">
        <is>
          <t>Приложение №7</t>
        </is>
      </c>
    </row>
    <row r="2" ht="15.75" customHeight="1" s="252">
      <c r="A2" s="254" t="n"/>
      <c r="B2" s="254" t="n"/>
      <c r="C2" s="254" t="n"/>
      <c r="D2" s="254" t="n"/>
    </row>
    <row r="3" ht="15.75" customHeight="1" s="252">
      <c r="A3" s="254" t="n"/>
      <c r="B3" s="242" t="inlineStr">
        <is>
          <t>Расчет показателя УНЦ</t>
        </is>
      </c>
      <c r="C3" s="254" t="n"/>
      <c r="D3" s="254" t="n"/>
    </row>
    <row r="4" ht="15.75" customHeight="1" s="252">
      <c r="A4" s="254" t="n"/>
      <c r="B4" s="254" t="n"/>
      <c r="C4" s="254" t="n"/>
      <c r="D4" s="254" t="n"/>
    </row>
    <row r="5" ht="15.75" customHeight="1" s="25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5.75" customHeight="1" s="252">
      <c r="A6" s="254" t="inlineStr">
        <is>
          <t>Единица измерения  — 1 км</t>
        </is>
      </c>
      <c r="B6" s="254" t="n"/>
      <c r="C6" s="254" t="n"/>
      <c r="D6" s="254" t="n"/>
    </row>
    <row r="7" ht="15.75" customHeight="1" s="252">
      <c r="A7" s="254" t="n"/>
      <c r="B7" s="254" t="n"/>
      <c r="C7" s="254" t="n"/>
      <c r="D7" s="254" t="n"/>
    </row>
    <row r="8">
      <c r="A8" s="286" t="inlineStr">
        <is>
          <t>Код показателя</t>
        </is>
      </c>
      <c r="B8" s="286" t="inlineStr">
        <is>
          <t>Наименование показателя</t>
        </is>
      </c>
      <c r="C8" s="286" t="inlineStr">
        <is>
          <t>Наименование РМ, входящих в состав показателя</t>
        </is>
      </c>
      <c r="D8" s="286" t="inlineStr">
        <is>
          <t>Норматив цены на 01.01.2023, тыс.руб.</t>
        </is>
      </c>
    </row>
    <row r="9">
      <c r="A9" s="380" t="n"/>
      <c r="B9" s="380" t="n"/>
      <c r="C9" s="380" t="n"/>
      <c r="D9" s="380" t="n"/>
    </row>
    <row r="10" ht="15.75" customHeight="1" s="252">
      <c r="A10" s="286" t="n">
        <v>1</v>
      </c>
      <c r="B10" s="286" t="n">
        <v>2</v>
      </c>
      <c r="C10" s="286" t="n">
        <v>3</v>
      </c>
      <c r="D10" s="286" t="n">
        <v>4</v>
      </c>
    </row>
    <row r="11" ht="47.25" customHeight="1" s="252">
      <c r="A11" s="286" t="inlineStr">
        <is>
          <t>М2-06-1</t>
        </is>
      </c>
      <c r="B11" s="286" t="inlineStr">
        <is>
          <t>УНЦ на демонтаж ВЛ 0,4-750 кВ</t>
        </is>
      </c>
      <c r="C11" s="269">
        <f>D5</f>
        <v/>
      </c>
      <c r="D11" s="260">
        <f>'Прил.4 РМ'!C41/1000</f>
        <v/>
      </c>
    </row>
    <row r="13">
      <c r="A13" s="248" t="inlineStr">
        <is>
          <t>Составил ______________________     Д.А. Самуйленко</t>
        </is>
      </c>
      <c r="B13" s="249" t="n"/>
      <c r="C13" s="249" t="n"/>
      <c r="D13" s="250" t="n"/>
    </row>
    <row r="14">
      <c r="A14" s="251" t="inlineStr">
        <is>
          <t xml:space="preserve">                         (подпись, инициалы, фамилия)</t>
        </is>
      </c>
      <c r="B14" s="249" t="n"/>
      <c r="C14" s="249" t="n"/>
      <c r="D14" s="250" t="n"/>
    </row>
    <row r="15">
      <c r="A15" s="248" t="n"/>
      <c r="B15" s="249" t="n"/>
      <c r="C15" s="249" t="n"/>
      <c r="D15" s="250" t="n"/>
    </row>
    <row r="16">
      <c r="A16" s="248" t="inlineStr">
        <is>
          <t>Проверил ______________________        А.В. Костянецкая</t>
        </is>
      </c>
      <c r="B16" s="249" t="n"/>
      <c r="C16" s="249" t="n"/>
      <c r="D16" s="250" t="n"/>
    </row>
    <row r="17">
      <c r="A17" s="251" t="inlineStr">
        <is>
          <t xml:space="preserve">                        (подпись, инициалы, фамилия)</t>
        </is>
      </c>
      <c r="B17" s="249" t="n"/>
      <c r="C17" s="249" t="n"/>
      <c r="D17" s="25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2" min="2" max="2"/>
    <col width="37" customWidth="1" style="252" min="3" max="3"/>
    <col width="32" customWidth="1" style="252" min="4" max="4"/>
  </cols>
  <sheetData>
    <row r="4" ht="15.75" customHeight="1" s="252">
      <c r="B4" s="278" t="inlineStr">
        <is>
          <t>Приложение № 10</t>
        </is>
      </c>
    </row>
    <row r="5" ht="18.75" customHeight="1" s="252">
      <c r="B5" s="117" t="n"/>
    </row>
    <row r="6" ht="15.75" customHeight="1" s="252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2" t="n"/>
    </row>
    <row r="8">
      <c r="B8" s="322" t="n"/>
      <c r="C8" s="322" t="n"/>
      <c r="D8" s="322" t="n"/>
      <c r="E8" s="322" t="n"/>
    </row>
    <row r="9" ht="47.25" customHeight="1" s="252">
      <c r="B9" s="286" t="inlineStr">
        <is>
          <t>Наименование индекса / норм сопутствующих затрат</t>
        </is>
      </c>
      <c r="C9" s="286" t="inlineStr">
        <is>
          <t>Дата применения и обоснование индекса / норм сопутствующих затрат</t>
        </is>
      </c>
      <c r="D9" s="286" t="inlineStr">
        <is>
          <t>Размер индекса / норма сопутствующих затрат</t>
        </is>
      </c>
    </row>
    <row r="10" ht="15.75" customHeight="1" s="252">
      <c r="B10" s="286" t="n">
        <v>1</v>
      </c>
      <c r="C10" s="286" t="n">
        <v>2</v>
      </c>
      <c r="D10" s="286" t="n">
        <v>3</v>
      </c>
    </row>
    <row r="11" ht="45" customHeight="1" s="252">
      <c r="B11" s="286" t="inlineStr">
        <is>
          <t xml:space="preserve">Индекс изменения сметной стоимости на 1 квартал 2023 года. ОЗП </t>
        </is>
      </c>
      <c r="C11" s="286" t="inlineStr">
        <is>
          <t>Письмо Минстроя России от 30.03.2023г. №17106-ИФ/09  прил.1</t>
        </is>
      </c>
      <c r="D11" s="286" t="n">
        <v>46.83</v>
      </c>
    </row>
    <row r="12" ht="29.25" customHeight="1" s="252">
      <c r="B12" s="286" t="inlineStr">
        <is>
          <t>Индекс изменения сметной стоимости на 1 квартал 2023 года. ЭМ</t>
        </is>
      </c>
      <c r="C12" s="286" t="inlineStr">
        <is>
          <t>Письмо Минстроя России от 30.03.2023г. №17106-ИФ/09  прил.1</t>
        </is>
      </c>
      <c r="D12" s="286" t="n">
        <v>11.79</v>
      </c>
    </row>
    <row r="13" ht="29.25" customHeight="1" s="252">
      <c r="B13" s="286" t="inlineStr">
        <is>
          <t>Индекс изменения сметной стоимости на 1 квартал 2023 года. МАТ</t>
        </is>
      </c>
      <c r="C13" s="286" t="inlineStr">
        <is>
          <t>Письмо Минстроя России от 30.03.2023г. №17106-ИФ/09  прил.1</t>
        </is>
      </c>
      <c r="D13" s="286" t="n">
        <v>9.140000000000001</v>
      </c>
    </row>
    <row r="14" ht="30.75" customHeight="1" s="252">
      <c r="B14" s="286" t="inlineStr">
        <is>
          <t>Индекс изменения сметной стоимости на 1 квартал 2023 года. ОБ</t>
        </is>
      </c>
      <c r="C14" s="217" t="inlineStr">
        <is>
          <t>Письмо Минстроя России от 23.02.2023г. №9791-ИФ/09 прил.6</t>
        </is>
      </c>
      <c r="D14" s="286" t="n">
        <v>6.26</v>
      </c>
    </row>
    <row r="15" ht="89.25" customHeight="1" s="252">
      <c r="B15" s="286" t="inlineStr">
        <is>
          <t>Временные здания и сооружения</t>
        </is>
      </c>
      <c r="C15" s="2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2">
      <c r="B16" s="286" t="inlineStr">
        <is>
          <t>Дополнительные затраты при производстве строительно-монтажных работ в зимнее время</t>
        </is>
      </c>
      <c r="C16" s="2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2">
      <c r="B17" s="286" t="inlineStr">
        <is>
          <t>Строительный контроль</t>
        </is>
      </c>
      <c r="C17" s="286" t="inlineStr">
        <is>
          <t>Постановление Правительства РФ от 21.06.10 г. № 468</t>
        </is>
      </c>
      <c r="D17" s="119" t="n">
        <v>0.0156</v>
      </c>
    </row>
    <row r="18" ht="31.5" customHeight="1" s="252">
      <c r="B18" s="286" t="inlineStr">
        <is>
          <t>Авторский надзор - 0,2%</t>
        </is>
      </c>
      <c r="C18" s="286" t="inlineStr">
        <is>
          <t>Приказ от 4.08.2020 № 421/пр п.173</t>
        </is>
      </c>
      <c r="D18" s="119" t="n">
        <v>0.002</v>
      </c>
    </row>
    <row r="19" ht="24" customHeight="1" s="252">
      <c r="B19" s="286" t="inlineStr">
        <is>
          <t>Непредвиденные расходы</t>
        </is>
      </c>
      <c r="C19" s="286" t="inlineStr">
        <is>
          <t>Приказ от 4.08.2020 № 421/пр п.179</t>
        </is>
      </c>
      <c r="D19" s="119" t="n">
        <v>0.03</v>
      </c>
    </row>
    <row r="20" ht="18.75" customHeight="1" s="252">
      <c r="B20" s="118" t="n"/>
    </row>
    <row r="21" ht="18.75" customHeight="1" s="252">
      <c r="B21" s="118" t="n"/>
    </row>
    <row r="22" ht="18.75" customHeight="1" s="252">
      <c r="B22" s="118" t="n"/>
    </row>
    <row r="23" ht="18.75" customHeight="1" s="252">
      <c r="B23" s="118" t="n"/>
    </row>
    <row r="26">
      <c r="B26" s="248" t="inlineStr">
        <is>
          <t>Составил ______________________        Д.А. Самуйленко</t>
        </is>
      </c>
      <c r="C26" s="249" t="n"/>
    </row>
    <row r="27">
      <c r="B27" s="251" t="inlineStr">
        <is>
          <t xml:space="preserve">                         (подпись, инициалы, фамилия)</t>
        </is>
      </c>
      <c r="C27" s="249" t="n"/>
    </row>
    <row r="28">
      <c r="B28" s="248" t="n"/>
      <c r="C28" s="249" t="n"/>
    </row>
    <row r="29">
      <c r="B29" s="248" t="inlineStr">
        <is>
          <t>Проверил ______________________        А.В. Костянецкая</t>
        </is>
      </c>
      <c r="C29" s="249" t="n"/>
    </row>
    <row r="30">
      <c r="B30" s="251" t="inlineStr">
        <is>
          <t xml:space="preserve">                        (подпись, инициалы, фамилия)</t>
        </is>
      </c>
      <c r="C30" s="24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2" min="2" max="2"/>
    <col width="13" customWidth="1" style="252" min="3" max="3"/>
    <col width="22.85546875" customWidth="1" style="252" min="4" max="4"/>
    <col width="21.5703125" customWidth="1" style="252" min="5" max="5"/>
    <col width="43.85546875" customWidth="1" style="252" min="6" max="6"/>
  </cols>
  <sheetData>
    <row r="1" s="252"/>
    <row r="2" ht="17.25" customHeight="1" s="252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2"/>
    <row r="4" ht="18" customHeight="1" s="252">
      <c r="A4" s="253" t="inlineStr">
        <is>
          <t>Составлен в уровне цен на 01.01.2023 г.</t>
        </is>
      </c>
      <c r="B4" s="254" t="n"/>
      <c r="C4" s="254" t="n"/>
      <c r="D4" s="254" t="n"/>
      <c r="E4" s="254" t="n"/>
      <c r="F4" s="254" t="n"/>
      <c r="G4" s="254" t="n"/>
    </row>
    <row r="5" ht="15.75" customHeight="1" s="252">
      <c r="A5" s="255" t="inlineStr">
        <is>
          <t>№ пп.</t>
        </is>
      </c>
      <c r="B5" s="255" t="inlineStr">
        <is>
          <t>Наименование элемента</t>
        </is>
      </c>
      <c r="C5" s="255" t="inlineStr">
        <is>
          <t>Обозначение</t>
        </is>
      </c>
      <c r="D5" s="255" t="inlineStr">
        <is>
          <t>Формула</t>
        </is>
      </c>
      <c r="E5" s="255" t="inlineStr">
        <is>
          <t>Величина элемента</t>
        </is>
      </c>
      <c r="F5" s="255" t="inlineStr">
        <is>
          <t>Наименования обосновывающих документов</t>
        </is>
      </c>
      <c r="G5" s="254" t="n"/>
    </row>
    <row r="6" ht="15.75" customHeight="1" s="252">
      <c r="A6" s="255" t="n">
        <v>1</v>
      </c>
      <c r="B6" s="255" t="n">
        <v>2</v>
      </c>
      <c r="C6" s="255" t="n">
        <v>3</v>
      </c>
      <c r="D6" s="255" t="n">
        <v>4</v>
      </c>
      <c r="E6" s="255" t="n">
        <v>5</v>
      </c>
      <c r="F6" s="255" t="n">
        <v>6</v>
      </c>
      <c r="G6" s="254" t="n"/>
    </row>
    <row r="7" ht="110.25" customHeight="1" s="252">
      <c r="A7" s="256" t="inlineStr">
        <is>
          <t>1.1</t>
        </is>
      </c>
      <c r="B7" s="2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6" t="inlineStr">
        <is>
          <t>С1ср</t>
        </is>
      </c>
      <c r="D7" s="286" t="inlineStr">
        <is>
          <t>-</t>
        </is>
      </c>
      <c r="E7" s="259" t="n">
        <v>47872.94</v>
      </c>
      <c r="F7" s="2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4" t="n"/>
    </row>
    <row r="8" ht="31.5" customHeight="1" s="252">
      <c r="A8" s="256" t="inlineStr">
        <is>
          <t>1.2</t>
        </is>
      </c>
      <c r="B8" s="261" t="inlineStr">
        <is>
          <t>Среднегодовое нормативное число часов работы одного рабочего в месяц, часы (ч.)</t>
        </is>
      </c>
      <c r="C8" s="286" t="inlineStr">
        <is>
          <t>tср</t>
        </is>
      </c>
      <c r="D8" s="286" t="inlineStr">
        <is>
          <t>1973ч/12мес.</t>
        </is>
      </c>
      <c r="E8" s="260">
        <f>1973/12</f>
        <v/>
      </c>
      <c r="F8" s="261" t="inlineStr">
        <is>
          <t>Производственный календарь 2023 год
(40-часов.неделя)</t>
        </is>
      </c>
      <c r="G8" s="263" t="n"/>
    </row>
    <row r="9" ht="15.75" customHeight="1" s="252">
      <c r="A9" s="256" t="inlineStr">
        <is>
          <t>1.3</t>
        </is>
      </c>
      <c r="B9" s="261" t="inlineStr">
        <is>
          <t>Коэффициент увеличения</t>
        </is>
      </c>
      <c r="C9" s="286" t="inlineStr">
        <is>
          <t>Кув</t>
        </is>
      </c>
      <c r="D9" s="286" t="inlineStr">
        <is>
          <t>-</t>
        </is>
      </c>
      <c r="E9" s="260" t="n">
        <v>1</v>
      </c>
      <c r="F9" s="261" t="n"/>
      <c r="G9" s="263" t="n"/>
    </row>
    <row r="10" ht="15.75" customHeight="1" s="252">
      <c r="A10" s="256" t="inlineStr">
        <is>
          <t>1.4</t>
        </is>
      </c>
      <c r="B10" s="261" t="inlineStr">
        <is>
          <t>Средний разряд работ</t>
        </is>
      </c>
      <c r="C10" s="286" t="n"/>
      <c r="D10" s="286" t="n"/>
      <c r="E10" s="394" t="n">
        <v>3.1</v>
      </c>
      <c r="F10" s="261" t="inlineStr">
        <is>
          <t>РТМ</t>
        </is>
      </c>
      <c r="G10" s="263" t="n"/>
    </row>
    <row r="11" ht="78.75" customHeight="1" s="252">
      <c r="A11" s="256" t="inlineStr">
        <is>
          <t>1.5</t>
        </is>
      </c>
      <c r="B11" s="261" t="inlineStr">
        <is>
          <t>Тарифный коэффициент среднего разряда работ</t>
        </is>
      </c>
      <c r="C11" s="286" t="inlineStr">
        <is>
          <t>КТ</t>
        </is>
      </c>
      <c r="D11" s="286" t="inlineStr">
        <is>
          <t>-</t>
        </is>
      </c>
      <c r="E11" s="381" t="n">
        <v>1.202</v>
      </c>
      <c r="F11" s="2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4" t="n"/>
    </row>
    <row r="12" ht="78.75" customHeight="1" s="252">
      <c r="A12" s="266" t="inlineStr">
        <is>
          <t>1.6</t>
        </is>
      </c>
      <c r="B12" s="367" t="inlineStr">
        <is>
          <t>Коэффициент инфляции, определяемый поквартально</t>
        </is>
      </c>
      <c r="C12" s="267" t="inlineStr">
        <is>
          <t>Кинф</t>
        </is>
      </c>
      <c r="D12" s="267" t="inlineStr">
        <is>
          <t>-</t>
        </is>
      </c>
      <c r="E12" s="395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3" t="n"/>
    </row>
    <row r="13" ht="63" customHeight="1" s="252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2025-01-24T12:10:59Z</dcterms:modified>
  <cp:lastModifiedBy>Nikolay Ivanov</cp:lastModifiedBy>
  <cp:lastPrinted>2023-11-28T13:14:14Z</cp:lastPrinted>
</cp:coreProperties>
</file>