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54" min="1" max="2"/>
    <col width="36.85546875" customWidth="1" style="254" min="3" max="3"/>
    <col width="36.5703125" customWidth="1" style="254" min="4" max="6"/>
    <col width="37.42578125" customWidth="1" style="254" min="7" max="7"/>
    <col width="9.140625" customWidth="1" style="254" min="8" max="8"/>
    <col width="9.140625" customWidth="1" style="252" min="9" max="9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  <c r="E5" s="212" t="n"/>
      <c r="F5" s="212" t="n"/>
    </row>
    <row r="6">
      <c r="B6" s="212" t="n"/>
      <c r="C6" s="212" t="n"/>
      <c r="D6" s="212" t="n"/>
      <c r="E6" s="212" t="n"/>
      <c r="F6" s="212" t="n"/>
    </row>
    <row r="7">
      <c r="B7" s="278" t="inlineStr">
        <is>
          <t>Наименование разрабатываемого показателя УНЦ — Демонтаж ВЛ 35 кВ две цепи</t>
        </is>
      </c>
      <c r="G7" s="214" t="n"/>
    </row>
    <row r="8" ht="31.5" customHeight="1" s="252">
      <c r="B8" s="278" t="inlineStr">
        <is>
          <t>Сопоставимый уровень цен: 4 кв 2019</t>
        </is>
      </c>
    </row>
    <row r="9">
      <c r="B9" s="278" t="inlineStr">
        <is>
          <t>Единица измерения  — 1 км</t>
        </is>
      </c>
      <c r="G9" s="214" t="n"/>
    </row>
    <row r="10">
      <c r="B10" s="278" t="n"/>
    </row>
    <row r="11">
      <c r="B11" s="281" t="inlineStr">
        <is>
          <t>№ п/п</t>
        </is>
      </c>
      <c r="C11" s="281" t="inlineStr">
        <is>
          <t>Параметр</t>
        </is>
      </c>
      <c r="D11" s="285" t="inlineStr">
        <is>
          <t>Объект-представитель 1</t>
        </is>
      </c>
      <c r="E11" s="285" t="inlineStr">
        <is>
          <t>Объект-представитель 2</t>
        </is>
      </c>
      <c r="F11" s="285" t="inlineStr">
        <is>
          <t>Объект-представитель 3</t>
        </is>
      </c>
      <c r="G11" s="214" t="n"/>
    </row>
    <row r="12" ht="180.75" customHeight="1" s="252">
      <c r="B12" s="281" t="n">
        <v>1</v>
      </c>
      <c r="C12" s="285" t="inlineStr">
        <is>
          <t>Наименование объекта-представителя</t>
        </is>
      </c>
      <c r="D12" s="285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E12" s="285" t="n"/>
      <c r="F12" s="285" t="n"/>
    </row>
    <row r="13" ht="31.5" customHeight="1" s="252">
      <c r="B13" s="281" t="n">
        <v>2</v>
      </c>
      <c r="C13" s="285" t="inlineStr">
        <is>
          <t>Наименование субъекта Российской Федерации</t>
        </is>
      </c>
      <c r="D13" s="285" t="inlineStr">
        <is>
          <t>Оренбургская область</t>
        </is>
      </c>
      <c r="E13" s="285" t="n"/>
      <c r="F13" s="285" t="n"/>
    </row>
    <row r="14">
      <c r="B14" s="281" t="n">
        <v>3</v>
      </c>
      <c r="C14" s="285" t="inlineStr">
        <is>
          <t>Климатический район и подрайон</t>
        </is>
      </c>
      <c r="D14" s="285" t="inlineStr">
        <is>
          <t>IIIа</t>
        </is>
      </c>
      <c r="E14" s="285" t="n"/>
      <c r="F14" s="285" t="n"/>
    </row>
    <row r="15">
      <c r="B15" s="281" t="n">
        <v>4</v>
      </c>
      <c r="C15" s="285" t="inlineStr">
        <is>
          <t>Мощность объекта</t>
        </is>
      </c>
      <c r="D15" s="261" t="n">
        <v>2.152</v>
      </c>
      <c r="E15" s="261" t="n"/>
      <c r="F15" s="261" t="n"/>
    </row>
    <row r="16" ht="94.5" customHeight="1" s="252">
      <c r="B16" s="281" t="n">
        <v>5</v>
      </c>
      <c r="C16" s="2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Опора  У35-1т+5  - 5шт (23,22 т)
Опора  У110-1+9 - 1шт (8,143 т)
Опора ПБ35-3.1т - 5 шт (24,095 т)</t>
        </is>
      </c>
      <c r="E16" s="285" t="n"/>
      <c r="F16" s="285" t="n"/>
    </row>
    <row r="17" ht="78.75" customHeight="1" s="252">
      <c r="B17" s="281" t="n">
        <v>6</v>
      </c>
      <c r="C17" s="2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  <c r="E17" s="219" t="n"/>
      <c r="F17" s="219" t="n"/>
      <c r="G17" s="220" t="n"/>
    </row>
    <row r="18">
      <c r="B18" s="221" t="inlineStr">
        <is>
          <t>6.1</t>
        </is>
      </c>
      <c r="C18" s="285" t="inlineStr">
        <is>
          <t>строительно-монтажные работы</t>
        </is>
      </c>
      <c r="D18" s="219" t="n">
        <v>1992.04</v>
      </c>
      <c r="E18" s="219" t="n"/>
      <c r="F18" s="219" t="n"/>
    </row>
    <row r="19" ht="15.75" customHeight="1" s="252">
      <c r="B19" s="221" t="inlineStr">
        <is>
          <t>6.2</t>
        </is>
      </c>
      <c r="C19" s="285" t="inlineStr">
        <is>
          <t>оборудование и инвентарь</t>
        </is>
      </c>
      <c r="D19" s="219" t="n">
        <v>0</v>
      </c>
      <c r="E19" s="285" t="n"/>
      <c r="F19" s="285" t="n"/>
    </row>
    <row r="20" ht="16.5" customHeight="1" s="252">
      <c r="B20" s="221" t="inlineStr">
        <is>
          <t>6.3</t>
        </is>
      </c>
      <c r="C20" s="285" t="inlineStr">
        <is>
          <t>пусконаладочные работы</t>
        </is>
      </c>
      <c r="D20" s="219" t="n">
        <v>0</v>
      </c>
      <c r="E20" s="285" t="n"/>
      <c r="F20" s="285" t="n"/>
    </row>
    <row r="21" ht="35.25" customHeight="1" s="252">
      <c r="B21" s="221" t="inlineStr">
        <is>
          <t>6.4</t>
        </is>
      </c>
      <c r="C21" s="222" t="inlineStr">
        <is>
          <t>прочие и лимитированные затраты</t>
        </is>
      </c>
      <c r="D21" s="219">
        <f>D18*2.9%</f>
        <v/>
      </c>
      <c r="E21" s="285" t="n"/>
      <c r="F21" s="285" t="n"/>
    </row>
    <row r="22">
      <c r="B22" s="281" t="n">
        <v>7</v>
      </c>
      <c r="C22" s="222" t="inlineStr">
        <is>
          <t>Сопоставимый уровень цен</t>
        </is>
      </c>
      <c r="D22" s="281" t="inlineStr">
        <is>
          <t>4 кв 2019</t>
        </is>
      </c>
      <c r="E22" s="281" t="n"/>
      <c r="F22" s="281" t="n"/>
      <c r="G22" s="220" t="n"/>
    </row>
    <row r="23" ht="110.25" customHeight="1" s="252">
      <c r="B23" s="281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D17/5.86*8.69</f>
        <v/>
      </c>
      <c r="E23" s="224" t="n"/>
      <c r="F23" s="219" t="n"/>
    </row>
    <row r="24" ht="47.25" customHeight="1" s="252">
      <c r="B24" s="281" t="n">
        <v>9</v>
      </c>
      <c r="C24" s="218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224" t="n"/>
      <c r="F24" s="224" t="n"/>
      <c r="G24" s="220" t="n"/>
    </row>
    <row r="25" ht="110.25" customHeight="1" s="252">
      <c r="B25" s="281" t="n">
        <v>10</v>
      </c>
      <c r="C25" s="285" t="inlineStr">
        <is>
          <t>Примечание</t>
        </is>
      </c>
      <c r="D25" s="285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85" t="n"/>
      <c r="F25" s="285" t="n"/>
    </row>
    <row r="26">
      <c r="B26" s="225" t="n"/>
      <c r="C26" s="226" t="n"/>
      <c r="D26" s="226" t="n"/>
      <c r="E26" s="226" t="n"/>
      <c r="F26" s="226" t="n"/>
    </row>
    <row r="27">
      <c r="B27" s="227" t="n"/>
    </row>
    <row r="28">
      <c r="B28" s="254" t="inlineStr">
        <is>
          <t>Составил ______________________        А.П. Николаева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254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24.85546875" customWidth="1" style="254" min="5" max="5"/>
    <col width="15.570312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  <col width="9.140625" customWidth="1" style="252" min="13" max="13"/>
  </cols>
  <sheetData>
    <row r="3">
      <c r="B3" s="276" t="inlineStr">
        <is>
          <t>Приложение № 2</t>
        </is>
      </c>
      <c r="K3" s="227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 ht="15.75" customHeight="1" s="252">
      <c r="B6" s="280" t="inlineStr">
        <is>
          <t>Наименование разрабатываемого показателя УНЦ — Демонтаж ВЛ 35 кВ две цепи</t>
        </is>
      </c>
      <c r="K6" s="227" t="n"/>
      <c r="L6" s="214" t="n"/>
    </row>
    <row r="7">
      <c r="B7" s="278" t="inlineStr">
        <is>
          <t>Единица измерения  — 1 км</t>
        </is>
      </c>
      <c r="L7" s="214" t="n"/>
    </row>
    <row r="8">
      <c r="B8" s="278" t="n"/>
    </row>
    <row r="9">
      <c r="B9" s="281" t="inlineStr">
        <is>
          <t>№ п/п</t>
        </is>
      </c>
      <c r="C9" s="2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1" t="inlineStr">
        <is>
          <t>Объект-представитель 1*</t>
        </is>
      </c>
      <c r="E9" s="367" t="n"/>
      <c r="F9" s="367" t="n"/>
      <c r="G9" s="367" t="n"/>
      <c r="H9" s="367" t="n"/>
      <c r="I9" s="367" t="n"/>
      <c r="J9" s="368" t="n"/>
    </row>
    <row r="10">
      <c r="B10" s="369" t="n"/>
      <c r="C10" s="369" t="n"/>
      <c r="D10" s="281" t="inlineStr">
        <is>
          <t>Номер сметы</t>
        </is>
      </c>
      <c r="E10" s="281" t="inlineStr">
        <is>
          <t>Наименование сметы</t>
        </is>
      </c>
      <c r="F10" s="281" t="inlineStr">
        <is>
          <t>Сметная стоимость в уровне цен 4 кв. 2019 г., тыс. руб.</t>
        </is>
      </c>
      <c r="G10" s="367" t="n"/>
      <c r="H10" s="367" t="n"/>
      <c r="I10" s="367" t="n"/>
      <c r="J10" s="368" t="n"/>
    </row>
    <row r="11" ht="31.5" customHeight="1" s="252">
      <c r="B11" s="370" t="n"/>
      <c r="C11" s="370" t="n"/>
      <c r="D11" s="370" t="n"/>
      <c r="E11" s="370" t="n"/>
      <c r="F11" s="281" t="inlineStr">
        <is>
          <t>Строительные работы</t>
        </is>
      </c>
      <c r="G11" s="281" t="inlineStr">
        <is>
          <t>Монтажные работы</t>
        </is>
      </c>
      <c r="H11" s="281" t="inlineStr">
        <is>
          <t>Оборудование</t>
        </is>
      </c>
      <c r="I11" s="281" t="inlineStr">
        <is>
          <t>Прочее</t>
        </is>
      </c>
      <c r="J11" s="281" t="inlineStr">
        <is>
          <t>Всего</t>
        </is>
      </c>
    </row>
    <row r="12" ht="73.5" customHeight="1" s="252">
      <c r="B12" s="284" t="n">
        <v>1</v>
      </c>
      <c r="C12" s="229" t="inlineStr">
        <is>
          <t>Опора  У35-1т+5  - 5шт (23,22 т)
Опора  У110-1+9 - 1шт (8,143 т)
Опора ПБ35-3.1т - 5 шт (24,095 т)</t>
        </is>
      </c>
      <c r="D12" s="230" t="inlineStr">
        <is>
          <t>2.02-01-01</t>
        </is>
      </c>
      <c r="E12" s="285" t="inlineStr">
        <is>
          <t>строительство ВЛ 35 кВ</t>
        </is>
      </c>
      <c r="F12" s="231" t="n">
        <v>1992.04</v>
      </c>
      <c r="G12" s="232" t="n"/>
      <c r="H12" s="232" t="n"/>
      <c r="I12" s="232" t="n"/>
      <c r="J12" s="233" t="n">
        <v>1992.04</v>
      </c>
    </row>
    <row r="13">
      <c r="B13" s="279" t="inlineStr">
        <is>
          <t>Всего по объекту:</t>
        </is>
      </c>
      <c r="C13" s="367" t="n"/>
      <c r="D13" s="367" t="n"/>
      <c r="E13" s="368" t="n"/>
      <c r="F13" s="234">
        <f>SUM(F12:F12)</f>
        <v/>
      </c>
      <c r="G13" s="235" t="n"/>
      <c r="H13" s="235" t="n"/>
      <c r="I13" s="235" t="n"/>
      <c r="J13" s="236">
        <f>SUM(F13:I13)</f>
        <v/>
      </c>
    </row>
    <row r="14" ht="28.5" customHeight="1" s="252">
      <c r="B14" s="279" t="inlineStr">
        <is>
          <t>Всего по объекту в сопоставимом уровне цен 4 кв. 2019 г:</t>
        </is>
      </c>
      <c r="C14" s="367" t="n"/>
      <c r="D14" s="367" t="n"/>
      <c r="E14" s="368" t="n"/>
      <c r="F14" s="234">
        <f>F13</f>
        <v/>
      </c>
      <c r="G14" s="235" t="n"/>
      <c r="H14" s="235" t="n"/>
      <c r="I14" s="235" t="n"/>
      <c r="J14" s="236">
        <f>SUM(F14:I14)</f>
        <v/>
      </c>
    </row>
    <row r="15">
      <c r="B15" s="278" t="n"/>
    </row>
    <row r="18">
      <c r="B18" s="292" t="inlineStr">
        <is>
          <t>*</t>
        </is>
      </c>
      <c r="C18" s="254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54" t="inlineStr">
        <is>
          <t>Составил ______________________        А.П. Николаева</t>
        </is>
      </c>
    </row>
    <row r="23">
      <c r="B23" s="227" t="inlineStr">
        <is>
          <t xml:space="preserve">                         (подпись, инициалы, фамилия)</t>
        </is>
      </c>
    </row>
    <row r="25">
      <c r="B25" s="254" t="inlineStr">
        <is>
          <t>Проверил ______________________        А.В. Костянецкая</t>
        </is>
      </c>
    </row>
    <row r="26">
      <c r="B26" s="22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59"/>
  <sheetViews>
    <sheetView view="pageBreakPreview" topLeftCell="A31" workbookViewId="0">
      <selection activeCell="A30" sqref="A30:E30"/>
    </sheetView>
  </sheetViews>
  <sheetFormatPr baseColWidth="8" defaultColWidth="9.140625" defaultRowHeight="15.75"/>
  <cols>
    <col width="9.140625" customWidth="1" style="254" min="1" max="1"/>
    <col width="12.5703125" customWidth="1" style="254" min="2" max="2"/>
    <col width="22.42578125" customWidth="1" style="254" min="3" max="3"/>
    <col width="49.7109375" customWidth="1" style="254" min="4" max="4"/>
    <col width="10.140625" customWidth="1" style="254" min="5" max="5"/>
    <col width="20.7109375" customWidth="1" style="254" min="6" max="6"/>
    <col width="20" customWidth="1" style="254" min="7" max="7"/>
    <col width="16.7109375" customWidth="1" style="254" min="8" max="8"/>
    <col width="9.140625" customWidth="1" style="254" min="9" max="9"/>
    <col width="15.5703125" customWidth="1" style="254" min="10" max="10"/>
    <col width="15" customWidth="1" style="254" min="11" max="11"/>
    <col width="9.140625" customWidth="1" style="254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>
      <c r="A4" s="289" t="n"/>
    </row>
    <row r="5">
      <c r="A5" s="278" t="n"/>
    </row>
    <row r="6">
      <c r="A6" s="280" t="inlineStr">
        <is>
          <t>Наименование разрабатываемого показателя УНЦ — Демонтаж ВЛ 35 кВ две цепи</t>
        </is>
      </c>
    </row>
    <row r="7" s="252">
      <c r="A7" s="280" t="n"/>
      <c r="B7" s="280" t="n"/>
      <c r="C7" s="280" t="n"/>
      <c r="D7" s="280" t="n"/>
      <c r="E7" s="280" t="n"/>
      <c r="F7" s="280" t="n"/>
      <c r="G7" s="280" t="n"/>
      <c r="H7" s="280" t="n"/>
      <c r="I7" s="254" t="n"/>
      <c r="J7" s="254" t="n"/>
      <c r="K7" s="254" t="n"/>
      <c r="L7" s="254" t="n"/>
    </row>
    <row r="8">
      <c r="A8" s="280" t="n"/>
      <c r="B8" s="280" t="n"/>
      <c r="C8" s="280" t="n"/>
      <c r="D8" s="280" t="n"/>
      <c r="E8" s="280" t="n"/>
      <c r="F8" s="280" t="n"/>
      <c r="G8" s="280" t="n"/>
      <c r="H8" s="280" t="n"/>
    </row>
    <row r="9" ht="38.25" customHeight="1" s="252">
      <c r="A9" s="281" t="inlineStr">
        <is>
          <t>п/п</t>
        </is>
      </c>
      <c r="B9" s="281" t="inlineStr">
        <is>
          <t>№ЛСР</t>
        </is>
      </c>
      <c r="C9" s="281" t="inlineStr">
        <is>
          <t>Код ресурса</t>
        </is>
      </c>
      <c r="D9" s="281" t="inlineStr">
        <is>
          <t>Наименование ресурса</t>
        </is>
      </c>
      <c r="E9" s="281" t="inlineStr">
        <is>
          <t>Ед. изм.</t>
        </is>
      </c>
      <c r="F9" s="281" t="inlineStr">
        <is>
          <t>Кол-во единиц по данным объекта-представителя</t>
        </is>
      </c>
      <c r="G9" s="281" t="inlineStr">
        <is>
          <t>Сметная стоимость в ценах на 01.01.2000 (руб.)</t>
        </is>
      </c>
      <c r="H9" s="368" t="n"/>
    </row>
    <row r="10" ht="40.5" customHeight="1" s="252">
      <c r="A10" s="370" t="n"/>
      <c r="B10" s="370" t="n"/>
      <c r="C10" s="370" t="n"/>
      <c r="D10" s="370" t="n"/>
      <c r="E10" s="370" t="n"/>
      <c r="F10" s="370" t="n"/>
      <c r="G10" s="281" t="inlineStr">
        <is>
          <t>на ед.изм.</t>
        </is>
      </c>
      <c r="H10" s="281" t="inlineStr">
        <is>
          <t>общая</t>
        </is>
      </c>
    </row>
    <row r="11">
      <c r="A11" s="267" t="n">
        <v>1</v>
      </c>
      <c r="B11" s="267" t="n"/>
      <c r="C11" s="267" t="n">
        <v>2</v>
      </c>
      <c r="D11" s="267" t="inlineStr">
        <is>
          <t>З</t>
        </is>
      </c>
      <c r="E11" s="267" t="n">
        <v>4</v>
      </c>
      <c r="F11" s="267" t="n">
        <v>5</v>
      </c>
      <c r="G11" s="267" t="n">
        <v>6</v>
      </c>
      <c r="H11" s="267" t="n">
        <v>7</v>
      </c>
    </row>
    <row r="12" customFormat="1" s="242">
      <c r="A12" s="286" t="inlineStr">
        <is>
          <t>Затраты труда рабочих</t>
        </is>
      </c>
      <c r="B12" s="367" t="n"/>
      <c r="C12" s="367" t="n"/>
      <c r="D12" s="367" t="n"/>
      <c r="E12" s="368" t="n"/>
      <c r="F12" s="371" t="n">
        <v>882.06066</v>
      </c>
      <c r="G12" s="10" t="n"/>
      <c r="H12" s="371">
        <f>SUM(H13:H15)</f>
        <v/>
      </c>
    </row>
    <row r="13">
      <c r="A13" s="159" t="n">
        <v>1</v>
      </c>
      <c r="B13" s="198" t="n"/>
      <c r="C13" s="239" t="inlineStr">
        <is>
          <t>1-4-2</t>
        </is>
      </c>
      <c r="D13" s="238" t="inlineStr">
        <is>
          <t>Затраты труда рабочих (средний разряд работы 4,2)</t>
        </is>
      </c>
      <c r="E13" s="313" t="inlineStr">
        <is>
          <t>чел.-ч</t>
        </is>
      </c>
      <c r="F13" s="372" t="n">
        <v>813.78146</v>
      </c>
      <c r="G13" s="206" t="n">
        <v>9.92</v>
      </c>
      <c r="H13" s="180">
        <f>ROUND(F13*G13,2)</f>
        <v/>
      </c>
    </row>
    <row r="14">
      <c r="A14" s="159" t="n">
        <v>2</v>
      </c>
      <c r="B14" s="198" t="n"/>
      <c r="C14" s="239" t="inlineStr">
        <is>
          <t>1-4-3</t>
        </is>
      </c>
      <c r="D14" s="238" t="inlineStr">
        <is>
          <t>Затраты труда рабочих (средний разряд работы 4,3)</t>
        </is>
      </c>
      <c r="E14" s="313" t="inlineStr">
        <is>
          <t>чел.-ч</t>
        </is>
      </c>
      <c r="F14" s="372" t="n">
        <v>68.02</v>
      </c>
      <c r="G14" s="206" t="n">
        <v>10.06</v>
      </c>
      <c r="H14" s="180">
        <f>ROUND(F14*G14,2)</f>
        <v/>
      </c>
    </row>
    <row r="15">
      <c r="A15" s="159" t="n">
        <v>3</v>
      </c>
      <c r="B15" s="198" t="n"/>
      <c r="C15" s="239" t="inlineStr">
        <is>
          <t>1-3-5</t>
        </is>
      </c>
      <c r="D15" s="238" t="inlineStr">
        <is>
          <t>Затраты труда рабочих (средний разряд работы 3,5)</t>
        </is>
      </c>
      <c r="E15" s="313" t="inlineStr">
        <is>
          <t>чел.-ч</t>
        </is>
      </c>
      <c r="F15" s="372" t="n">
        <v>0.2592</v>
      </c>
      <c r="G15" s="206" t="n">
        <v>9.07</v>
      </c>
      <c r="H15" s="180">
        <f>ROUND(F15*G15,2)</f>
        <v/>
      </c>
    </row>
    <row r="16">
      <c r="A16" s="282" t="inlineStr">
        <is>
          <t>Затраты труда машинистов</t>
        </is>
      </c>
      <c r="B16" s="367" t="n"/>
      <c r="C16" s="367" t="n"/>
      <c r="D16" s="367" t="n"/>
      <c r="E16" s="368" t="n"/>
      <c r="F16" s="286" t="n"/>
      <c r="G16" s="140" t="n"/>
      <c r="H16" s="371">
        <f>H17</f>
        <v/>
      </c>
    </row>
    <row r="17">
      <c r="A17" s="295" t="n">
        <v>4</v>
      </c>
      <c r="B17" s="284" t="n"/>
      <c r="C17" s="201" t="n">
        <v>2</v>
      </c>
      <c r="D17" s="298" t="inlineStr">
        <is>
          <t>Затраты труда машинистов</t>
        </is>
      </c>
      <c r="E17" s="295" t="inlineStr">
        <is>
          <t>чел.-ч</t>
        </is>
      </c>
      <c r="F17" s="373" t="n">
        <v>320.0699</v>
      </c>
      <c r="G17" s="194" t="n"/>
      <c r="H17" s="180" t="n">
        <v>2886.42</v>
      </c>
    </row>
    <row r="18" customFormat="1" s="242">
      <c r="A18" s="286" t="inlineStr">
        <is>
          <t>Машины и механизмы</t>
        </is>
      </c>
      <c r="B18" s="367" t="n"/>
      <c r="C18" s="367" t="n"/>
      <c r="D18" s="367" t="n"/>
      <c r="E18" s="368" t="n"/>
      <c r="F18" s="286" t="n"/>
      <c r="G18" s="140" t="n"/>
      <c r="H18" s="371">
        <f>SUM(H19:H29)</f>
        <v/>
      </c>
    </row>
    <row r="19" ht="25.5" customHeight="1" s="252">
      <c r="A19" s="295" t="n">
        <v>5</v>
      </c>
      <c r="B19" s="284" t="n"/>
      <c r="C19" s="201" t="inlineStr">
        <is>
          <t>91.15.02-029</t>
        </is>
      </c>
      <c r="D19" s="298" t="inlineStr">
        <is>
          <t>Тракторы на гусеничном ходу с лебедкой 132 кВт (180 л.с.)</t>
        </is>
      </c>
      <c r="E19" s="295" t="inlineStr">
        <is>
          <t>маш.час</t>
        </is>
      </c>
      <c r="F19" s="295" t="n">
        <v>61.380390909091</v>
      </c>
      <c r="G19" s="312" t="n">
        <v>147.43</v>
      </c>
      <c r="H19" s="180">
        <f>ROUND(F19*G19,2)</f>
        <v/>
      </c>
      <c r="I19" s="143" t="n"/>
      <c r="J19" s="150" t="n"/>
      <c r="L19" s="143" t="n"/>
    </row>
    <row r="20" customFormat="1" s="242">
      <c r="A20" s="295" t="n">
        <v>6</v>
      </c>
      <c r="B20" s="284" t="n"/>
      <c r="C20" s="201" t="inlineStr">
        <is>
          <t>91.13.03-111</t>
        </is>
      </c>
      <c r="D20" s="298" t="inlineStr">
        <is>
          <t>Спецавтомобили-вездеходы, грузоподъемность до 8 т</t>
        </is>
      </c>
      <c r="E20" s="295" t="inlineStr">
        <is>
          <t>маш.час</t>
        </is>
      </c>
      <c r="F20" s="295" t="n">
        <v>25.302590909091</v>
      </c>
      <c r="G20" s="312" t="n">
        <v>189.95</v>
      </c>
      <c r="H20" s="180">
        <f>ROUND(F20*G20,2)</f>
        <v/>
      </c>
      <c r="I20" s="143" t="n"/>
      <c r="L20" s="143" t="n"/>
    </row>
    <row r="21" ht="38.25" customHeight="1" s="252">
      <c r="A21" s="295" t="n">
        <v>7</v>
      </c>
      <c r="B21" s="284" t="n"/>
      <c r="C21" s="201" t="inlineStr">
        <is>
          <t>91.05.14-516</t>
        </is>
      </c>
      <c r="D21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1" s="295" t="inlineStr">
        <is>
          <t>маш.час</t>
        </is>
      </c>
      <c r="F21" s="295" t="n">
        <v>46.157845454545</v>
      </c>
      <c r="G21" s="312" t="n">
        <v>77.64</v>
      </c>
      <c r="H21" s="180">
        <f>ROUND(F21*G21,2)</f>
        <v/>
      </c>
      <c r="I21" s="143" t="n"/>
      <c r="L21" s="143" t="n"/>
    </row>
    <row r="22">
      <c r="A22" s="295" t="n">
        <v>8</v>
      </c>
      <c r="B22" s="284" t="n"/>
      <c r="C22" s="201" t="inlineStr">
        <is>
          <t>91.05.05-015</t>
        </is>
      </c>
      <c r="D22" s="298" t="inlineStr">
        <is>
          <t>Краны на автомобильном ходу, грузоподъемность 16 т</t>
        </is>
      </c>
      <c r="E22" s="295" t="inlineStr">
        <is>
          <t>маш.час</t>
        </is>
      </c>
      <c r="F22" s="295" t="n">
        <v>12.6444</v>
      </c>
      <c r="G22" s="312" t="n">
        <v>115.4</v>
      </c>
      <c r="H22" s="180">
        <f>ROUND(F22*G22,2)</f>
        <v/>
      </c>
      <c r="I22" s="143" t="n"/>
      <c r="L22" s="143" t="n"/>
    </row>
    <row r="23" ht="25.5" customHeight="1" s="252">
      <c r="A23" s="295" t="n">
        <v>9</v>
      </c>
      <c r="B23" s="284" t="n"/>
      <c r="C23" s="201" t="inlineStr">
        <is>
          <t>91.06.09-101</t>
        </is>
      </c>
      <c r="D23" s="298" t="inlineStr">
        <is>
          <t>Стрелы монтажные А-образные для подъема опор ВЛ, высота до 22 м</t>
        </is>
      </c>
      <c r="E23" s="295" t="inlineStr">
        <is>
          <t>маш.час</t>
        </is>
      </c>
      <c r="F23" s="295" t="n">
        <v>10.680336363636</v>
      </c>
      <c r="G23" s="312" t="n">
        <v>6.24</v>
      </c>
      <c r="H23" s="180">
        <f>ROUND(F23*G23,2)</f>
        <v/>
      </c>
      <c r="I23" s="143" t="n"/>
      <c r="L23" s="143" t="n"/>
    </row>
    <row r="24">
      <c r="A24" s="295" t="n">
        <v>10</v>
      </c>
      <c r="B24" s="284" t="n"/>
      <c r="C24" s="201" t="inlineStr">
        <is>
          <t>91.06.01-002</t>
        </is>
      </c>
      <c r="D24" s="298" t="inlineStr">
        <is>
          <t>Домкраты гидравлические, грузоподъемность 6,3-25 т</t>
        </is>
      </c>
      <c r="E24" s="295" t="inlineStr">
        <is>
          <t>маш.час</t>
        </is>
      </c>
      <c r="F24" s="295" t="n">
        <v>41.818781818182</v>
      </c>
      <c r="G24" s="312" t="n">
        <v>0.48</v>
      </c>
      <c r="H24" s="180">
        <f>ROUND(F24*G24,2)</f>
        <v/>
      </c>
      <c r="I24" s="143" t="n"/>
      <c r="L24" s="143" t="n"/>
    </row>
    <row r="25" ht="25.5" customHeight="1" s="252">
      <c r="A25" s="295" t="n">
        <v>11</v>
      </c>
      <c r="B25" s="284" t="n"/>
      <c r="C25" s="201" t="inlineStr">
        <is>
          <t>91.17.04-036</t>
        </is>
      </c>
      <c r="D25" s="298" t="inlineStr">
        <is>
          <t>Агрегаты сварочные передвижные с дизельным двигателем, номинальный сварочный ток 250-400 А</t>
        </is>
      </c>
      <c r="E25" s="295" t="inlineStr">
        <is>
          <t>маш.час</t>
        </is>
      </c>
      <c r="F25" s="295" t="n">
        <v>0.43181818181818</v>
      </c>
      <c r="G25" s="312" t="n">
        <v>14</v>
      </c>
      <c r="H25" s="180">
        <f>ROUND(F25*G25,2)</f>
        <v/>
      </c>
      <c r="I25" s="143" t="n"/>
    </row>
    <row r="26" ht="25.5" customHeight="1" s="252">
      <c r="A26" s="295" t="n">
        <v>12</v>
      </c>
      <c r="B26" s="284" t="n"/>
      <c r="C26" s="201" t="inlineStr">
        <is>
          <t>91.21.01-012</t>
        </is>
      </c>
      <c r="D26" s="298" t="inlineStr">
        <is>
          <t>Агрегаты окрасочные высокого давления для окраски поверхностей конструкций, мощность 1 кВт</t>
        </is>
      </c>
      <c r="E26" s="295" t="inlineStr">
        <is>
          <t>маш.час</t>
        </is>
      </c>
      <c r="F26" s="295" t="n">
        <v>0.046363636363636</v>
      </c>
      <c r="G26" s="312" t="n">
        <v>6.82</v>
      </c>
      <c r="H26" s="180">
        <f>ROUND(F26*G26,2)</f>
        <v/>
      </c>
      <c r="I26" s="143" t="n"/>
    </row>
    <row r="27">
      <c r="A27" s="295" t="n">
        <v>13</v>
      </c>
      <c r="B27" s="284" t="n"/>
      <c r="C27" s="201" t="inlineStr">
        <is>
          <t>91.06.05-011</t>
        </is>
      </c>
      <c r="D27" s="298" t="inlineStr">
        <is>
          <t>Погрузчики, грузоподъемность 5 т</t>
        </is>
      </c>
      <c r="E27" s="295" t="inlineStr">
        <is>
          <t>маш.час</t>
        </is>
      </c>
      <c r="F27" s="295" t="n">
        <v>0.00054545454545455</v>
      </c>
      <c r="G27" s="312" t="n">
        <v>89.98999999999999</v>
      </c>
      <c r="H27" s="180">
        <f>ROUND(F27*G27,2)</f>
        <v/>
      </c>
      <c r="I27" s="143" t="n"/>
    </row>
    <row r="28">
      <c r="A28" s="295" t="n">
        <v>14</v>
      </c>
      <c r="B28" s="284" t="n"/>
      <c r="C28" s="201" t="inlineStr">
        <is>
          <t>91.14.02-001</t>
        </is>
      </c>
      <c r="D28" s="298" t="inlineStr">
        <is>
          <t>Автомобили бортовые, грузоподъемность до 5 т</t>
        </is>
      </c>
      <c r="E28" s="295" t="inlineStr">
        <is>
          <t>маш.час</t>
        </is>
      </c>
      <c r="F28" s="295" t="n">
        <v>0.00054545454545455</v>
      </c>
      <c r="G28" s="312" t="n">
        <v>65.70999999999999</v>
      </c>
      <c r="H28" s="180">
        <f>ROUND(F28*G28,2)</f>
        <v/>
      </c>
      <c r="I28" s="143" t="n"/>
    </row>
    <row r="29" ht="25.5" customHeight="1" s="252">
      <c r="A29" s="295" t="n">
        <v>15</v>
      </c>
      <c r="B29" s="284" t="n"/>
      <c r="C29" s="201" t="inlineStr">
        <is>
          <t>91.06.03-060</t>
        </is>
      </c>
      <c r="D29" s="298" t="inlineStr">
        <is>
          <t>Лебедки электрические тяговым усилием до 5,79 кН (0,59 т)</t>
        </is>
      </c>
      <c r="E29" s="295" t="inlineStr">
        <is>
          <t>маш.час</t>
        </is>
      </c>
      <c r="F29" s="295" t="n">
        <v>0.0010909090909091</v>
      </c>
      <c r="G29" s="312" t="n">
        <v>1.7</v>
      </c>
      <c r="H29" s="180">
        <f>ROUND(F29*G29,2)</f>
        <v/>
      </c>
      <c r="I29" s="143" t="n"/>
    </row>
    <row r="30">
      <c r="A30" s="283" t="inlineStr">
        <is>
          <t>Материалы</t>
        </is>
      </c>
      <c r="B30" s="367" t="n"/>
      <c r="C30" s="367" t="n"/>
      <c r="D30" s="367" t="n"/>
      <c r="E30" s="368" t="n"/>
      <c r="F30" s="283" t="n"/>
      <c r="G30" s="193" t="n"/>
      <c r="H30" s="371">
        <f>SUM(H31:H52)</f>
        <v/>
      </c>
    </row>
    <row r="31" ht="38.25" customHeight="1" s="252">
      <c r="A31" s="159" t="n">
        <v>16</v>
      </c>
      <c r="B31" s="284" t="n"/>
      <c r="C31" s="201" t="inlineStr">
        <is>
          <t>07.4.03.08-0020</t>
        </is>
      </c>
      <c r="D31" s="298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E31" s="295" t="inlineStr">
        <is>
          <t>т</t>
        </is>
      </c>
      <c r="F31" s="295" t="n">
        <v>31.363</v>
      </c>
      <c r="G31" s="180" t="n">
        <v>13638.2</v>
      </c>
      <c r="H31" s="180">
        <f>ROUND(F31*G31,2)</f>
        <v/>
      </c>
      <c r="I31" s="151" t="n"/>
      <c r="K31" s="143" t="n"/>
    </row>
    <row r="32" ht="25.5" customHeight="1" s="252">
      <c r="A32" s="159" t="n">
        <v>17</v>
      </c>
      <c r="B32" s="284" t="n"/>
      <c r="C32" s="201" t="inlineStr">
        <is>
          <t>05.1.02.07-0089</t>
        </is>
      </c>
      <c r="D32" s="298" t="inlineStr">
        <is>
          <t>Стойка центрифугированная коническая СК 22.1-1.1, бетон B30, объем 1,9 м3, расход арматуры 368,7 кг</t>
        </is>
      </c>
      <c r="E32" s="295" t="inlineStr">
        <is>
          <t>шт</t>
        </is>
      </c>
      <c r="F32" s="295" t="n">
        <v>5</v>
      </c>
      <c r="G32" s="180" t="n">
        <v>9500.83</v>
      </c>
      <c r="H32" s="180">
        <f>ROUND(F32*G32,2)</f>
        <v/>
      </c>
      <c r="I32" s="151" t="n"/>
      <c r="K32" s="143" t="n"/>
    </row>
    <row r="33" ht="25.5" customHeight="1" s="252">
      <c r="A33" s="159" t="n">
        <v>18</v>
      </c>
      <c r="B33" s="284" t="n"/>
      <c r="C33" s="201" t="inlineStr">
        <is>
          <t>01.7.15.03-0035</t>
        </is>
      </c>
      <c r="D33" s="298" t="inlineStr">
        <is>
          <t>Болты с гайками и шайбами оцинкованные, диаметр 20 мм</t>
        </is>
      </c>
      <c r="E33" s="295" t="inlineStr">
        <is>
          <t>кг</t>
        </is>
      </c>
      <c r="F33" s="295" t="n">
        <v>1731</v>
      </c>
      <c r="G33" s="180" t="n">
        <v>24.97</v>
      </c>
      <c r="H33" s="180">
        <f>ROUND(F33*G33,2)</f>
        <v/>
      </c>
      <c r="I33" s="151" t="n"/>
      <c r="K33" s="143" t="n"/>
    </row>
    <row r="34">
      <c r="A34" s="159" t="n">
        <v>19</v>
      </c>
      <c r="B34" s="284" t="n"/>
      <c r="C34" s="201" t="inlineStr">
        <is>
          <t>Прайс из СД ОП</t>
        </is>
      </c>
      <c r="D34" s="298" t="inlineStr">
        <is>
          <t>Траверса  ТВ255</t>
        </is>
      </c>
      <c r="E34" s="295" t="inlineStr">
        <is>
          <t>шт</t>
        </is>
      </c>
      <c r="F34" s="295" t="n">
        <v>10</v>
      </c>
      <c r="G34" s="180" t="n">
        <v>477.39</v>
      </c>
      <c r="H34" s="180">
        <f>ROUND(F34*G34,2)</f>
        <v/>
      </c>
      <c r="I34" s="151" t="n"/>
    </row>
    <row r="35">
      <c r="A35" s="159" t="n">
        <v>20</v>
      </c>
      <c r="B35" s="284" t="n"/>
      <c r="C35" s="201" t="inlineStr">
        <is>
          <t>Прайс из СД ОП</t>
        </is>
      </c>
      <c r="D35" s="298" t="inlineStr">
        <is>
          <t>Тросостойка ТС-250</t>
        </is>
      </c>
      <c r="E35" s="295" t="inlineStr">
        <is>
          <t>шт</t>
        </is>
      </c>
      <c r="F35" s="295" t="n">
        <v>5</v>
      </c>
      <c r="G35" s="180" t="n">
        <v>696.8099999999999</v>
      </c>
      <c r="H35" s="180">
        <f>ROUND(F35*G35,2)</f>
        <v/>
      </c>
      <c r="I35" s="151" t="n"/>
    </row>
    <row r="36">
      <c r="A36" s="159" t="n">
        <v>21</v>
      </c>
      <c r="B36" s="284" t="n"/>
      <c r="C36" s="201" t="inlineStr">
        <is>
          <t>Прайс из СД ОП</t>
        </is>
      </c>
      <c r="D36" s="298" t="inlineStr">
        <is>
          <t>Лестница Л251</t>
        </is>
      </c>
      <c r="E36" s="295" t="inlineStr">
        <is>
          <t>шт</t>
        </is>
      </c>
      <c r="F36" s="295" t="n">
        <v>5</v>
      </c>
      <c r="G36" s="180" t="n">
        <v>269.34</v>
      </c>
      <c r="H36" s="180">
        <f>ROUND(F36*G36,2)</f>
        <v/>
      </c>
      <c r="I36" s="151" t="n"/>
    </row>
    <row r="37">
      <c r="A37" s="159" t="n">
        <v>22</v>
      </c>
      <c r="B37" s="284" t="n"/>
      <c r="C37" s="201" t="inlineStr">
        <is>
          <t>Прайс из СД ОП</t>
        </is>
      </c>
      <c r="D37" s="298" t="inlineStr">
        <is>
          <t>Траверса  ТВ250</t>
        </is>
      </c>
      <c r="E37" s="295" t="inlineStr">
        <is>
          <t>шт</t>
        </is>
      </c>
      <c r="F37" s="295" t="n">
        <v>5</v>
      </c>
      <c r="G37" s="180" t="n">
        <v>259.53</v>
      </c>
      <c r="H37" s="180">
        <f>ROUND(F37*G37,2)</f>
        <v/>
      </c>
      <c r="I37" s="151" t="n"/>
    </row>
    <row r="38">
      <c r="A38" s="159" t="n">
        <v>23</v>
      </c>
      <c r="B38" s="284" t="n"/>
      <c r="C38" s="201" t="inlineStr">
        <is>
          <t>Прайс из СД ОП</t>
        </is>
      </c>
      <c r="D38" s="298" t="inlineStr">
        <is>
          <t>Болт специальный Б250</t>
        </is>
      </c>
      <c r="E38" s="295" t="inlineStr">
        <is>
          <t>шт</t>
        </is>
      </c>
      <c r="F38" s="295" t="n">
        <v>10</v>
      </c>
      <c r="G38" s="180" t="n">
        <v>57.59</v>
      </c>
      <c r="H38" s="180">
        <f>ROUND(F38*G38,2)</f>
        <v/>
      </c>
      <c r="I38" s="151" t="n"/>
    </row>
    <row r="39">
      <c r="A39" s="159" t="n">
        <v>24</v>
      </c>
      <c r="B39" s="284" t="n"/>
      <c r="C39" s="201" t="inlineStr">
        <is>
          <t>Прайс из СД ОП</t>
        </is>
      </c>
      <c r="D39" s="298" t="inlineStr">
        <is>
          <t>Лестница Л 250</t>
        </is>
      </c>
      <c r="E39" s="295" t="inlineStr">
        <is>
          <t>шт</t>
        </is>
      </c>
      <c r="F39" s="295" t="n">
        <v>5</v>
      </c>
      <c r="G39" s="180" t="n">
        <v>78.20999999999999</v>
      </c>
      <c r="H39" s="180">
        <f>ROUND(F39*G39,2)</f>
        <v/>
      </c>
      <c r="I39" s="151" t="n"/>
    </row>
    <row r="40">
      <c r="A40" s="159" t="n">
        <v>25</v>
      </c>
      <c r="B40" s="284" t="n"/>
      <c r="C40" s="201" t="inlineStr">
        <is>
          <t>Прайс из СД ОП</t>
        </is>
      </c>
      <c r="D40" s="298" t="inlineStr">
        <is>
          <t>Полухомут для крепления лестницы Х275</t>
        </is>
      </c>
      <c r="E40" s="295" t="inlineStr">
        <is>
          <t>шт</t>
        </is>
      </c>
      <c r="F40" s="295" t="n">
        <v>10</v>
      </c>
      <c r="G40" s="180" t="n">
        <v>33.85</v>
      </c>
      <c r="H40" s="180">
        <f>ROUND(F40*G40,2)</f>
        <v/>
      </c>
      <c r="I40" s="151" t="n"/>
    </row>
    <row r="41">
      <c r="A41" s="159" t="n">
        <v>26</v>
      </c>
      <c r="B41" s="284" t="n"/>
      <c r="C41" s="201" t="inlineStr">
        <is>
          <t>Прайс из СД ОП</t>
        </is>
      </c>
      <c r="D41" s="298" t="inlineStr">
        <is>
          <t>Полухомут для крепления лестницы Х281</t>
        </is>
      </c>
      <c r="E41" s="295" t="inlineStr">
        <is>
          <t>шт</t>
        </is>
      </c>
      <c r="F41" s="295" t="n">
        <v>10</v>
      </c>
      <c r="G41" s="180" t="n">
        <v>32.42</v>
      </c>
      <c r="H41" s="180">
        <f>ROUND(F41*G41,2)</f>
        <v/>
      </c>
      <c r="I41" s="151" t="n"/>
    </row>
    <row r="42">
      <c r="A42" s="159" t="n">
        <v>27</v>
      </c>
      <c r="B42" s="284" t="n"/>
      <c r="C42" s="201" t="inlineStr">
        <is>
          <t>Прайс из СД ОП</t>
        </is>
      </c>
      <c r="D42" s="298" t="inlineStr">
        <is>
          <t>Болт специальный  Б252</t>
        </is>
      </c>
      <c r="E42" s="295" t="inlineStr">
        <is>
          <t>шт</t>
        </is>
      </c>
      <c r="F42" s="295" t="n">
        <v>5</v>
      </c>
      <c r="G42" s="180" t="n">
        <v>61.29</v>
      </c>
      <c r="H42" s="180">
        <f>ROUND(F42*G42,2)</f>
        <v/>
      </c>
      <c r="I42" s="151" t="n"/>
    </row>
    <row r="43">
      <c r="A43" s="159" t="n">
        <v>28</v>
      </c>
      <c r="B43" s="284" t="n"/>
      <c r="C43" s="201" t="inlineStr">
        <is>
          <t>Прайс из СД ОП</t>
        </is>
      </c>
      <c r="D43" s="298" t="inlineStr">
        <is>
          <t>Болт специальный  Б251</t>
        </is>
      </c>
      <c r="E43" s="295" t="inlineStr">
        <is>
          <t>шт</t>
        </is>
      </c>
      <c r="F43" s="295" t="n">
        <v>5</v>
      </c>
      <c r="G43" s="180" t="n">
        <v>59.73</v>
      </c>
      <c r="H43" s="180">
        <f>ROUND(F43*G43,2)</f>
        <v/>
      </c>
      <c r="I43" s="151" t="n"/>
    </row>
    <row r="44" customFormat="1" s="242">
      <c r="A44" s="159" t="n">
        <v>29</v>
      </c>
      <c r="B44" s="284" t="n"/>
      <c r="C44" s="201" t="inlineStr">
        <is>
          <t>Прайс из СД ОП</t>
        </is>
      </c>
      <c r="D44" s="298" t="inlineStr">
        <is>
          <t>Полухомут для крепления лестницы Х280</t>
        </is>
      </c>
      <c r="E44" s="295" t="inlineStr">
        <is>
          <t>шт</t>
        </is>
      </c>
      <c r="F44" s="295" t="n">
        <v>5</v>
      </c>
      <c r="G44" s="180" t="n">
        <v>39.82</v>
      </c>
      <c r="H44" s="180">
        <f>ROUND(F44*G44,2)</f>
        <v/>
      </c>
      <c r="I44" s="151" t="n"/>
    </row>
    <row r="45">
      <c r="A45" s="159" t="n">
        <v>30</v>
      </c>
      <c r="B45" s="284" t="n"/>
      <c r="C45" s="201" t="inlineStr">
        <is>
          <t>Прайс из СД ОП</t>
        </is>
      </c>
      <c r="D45" s="298" t="inlineStr">
        <is>
          <t>Полухомут для крепления лестницы Х272</t>
        </is>
      </c>
      <c r="E45" s="295" t="inlineStr">
        <is>
          <t>шт</t>
        </is>
      </c>
      <c r="F45" s="295" t="n">
        <v>5</v>
      </c>
      <c r="G45" s="180" t="n">
        <v>32.57</v>
      </c>
      <c r="H45" s="180">
        <f>ROUND(F45*G45,2)</f>
        <v/>
      </c>
      <c r="I45" s="151" t="n"/>
    </row>
    <row r="46">
      <c r="A46" s="159" t="n">
        <v>31</v>
      </c>
      <c r="B46" s="284" t="n"/>
      <c r="C46" s="201" t="inlineStr">
        <is>
          <t>Прайс из СД ОП</t>
        </is>
      </c>
      <c r="D46" s="298" t="inlineStr">
        <is>
          <t>Полухомут для крепления лестницы Х274</t>
        </is>
      </c>
      <c r="E46" s="295" t="inlineStr">
        <is>
          <t>шт</t>
        </is>
      </c>
      <c r="F46" s="295" t="n">
        <v>5</v>
      </c>
      <c r="G46" s="180" t="n">
        <v>32.42</v>
      </c>
      <c r="H46" s="180">
        <f>ROUND(F46*G46,2)</f>
        <v/>
      </c>
      <c r="I46" s="151" t="n"/>
      <c r="K46" s="143" t="n"/>
    </row>
    <row r="47">
      <c r="A47" s="159" t="n">
        <v>32</v>
      </c>
      <c r="B47" s="284" t="n"/>
      <c r="C47" s="201" t="inlineStr">
        <is>
          <t>Прайс из СД ОП</t>
        </is>
      </c>
      <c r="D47" s="298" t="inlineStr">
        <is>
          <t>Полухомут для крепления лестницы Х278</t>
        </is>
      </c>
      <c r="E47" s="295" t="inlineStr">
        <is>
          <t>шт</t>
        </is>
      </c>
      <c r="F47" s="295" t="n">
        <v>5</v>
      </c>
      <c r="G47" s="180" t="n">
        <v>31.43</v>
      </c>
      <c r="H47" s="180">
        <f>ROUND(F47*G47,2)</f>
        <v/>
      </c>
      <c r="I47" s="151" t="n"/>
      <c r="K47" s="143" t="n"/>
    </row>
    <row r="48">
      <c r="A48" s="159" t="n">
        <v>33</v>
      </c>
      <c r="B48" s="284" t="n"/>
      <c r="C48" s="201" t="inlineStr">
        <is>
          <t>14.2.01.05-0003</t>
        </is>
      </c>
      <c r="D48" s="298" t="inlineStr">
        <is>
          <t>Композиция цинконаполненная</t>
        </is>
      </c>
      <c r="E48" s="295" t="inlineStr">
        <is>
          <t>кг</t>
        </is>
      </c>
      <c r="F48" s="295" t="n">
        <v>1.2</v>
      </c>
      <c r="G48" s="180" t="n">
        <v>114.42</v>
      </c>
      <c r="H48" s="180">
        <f>ROUND(F48*G48,2)</f>
        <v/>
      </c>
      <c r="I48" s="151" t="n"/>
      <c r="K48" s="143" t="n"/>
    </row>
    <row r="49">
      <c r="A49" s="159" t="n">
        <v>34</v>
      </c>
      <c r="B49" s="284" t="n"/>
      <c r="C49" s="201" t="inlineStr">
        <is>
          <t>14.2.01.05-0001</t>
        </is>
      </c>
      <c r="D49" s="298" t="inlineStr">
        <is>
          <t>Композиция на основе термопластичных полимеров</t>
        </is>
      </c>
      <c r="E49" s="295" t="inlineStr">
        <is>
          <t>кг</t>
        </is>
      </c>
      <c r="F49" s="295" t="n">
        <v>1.2</v>
      </c>
      <c r="G49" s="180" t="n">
        <v>54.99</v>
      </c>
      <c r="H49" s="180">
        <f>ROUND(F49*G49,2)</f>
        <v/>
      </c>
      <c r="I49" s="151" t="n"/>
      <c r="K49" s="143" t="n"/>
    </row>
    <row r="50" ht="25.5" customHeight="1" s="252">
      <c r="A50" s="159" t="n">
        <v>35</v>
      </c>
      <c r="B50" s="284" t="n"/>
      <c r="C50" s="201" t="inlineStr">
        <is>
          <t>08.4.03.02-0004</t>
        </is>
      </c>
      <c r="D50" s="298" t="inlineStr">
        <is>
          <t>Сталь арматурная, горячекатаная, гладкая, класс А-I, диаметр 12 мм</t>
        </is>
      </c>
      <c r="E50" s="295" t="inlineStr">
        <is>
          <t>т</t>
        </is>
      </c>
      <c r="F50" s="295" t="n">
        <v>0.0095</v>
      </c>
      <c r="G50" s="180" t="n">
        <v>6508.75</v>
      </c>
      <c r="H50" s="180">
        <f>ROUND(F50*G50,2)</f>
        <v/>
      </c>
    </row>
    <row r="51">
      <c r="A51" s="159" t="n">
        <v>36</v>
      </c>
      <c r="B51" s="284" t="n"/>
      <c r="C51" s="201" t="inlineStr">
        <is>
          <t>01.7.11.07-0032</t>
        </is>
      </c>
      <c r="D51" s="298" t="inlineStr">
        <is>
          <t>Электроды сварочные Э42, диаметр 4 мм</t>
        </is>
      </c>
      <c r="E51" s="295" t="inlineStr">
        <is>
          <t>т</t>
        </is>
      </c>
      <c r="F51" s="295" t="n">
        <v>0.000475</v>
      </c>
      <c r="G51" s="180" t="n">
        <v>10315.01</v>
      </c>
      <c r="H51" s="180">
        <f>ROUND(F51*G51,2)</f>
        <v/>
      </c>
    </row>
    <row r="52">
      <c r="A52" s="159" t="n">
        <v>37</v>
      </c>
      <c r="B52" s="284" t="n"/>
      <c r="C52" s="201" t="inlineStr">
        <is>
          <t>14.5.09.07-0030</t>
        </is>
      </c>
      <c r="D52" s="298" t="inlineStr">
        <is>
          <t>Растворитель Р-4</t>
        </is>
      </c>
      <c r="E52" s="295" t="inlineStr">
        <is>
          <t>кг</t>
        </is>
      </c>
      <c r="F52" s="295" t="n">
        <v>0.12</v>
      </c>
      <c r="G52" s="180" t="n">
        <v>9.42</v>
      </c>
      <c r="H52" s="180">
        <f>ROUND(F52*G52,2)</f>
        <v/>
      </c>
    </row>
    <row r="55">
      <c r="B55" s="254" t="inlineStr">
        <is>
          <t>Составил ______________________     Д.А. Самуйленко</t>
        </is>
      </c>
    </row>
    <row r="56">
      <c r="B56" s="227" t="inlineStr">
        <is>
          <t xml:space="preserve">                         (подпись, инициалы, фамилия)</t>
        </is>
      </c>
    </row>
    <row r="58">
      <c r="B58" s="254" t="inlineStr">
        <is>
          <t>Проверил ______________________        А.В. Костянецкая</t>
        </is>
      </c>
    </row>
    <row r="59">
      <c r="B59" s="227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G9:H9"/>
    <mergeCell ref="A18:E18"/>
    <mergeCell ref="A6:H6"/>
  </mergeCells>
  <pageMargins left="0.7" right="0.7" top="0.75" bottom="0.75" header="0.3" footer="0.3"/>
  <pageSetup orientation="portrait" paperSize="9" scale="54"/>
  <rowBreaks count="1" manualBreakCount="1">
    <brk id="4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2" min="1" max="1"/>
    <col width="36.28515625" customWidth="1" style="252" min="2" max="2"/>
    <col width="18.85546875" customWidth="1" style="252" min="3" max="3"/>
    <col width="18.28515625" customWidth="1" style="252" min="4" max="4"/>
    <col width="18.85546875" customWidth="1" style="252" min="5" max="5"/>
    <col width="13.42578125" customWidth="1" style="252" min="7" max="7"/>
    <col width="13.5703125" customWidth="1" style="252" min="12" max="12"/>
  </cols>
  <sheetData>
    <row r="1">
      <c r="B1" s="248" t="n"/>
      <c r="C1" s="248" t="n"/>
      <c r="D1" s="248" t="n"/>
      <c r="E1" s="248" t="n"/>
    </row>
    <row r="2">
      <c r="B2" s="248" t="n"/>
      <c r="C2" s="248" t="n"/>
      <c r="D2" s="248" t="n"/>
      <c r="E2" s="308" t="inlineStr">
        <is>
          <t>Приложение № 4</t>
        </is>
      </c>
    </row>
    <row r="3">
      <c r="B3" s="248" t="n"/>
      <c r="C3" s="248" t="n"/>
      <c r="D3" s="248" t="n"/>
      <c r="E3" s="248" t="n"/>
    </row>
    <row r="4">
      <c r="B4" s="248" t="n"/>
      <c r="C4" s="248" t="n"/>
      <c r="D4" s="248" t="n"/>
      <c r="E4" s="248" t="n"/>
    </row>
    <row r="5">
      <c r="B5" s="269" t="inlineStr">
        <is>
          <t>Ресурсная модель</t>
        </is>
      </c>
    </row>
    <row r="6">
      <c r="B6" s="148" t="n"/>
      <c r="C6" s="248" t="n"/>
      <c r="D6" s="248" t="n"/>
      <c r="E6" s="248" t="n"/>
    </row>
    <row r="7" ht="25.5" customHeight="1" s="252">
      <c r="B7" s="290" t="inlineStr">
        <is>
          <t>Наименование разрабатываемого показателя УНЦ — Демонтаж ВЛ 35 кВ две цепи</t>
        </is>
      </c>
    </row>
    <row r="8">
      <c r="B8" s="291" t="inlineStr">
        <is>
          <t>Единица измерения  — 1 км</t>
        </is>
      </c>
    </row>
    <row r="9">
      <c r="B9" s="148" t="n"/>
      <c r="C9" s="248" t="n"/>
      <c r="D9" s="248" t="n"/>
      <c r="E9" s="248" t="n"/>
    </row>
    <row r="10" ht="51" customHeight="1" s="252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ОБ'!J47</f>
        <v/>
      </c>
      <c r="D17" s="26">
        <f>C17/$C$24</f>
        <v/>
      </c>
      <c r="E17" s="26">
        <f>C17/$C$40</f>
        <v/>
      </c>
      <c r="G17" s="37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2">
      <c r="B25" s="24" t="inlineStr">
        <is>
          <t>ВСЕГО стоимость оборудования, в том числе</t>
        </is>
      </c>
      <c r="C25" s="145">
        <f>'Прил.5 Расчет СМР и ОБ'!J42</f>
        <v/>
      </c>
      <c r="D25" s="26" t="n"/>
      <c r="E25" s="26">
        <f>C25/$C$40</f>
        <v/>
      </c>
    </row>
    <row r="26" ht="25.5" customHeight="1" s="252">
      <c r="B26" s="24" t="inlineStr">
        <is>
          <t>стоимость оборудования технологического</t>
        </is>
      </c>
      <c r="C26" s="145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ОБ'!J56</f>
        <v/>
      </c>
      <c r="D27" s="26" t="n"/>
      <c r="E27" s="26">
        <f>C27/$C$40</f>
        <v/>
      </c>
      <c r="G27" s="146" t="n"/>
    </row>
    <row r="28" ht="33" customHeight="1" s="25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2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52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2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2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2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9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0" t="n"/>
      <c r="L37" s="146" t="n"/>
    </row>
    <row r="38" ht="38.25" customHeight="1" s="252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2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ОБ'!E57</f>
        <v/>
      </c>
      <c r="D41" s="24" t="n"/>
      <c r="E41" s="24" t="n"/>
    </row>
    <row r="42">
      <c r="B42" s="197" t="n"/>
      <c r="C42" s="248" t="n"/>
      <c r="D42" s="248" t="n"/>
      <c r="E42" s="248" t="n"/>
    </row>
    <row r="43">
      <c r="B43" s="197" t="inlineStr">
        <is>
          <t>Составил ____________________________  Д.А. Самуйленко</t>
        </is>
      </c>
      <c r="C43" s="248" t="n"/>
      <c r="D43" s="248" t="n"/>
      <c r="E43" s="248" t="n"/>
    </row>
    <row r="44">
      <c r="B44" s="197" t="inlineStr">
        <is>
          <t xml:space="preserve">(должность, подпись, инициалы, фамилия) </t>
        </is>
      </c>
      <c r="C44" s="248" t="n"/>
      <c r="D44" s="248" t="n"/>
      <c r="E44" s="248" t="n"/>
    </row>
    <row r="45">
      <c r="B45" s="197" t="n"/>
      <c r="C45" s="248" t="n"/>
      <c r="D45" s="248" t="n"/>
      <c r="E45" s="248" t="n"/>
    </row>
    <row r="46">
      <c r="B46" s="197" t="inlineStr">
        <is>
          <t>Проверил ____________________________ А.В. Костянецкая</t>
        </is>
      </c>
      <c r="C46" s="248" t="n"/>
      <c r="D46" s="248" t="n"/>
      <c r="E46" s="248" t="n"/>
    </row>
    <row r="47">
      <c r="B47" s="291" t="inlineStr">
        <is>
          <t>(должность, подпись, инициалы, фамилия)</t>
        </is>
      </c>
      <c r="D47" s="248" t="n"/>
      <c r="E47" s="248" t="n"/>
    </row>
    <row r="49">
      <c r="B49" s="248" t="n"/>
      <c r="C49" s="248" t="n"/>
      <c r="D49" s="248" t="n"/>
      <c r="E49" s="248" t="n"/>
    </row>
    <row r="50">
      <c r="B50" s="248" t="n"/>
      <c r="C50" s="248" t="n"/>
      <c r="D50" s="248" t="n"/>
      <c r="E50" s="24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49" min="1" max="1"/>
    <col width="22.5703125" customWidth="1" style="249" min="2" max="2"/>
    <col width="39.140625" customWidth="1" style="249" min="3" max="3"/>
    <col width="13.5703125" customWidth="1" style="249" min="4" max="4"/>
    <col width="12.7109375" customWidth="1" style="249" min="5" max="5"/>
    <col width="14.5703125" customWidth="1" style="249" min="6" max="6"/>
    <col width="15.85546875" customWidth="1" style="249" min="7" max="7"/>
    <col width="12.7109375" customWidth="1" style="249" min="8" max="8"/>
    <col width="15.85546875" customWidth="1" style="249" min="9" max="9"/>
    <col width="17.5703125" customWidth="1" style="249" min="10" max="10"/>
    <col width="10.85546875" customWidth="1" style="249" min="11" max="11"/>
    <col width="13.85546875" customWidth="1" style="249" min="12" max="12"/>
  </cols>
  <sheetData>
    <row r="1">
      <c r="M1" s="249" t="n"/>
      <c r="N1" s="249" t="n"/>
    </row>
    <row r="2" ht="15.75" customHeight="1" s="252">
      <c r="H2" s="292" t="inlineStr">
        <is>
          <t>Приложение №5</t>
        </is>
      </c>
      <c r="M2" s="249" t="n"/>
      <c r="N2" s="249" t="n"/>
    </row>
    <row r="3">
      <c r="M3" s="249" t="n"/>
      <c r="N3" s="249" t="n"/>
    </row>
    <row r="4" ht="12.75" customFormat="1" customHeight="1" s="248">
      <c r="A4" s="269" t="inlineStr">
        <is>
          <t>Расчет стоимости СМР и оборудования</t>
        </is>
      </c>
    </row>
    <row r="5" ht="12.75" customFormat="1" customHeight="1" s="248">
      <c r="A5" s="269" t="n"/>
      <c r="B5" s="269" t="n"/>
      <c r="C5" s="316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8">
      <c r="A6" s="135" t="inlineStr">
        <is>
          <t>Наименование разрабатываемого показателя УНЦ</t>
        </is>
      </c>
      <c r="B6" s="134" t="n"/>
      <c r="C6" s="134" t="n"/>
      <c r="D6" s="272" t="inlineStr">
        <is>
          <t>Демонтаж ВЛ 35 кВ две цепи</t>
        </is>
      </c>
    </row>
    <row r="7" ht="12.75" customFormat="1" customHeight="1" s="248">
      <c r="A7" s="272" t="inlineStr">
        <is>
          <t>Единица измерения  — 1 км</t>
        </is>
      </c>
      <c r="I7" s="290" t="n"/>
      <c r="J7" s="290" t="n"/>
    </row>
    <row r="8" ht="13.5" customFormat="1" customHeight="1" s="248">
      <c r="A8" s="272" t="n"/>
    </row>
    <row r="9" ht="27" customHeight="1" s="252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68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68" t="n"/>
      <c r="M9" s="249" t="n"/>
      <c r="N9" s="249" t="n"/>
    </row>
    <row r="10" ht="28.5" customHeight="1" s="252">
      <c r="A10" s="370" t="n"/>
      <c r="B10" s="370" t="n"/>
      <c r="C10" s="370" t="n"/>
      <c r="D10" s="370" t="n"/>
      <c r="E10" s="370" t="n"/>
      <c r="F10" s="295" t="inlineStr">
        <is>
          <t>на ед. изм.</t>
        </is>
      </c>
      <c r="G10" s="295" t="inlineStr">
        <is>
          <t>общая</t>
        </is>
      </c>
      <c r="H10" s="370" t="n"/>
      <c r="I10" s="295" t="inlineStr">
        <is>
          <t>на ед. изм.</t>
        </is>
      </c>
      <c r="J10" s="295" t="inlineStr">
        <is>
          <t>общая</t>
        </is>
      </c>
      <c r="M10" s="249" t="n"/>
      <c r="N10" s="249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296" t="n">
        <v>9</v>
      </c>
      <c r="J11" s="296" t="n">
        <v>10</v>
      </c>
      <c r="M11" s="249" t="n"/>
      <c r="N11" s="249" t="n"/>
    </row>
    <row r="12">
      <c r="A12" s="295" t="n"/>
      <c r="B12" s="282" t="inlineStr">
        <is>
          <t>Затраты труда рабочих-строителей</t>
        </is>
      </c>
      <c r="C12" s="367" t="n"/>
      <c r="D12" s="367" t="n"/>
      <c r="E12" s="367" t="n"/>
      <c r="F12" s="367" t="n"/>
      <c r="G12" s="367" t="n"/>
      <c r="H12" s="368" t="n"/>
      <c r="I12" s="167" t="n"/>
      <c r="J12" s="167" t="n"/>
    </row>
    <row r="13" ht="25.5" customHeight="1" s="252">
      <c r="A13" s="295" t="n">
        <v>1</v>
      </c>
      <c r="B13" s="201" t="inlineStr">
        <is>
          <t>1-4-2</t>
        </is>
      </c>
      <c r="C13" s="298" t="inlineStr">
        <is>
          <t>Затраты труда рабочих-строителей среднего разряда (4,2)</t>
        </is>
      </c>
      <c r="D13" s="295" t="inlineStr">
        <is>
          <t>чел.-ч.</t>
        </is>
      </c>
      <c r="E13" s="375" t="n">
        <v>882.99798387097</v>
      </c>
      <c r="F13" s="180" t="n">
        <v>9.92</v>
      </c>
      <c r="G13" s="180" t="n">
        <v>8759.34</v>
      </c>
      <c r="H13" s="301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49">
      <c r="A14" s="295" t="n"/>
      <c r="B14" s="295" t="n"/>
      <c r="C14" s="282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75">
        <f>SUM(E13:E13)</f>
        <v/>
      </c>
      <c r="F14" s="180" t="n"/>
      <c r="G14" s="180">
        <f>SUM(G13:G13)</f>
        <v/>
      </c>
      <c r="H14" s="302" t="n">
        <v>1</v>
      </c>
      <c r="I14" s="167" t="n"/>
      <c r="J14" s="180">
        <f>SUM(J13:J13)</f>
        <v/>
      </c>
    </row>
    <row r="15" ht="38.25" customFormat="1" customHeight="1" s="249">
      <c r="A15" s="295" t="n"/>
      <c r="B15" s="295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9" t="n"/>
      <c r="F15" s="300" t="n"/>
      <c r="G15" s="180">
        <f>SUM(G14)*0.7</f>
        <v/>
      </c>
      <c r="H15" s="302" t="n">
        <v>1</v>
      </c>
      <c r="I15" s="167" t="n"/>
      <c r="J15" s="180">
        <f>SUM(J13)*0.7</f>
        <v/>
      </c>
    </row>
    <row r="16" ht="14.25" customFormat="1" customHeight="1" s="249">
      <c r="A16" s="295" t="n"/>
      <c r="B16" s="298" t="inlineStr">
        <is>
          <t>Затраты труда машинистов</t>
        </is>
      </c>
      <c r="C16" s="367" t="n"/>
      <c r="D16" s="367" t="n"/>
      <c r="E16" s="367" t="n"/>
      <c r="F16" s="367" t="n"/>
      <c r="G16" s="367" t="n"/>
      <c r="H16" s="368" t="n"/>
      <c r="I16" s="167" t="n"/>
      <c r="J16" s="167" t="n"/>
    </row>
    <row r="17" ht="14.25" customFormat="1" customHeight="1" s="249">
      <c r="A17" s="295" t="n">
        <v>2</v>
      </c>
      <c r="B17" s="295" t="n">
        <v>2</v>
      </c>
      <c r="C17" s="298" t="inlineStr">
        <is>
          <t>Затраты труда машинистов</t>
        </is>
      </c>
      <c r="D17" s="295" t="inlineStr">
        <is>
          <t>чел.-ч.</t>
        </is>
      </c>
      <c r="E17" s="375" t="n">
        <v>320.0699</v>
      </c>
      <c r="F17" s="180" t="n">
        <v>9.018092610395399</v>
      </c>
      <c r="G17" s="180" t="n">
        <v>2886.42</v>
      </c>
      <c r="H17" s="302" t="n">
        <v>1</v>
      </c>
      <c r="I17" s="180">
        <f>ROUND(F17*Прил.10!D11,2)</f>
        <v/>
      </c>
      <c r="J17" s="180">
        <f>ROUND(I17*E17,2)</f>
        <v/>
      </c>
    </row>
    <row r="18" ht="25.5" customFormat="1" customHeight="1" s="249">
      <c r="A18" s="295" t="n"/>
      <c r="B18" s="295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9">
      <c r="A19" s="295" t="n"/>
      <c r="B19" s="282" t="inlineStr">
        <is>
          <t>Машины и механизмы</t>
        </is>
      </c>
      <c r="C19" s="367" t="n"/>
      <c r="D19" s="367" t="n"/>
      <c r="E19" s="367" t="n"/>
      <c r="F19" s="367" t="n"/>
      <c r="G19" s="367" t="n"/>
      <c r="H19" s="368" t="n"/>
      <c r="I19" s="167" t="n"/>
      <c r="J19" s="167" t="n"/>
    </row>
    <row r="20" ht="14.25" customFormat="1" customHeight="1" s="249">
      <c r="A20" s="295" t="n"/>
      <c r="B20" s="298" t="inlineStr">
        <is>
          <t>Основные машины и механизмы</t>
        </is>
      </c>
      <c r="C20" s="367" t="n"/>
      <c r="D20" s="367" t="n"/>
      <c r="E20" s="367" t="n"/>
      <c r="F20" s="367" t="n"/>
      <c r="G20" s="367" t="n"/>
      <c r="H20" s="368" t="n"/>
      <c r="I20" s="167" t="n"/>
      <c r="J20" s="167" t="n"/>
    </row>
    <row r="21" ht="25.5" customFormat="1" customHeight="1" s="249">
      <c r="A21" s="295" t="n">
        <v>3</v>
      </c>
      <c r="B21" s="201" t="inlineStr">
        <is>
          <t>91.15.02-029</t>
        </is>
      </c>
      <c r="C21" s="298" t="inlineStr">
        <is>
          <t>Тракторы на гусеничном ходу с лебедкой 132 кВт (180 л.с.)</t>
        </is>
      </c>
      <c r="D21" s="295" t="inlineStr">
        <is>
          <t>маш.час</t>
        </is>
      </c>
      <c r="E21" s="375" t="n">
        <v>61.380390909091</v>
      </c>
      <c r="F21" s="300" t="n">
        <v>147.43</v>
      </c>
      <c r="G21" s="180">
        <f>ROUND(E21*F21,2)</f>
        <v/>
      </c>
      <c r="H21" s="301">
        <f>G21/$G$36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49">
      <c r="A22" s="295" t="n">
        <v>4</v>
      </c>
      <c r="B22" s="201" t="inlineStr">
        <is>
          <t>91.13.03-111</t>
        </is>
      </c>
      <c r="C22" s="298" t="inlineStr">
        <is>
          <t>Спецавтомобили-вездеходы, грузоподъемность до 8 т</t>
        </is>
      </c>
      <c r="D22" s="295" t="inlineStr">
        <is>
          <t>маш.час</t>
        </is>
      </c>
      <c r="E22" s="375" t="n">
        <v>25.302590909091</v>
      </c>
      <c r="F22" s="300" t="n">
        <v>189.95</v>
      </c>
      <c r="G22" s="180">
        <f>ROUND(E22*F22,2)</f>
        <v/>
      </c>
      <c r="H22" s="301">
        <f>G22/$G$36</f>
        <v/>
      </c>
      <c r="I22" s="180">
        <f>ROUND(F22*Прил.10!$D$12,2)</f>
        <v/>
      </c>
      <c r="J22" s="180">
        <f>ROUND(I22*E22,2)</f>
        <v/>
      </c>
    </row>
    <row r="23" ht="51" customFormat="1" customHeight="1" s="249">
      <c r="A23" s="295" t="n">
        <v>5</v>
      </c>
      <c r="B23" s="201" t="inlineStr">
        <is>
          <t>91.05.14-516</t>
        </is>
      </c>
      <c r="C23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5" t="inlineStr">
        <is>
          <t>маш.час</t>
        </is>
      </c>
      <c r="E23" s="375" t="n">
        <v>46.157845454545</v>
      </c>
      <c r="F23" s="300" t="n">
        <v>77.64</v>
      </c>
      <c r="G23" s="180">
        <f>ROUND(E23*F23,2)</f>
        <v/>
      </c>
      <c r="H23" s="301">
        <f>G23/$G$36</f>
        <v/>
      </c>
      <c r="I23" s="180">
        <f>ROUND(F23*Прил.10!$D$12,2)</f>
        <v/>
      </c>
      <c r="J23" s="180">
        <f>ROUND(I23*E23,2)</f>
        <v/>
      </c>
    </row>
    <row r="24" ht="14.25" customFormat="1" customHeight="1" s="249">
      <c r="A24" s="295" t="n"/>
      <c r="B24" s="295" t="n"/>
      <c r="C24" s="298" t="inlineStr">
        <is>
          <t>Итого основные машины и механизмы</t>
        </is>
      </c>
      <c r="D24" s="295" t="n"/>
      <c r="E24" s="375" t="n"/>
      <c r="F24" s="180" t="n"/>
      <c r="G24" s="180">
        <f>SUM(G21:G23)</f>
        <v/>
      </c>
      <c r="H24" s="302">
        <f>G24/G36</f>
        <v/>
      </c>
      <c r="I24" s="126" t="n"/>
      <c r="J24" s="180">
        <f>SUM(J21:J23)</f>
        <v/>
      </c>
    </row>
    <row r="25" ht="25.5" customFormat="1" customHeight="1" s="249">
      <c r="A25" s="295" t="n"/>
      <c r="B25" s="295" t="n"/>
      <c r="C25" s="176" t="inlineStr">
        <is>
          <t>Итого основные машины и механизмы 
(с коэффициентом на демонтаж 0,7)</t>
        </is>
      </c>
      <c r="D25" s="295" t="n"/>
      <c r="E25" s="373" t="n"/>
      <c r="F25" s="299" t="n"/>
      <c r="G25" s="180">
        <f>G24*0.7</f>
        <v/>
      </c>
      <c r="H25" s="301">
        <f>G25/G37</f>
        <v/>
      </c>
      <c r="I25" s="180" t="n"/>
      <c r="J25" s="180">
        <f>J24*0.7</f>
        <v/>
      </c>
    </row>
    <row r="26" hidden="1" outlineLevel="1" ht="25.5" customFormat="1" customHeight="1" s="249">
      <c r="A26" s="295" t="n">
        <v>6</v>
      </c>
      <c r="B26" s="201" t="inlineStr">
        <is>
          <t>91.05.05-015</t>
        </is>
      </c>
      <c r="C26" s="298" t="inlineStr">
        <is>
          <t>Краны на автомобильном ходу, грузоподъемность 16 т</t>
        </is>
      </c>
      <c r="D26" s="295" t="inlineStr">
        <is>
          <t>маш.час</t>
        </is>
      </c>
      <c r="E26" s="375" t="n">
        <v>12.6444</v>
      </c>
      <c r="F26" s="300" t="n">
        <v>115.4</v>
      </c>
      <c r="G26" s="180">
        <f>ROUND(E26*F26,2)</f>
        <v/>
      </c>
      <c r="H26" s="301">
        <f>G26/$G$36</f>
        <v/>
      </c>
      <c r="I26" s="180">
        <f>ROUND(F26*Прил.10!$D$12,2)</f>
        <v/>
      </c>
      <c r="J26" s="180">
        <f>ROUND(I26*E26,2)</f>
        <v/>
      </c>
    </row>
    <row r="27" hidden="1" outlineLevel="1" ht="25.5" customFormat="1" customHeight="1" s="249">
      <c r="A27" s="295" t="n">
        <v>7</v>
      </c>
      <c r="B27" s="201" t="inlineStr">
        <is>
          <t>91.06.09-101</t>
        </is>
      </c>
      <c r="C27" s="298" t="inlineStr">
        <is>
          <t>Стрелы монтажные А-образные для подъема опор ВЛ, высота до 22 м</t>
        </is>
      </c>
      <c r="D27" s="295" t="inlineStr">
        <is>
          <t>маш.час</t>
        </is>
      </c>
      <c r="E27" s="375" t="n">
        <v>10.680336363636</v>
      </c>
      <c r="F27" s="300" t="n">
        <v>6.24</v>
      </c>
      <c r="G27" s="180">
        <f>ROUND(E27*F27,2)</f>
        <v/>
      </c>
      <c r="H27" s="301">
        <f>G27/$G$36</f>
        <v/>
      </c>
      <c r="I27" s="180">
        <f>ROUND(F27*Прил.10!$D$12,2)</f>
        <v/>
      </c>
      <c r="J27" s="180">
        <f>ROUND(I27*E27,2)</f>
        <v/>
      </c>
    </row>
    <row r="28" hidden="1" outlineLevel="1" ht="25.5" customFormat="1" customHeight="1" s="249">
      <c r="A28" s="295" t="n">
        <v>8</v>
      </c>
      <c r="B28" s="201" t="inlineStr">
        <is>
          <t>91.06.01-002</t>
        </is>
      </c>
      <c r="C28" s="298" t="inlineStr">
        <is>
          <t>Домкраты гидравлические, грузоподъемность 6,3-25 т</t>
        </is>
      </c>
      <c r="D28" s="295" t="inlineStr">
        <is>
          <t>маш.час</t>
        </is>
      </c>
      <c r="E28" s="375" t="n">
        <v>41.818781818182</v>
      </c>
      <c r="F28" s="300" t="n">
        <v>0.48</v>
      </c>
      <c r="G28" s="180">
        <f>ROUND(E28*F28,2)</f>
        <v/>
      </c>
      <c r="H28" s="301">
        <f>G28/$G$36</f>
        <v/>
      </c>
      <c r="I28" s="180">
        <f>ROUND(F28*Прил.10!$D$12,2)</f>
        <v/>
      </c>
      <c r="J28" s="180">
        <f>ROUND(I28*E28,2)</f>
        <v/>
      </c>
    </row>
    <row r="29" hidden="1" outlineLevel="1" ht="38.25" customFormat="1" customHeight="1" s="249">
      <c r="A29" s="295" t="n">
        <v>9</v>
      </c>
      <c r="B29" s="201" t="inlineStr">
        <is>
          <t>91.17.04-036</t>
        </is>
      </c>
      <c r="C29" s="298" t="inlineStr">
        <is>
          <t>Агрегаты сварочные передвижные с дизельным двигателем, номинальный сварочный ток 250-400 А</t>
        </is>
      </c>
      <c r="D29" s="295" t="inlineStr">
        <is>
          <t>маш.час</t>
        </is>
      </c>
      <c r="E29" s="375" t="n">
        <v>0.43181818181818</v>
      </c>
      <c r="F29" s="300" t="n">
        <v>14</v>
      </c>
      <c r="G29" s="180">
        <f>ROUND(E29*F29,2)</f>
        <v/>
      </c>
      <c r="H29" s="301">
        <f>G29/$G$36</f>
        <v/>
      </c>
      <c r="I29" s="180">
        <f>ROUND(F29*Прил.10!$D$12,2)</f>
        <v/>
      </c>
      <c r="J29" s="180">
        <f>ROUND(I29*E29,2)</f>
        <v/>
      </c>
    </row>
    <row r="30" hidden="1" outlineLevel="1" ht="38.25" customFormat="1" customHeight="1" s="249">
      <c r="A30" s="295" t="n">
        <v>10</v>
      </c>
      <c r="B30" s="201" t="inlineStr">
        <is>
          <t>91.21.01-012</t>
        </is>
      </c>
      <c r="C30" s="298" t="inlineStr">
        <is>
          <t>Агрегаты окрасочные высокого давления для окраски поверхностей конструкций, мощность 1 кВт</t>
        </is>
      </c>
      <c r="D30" s="295" t="inlineStr">
        <is>
          <t>маш.час</t>
        </is>
      </c>
      <c r="E30" s="375" t="n">
        <v>0.046363636363636</v>
      </c>
      <c r="F30" s="300" t="n">
        <v>6.82</v>
      </c>
      <c r="G30" s="180">
        <f>ROUND(E30*F30,2)</f>
        <v/>
      </c>
      <c r="H30" s="301">
        <f>G30/$G$36</f>
        <v/>
      </c>
      <c r="I30" s="180">
        <f>ROUND(F30*Прил.10!$D$12,2)</f>
        <v/>
      </c>
      <c r="J30" s="180">
        <f>ROUND(I30*E30,2)</f>
        <v/>
      </c>
    </row>
    <row r="31" hidden="1" outlineLevel="1" ht="14.25" customFormat="1" customHeight="1" s="249">
      <c r="A31" s="295" t="n">
        <v>11</v>
      </c>
      <c r="B31" s="201" t="inlineStr">
        <is>
          <t>91.06.05-011</t>
        </is>
      </c>
      <c r="C31" s="298" t="inlineStr">
        <is>
          <t>Погрузчики, грузоподъемность 5 т</t>
        </is>
      </c>
      <c r="D31" s="295" t="inlineStr">
        <is>
          <t>маш.час</t>
        </is>
      </c>
      <c r="E31" s="375" t="n">
        <v>0.00054545454545455</v>
      </c>
      <c r="F31" s="300" t="n">
        <v>89.98999999999999</v>
      </c>
      <c r="G31" s="180">
        <f>ROUND(E31*F31,2)</f>
        <v/>
      </c>
      <c r="H31" s="301">
        <f>G31/$G$36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49">
      <c r="A32" s="295" t="n">
        <v>12</v>
      </c>
      <c r="B32" s="201" t="inlineStr">
        <is>
          <t>91.14.02-001</t>
        </is>
      </c>
      <c r="C32" s="298" t="inlineStr">
        <is>
          <t>Автомобили бортовые, грузоподъемность до 5 т</t>
        </is>
      </c>
      <c r="D32" s="295" t="inlineStr">
        <is>
          <t>маш.час</t>
        </is>
      </c>
      <c r="E32" s="375" t="n">
        <v>0.00054545454545455</v>
      </c>
      <c r="F32" s="300" t="n">
        <v>65.70999999999999</v>
      </c>
      <c r="G32" s="180">
        <f>ROUND(E32*F32,2)</f>
        <v/>
      </c>
      <c r="H32" s="301">
        <f>G32/$G$36</f>
        <v/>
      </c>
      <c r="I32" s="180">
        <f>ROUND(F32*Прил.10!$D$12,2)</f>
        <v/>
      </c>
      <c r="J32" s="180">
        <f>ROUND(I32*E32,2)</f>
        <v/>
      </c>
    </row>
    <row r="33" hidden="1" outlineLevel="1" ht="25.5" customFormat="1" customHeight="1" s="249">
      <c r="A33" s="295" t="n">
        <v>13</v>
      </c>
      <c r="B33" s="201" t="inlineStr">
        <is>
          <t>91.06.03-060</t>
        </is>
      </c>
      <c r="C33" s="298" t="inlineStr">
        <is>
          <t>Лебедки электрические тяговым усилием до 5,79 кН (0,59 т)</t>
        </is>
      </c>
      <c r="D33" s="295" t="inlineStr">
        <is>
          <t>маш.час</t>
        </is>
      </c>
      <c r="E33" s="375" t="n">
        <v>0.0010909090909091</v>
      </c>
      <c r="F33" s="300" t="n">
        <v>1.7</v>
      </c>
      <c r="G33" s="180">
        <f>ROUND(E33*F33,2)</f>
        <v/>
      </c>
      <c r="H33" s="301">
        <f>G33/$G$36</f>
        <v/>
      </c>
      <c r="I33" s="180">
        <f>ROUND(F33*Прил.10!$D$12,2)</f>
        <v/>
      </c>
      <c r="J33" s="180">
        <f>ROUND(I33*E33,2)</f>
        <v/>
      </c>
    </row>
    <row r="34" collapsed="1" ht="14.25" customFormat="1" customHeight="1" s="249">
      <c r="A34" s="295" t="n"/>
      <c r="B34" s="295" t="n"/>
      <c r="C34" s="298" t="inlineStr">
        <is>
          <t>Итого прочие машины и механизмы</t>
        </is>
      </c>
      <c r="D34" s="295" t="n"/>
      <c r="E34" s="299" t="n"/>
      <c r="F34" s="180" t="n"/>
      <c r="G34" s="126">
        <f>SUM(G26:G33)</f>
        <v/>
      </c>
      <c r="H34" s="301">
        <f>G34/G36</f>
        <v/>
      </c>
      <c r="I34" s="180" t="n"/>
      <c r="J34" s="126">
        <f>SUM(J26:J33)</f>
        <v/>
      </c>
    </row>
    <row r="35" ht="25.5" customFormat="1" customHeight="1" s="249">
      <c r="A35" s="295" t="n"/>
      <c r="B35" s="295" t="n"/>
      <c r="C35" s="176" t="inlineStr">
        <is>
          <t>Итого прочие машины и механизмы 
(с коэффициентом на демонтаж 0,7)</t>
        </is>
      </c>
      <c r="D35" s="295" t="n"/>
      <c r="E35" s="299" t="n"/>
      <c r="F35" s="180" t="n"/>
      <c r="G35" s="180">
        <f>G34*0.7</f>
        <v/>
      </c>
      <c r="H35" s="301">
        <f>G35/G37</f>
        <v/>
      </c>
      <c r="I35" s="180" t="n"/>
      <c r="J35" s="180">
        <f>J34*0.7</f>
        <v/>
      </c>
    </row>
    <row r="36" ht="25.5" customFormat="1" customHeight="1" s="249">
      <c r="A36" s="295" t="n"/>
      <c r="B36" s="295" t="n"/>
      <c r="C36" s="282" t="inlineStr">
        <is>
          <t>Итого по разделу «Машины и механизмы»</t>
        </is>
      </c>
      <c r="D36" s="295" t="n"/>
      <c r="E36" s="299" t="n"/>
      <c r="F36" s="180" t="n"/>
      <c r="G36" s="180">
        <f>G34+G24</f>
        <v/>
      </c>
      <c r="H36" s="188" t="n">
        <v>1</v>
      </c>
      <c r="I36" s="189" t="n"/>
      <c r="J36" s="187">
        <f>J34+J24</f>
        <v/>
      </c>
    </row>
    <row r="37" ht="38.25" customFormat="1" customHeight="1" s="249">
      <c r="A37" s="295" t="n"/>
      <c r="B37" s="295" t="n"/>
      <c r="C37" s="184" t="inlineStr">
        <is>
          <t>Итого по разделу «Машины и механизмы»  
(с коэффициентом на демонтаж 0,7)</t>
        </is>
      </c>
      <c r="D37" s="297" t="n"/>
      <c r="E37" s="186" t="n"/>
      <c r="F37" s="187" t="n"/>
      <c r="G37" s="187">
        <f>G25+G35</f>
        <v/>
      </c>
      <c r="H37" s="188" t="n">
        <v>1</v>
      </c>
      <c r="I37" s="189" t="n"/>
      <c r="J37" s="187">
        <f>J25+J35</f>
        <v/>
      </c>
    </row>
    <row r="38" ht="14.25" customFormat="1" customHeight="1" s="249">
      <c r="A38" s="295" t="n"/>
      <c r="B38" s="282" t="inlineStr">
        <is>
          <t>Оборудование</t>
        </is>
      </c>
      <c r="C38" s="367" t="n"/>
      <c r="D38" s="367" t="n"/>
      <c r="E38" s="367" t="n"/>
      <c r="F38" s="367" t="n"/>
      <c r="G38" s="367" t="n"/>
      <c r="H38" s="368" t="n"/>
      <c r="I38" s="167" t="n"/>
      <c r="J38" s="167" t="n"/>
    </row>
    <row r="39">
      <c r="A39" s="295" t="n"/>
      <c r="B39" s="298" t="inlineStr">
        <is>
          <t>Основное оборудование</t>
        </is>
      </c>
      <c r="C39" s="367" t="n"/>
      <c r="D39" s="367" t="n"/>
      <c r="E39" s="367" t="n"/>
      <c r="F39" s="367" t="n"/>
      <c r="G39" s="367" t="n"/>
      <c r="H39" s="368" t="n"/>
      <c r="I39" s="167" t="n"/>
      <c r="J39" s="167" t="n"/>
    </row>
    <row r="40">
      <c r="A40" s="295" t="n"/>
      <c r="B40" s="157" t="n"/>
      <c r="C40" s="158" t="inlineStr">
        <is>
          <t>Итого основное оборудование</t>
        </is>
      </c>
      <c r="D40" s="295" t="n"/>
      <c r="E40" s="375" t="n"/>
      <c r="F40" s="300" t="n"/>
      <c r="G40" s="180" t="n">
        <v>0</v>
      </c>
      <c r="H40" s="302" t="n">
        <v>0</v>
      </c>
      <c r="I40" s="126" t="n"/>
      <c r="J40" s="180" t="n">
        <v>0</v>
      </c>
    </row>
    <row r="41">
      <c r="A41" s="295" t="n"/>
      <c r="B41" s="295" t="n"/>
      <c r="C41" s="298" t="inlineStr">
        <is>
          <t>Итого прочее оборудование</t>
        </is>
      </c>
      <c r="D41" s="295" t="n"/>
      <c r="E41" s="375" t="n"/>
      <c r="F41" s="300" t="n"/>
      <c r="G41" s="180" t="n">
        <v>0</v>
      </c>
      <c r="H41" s="301" t="n">
        <v>0</v>
      </c>
      <c r="I41" s="126" t="n"/>
      <c r="J41" s="180" t="n">
        <v>0</v>
      </c>
    </row>
    <row r="42">
      <c r="A42" s="295" t="n"/>
      <c r="B42" s="295" t="n"/>
      <c r="C42" s="282" t="inlineStr">
        <is>
          <t>Итого по разделу «Оборудование»</t>
        </is>
      </c>
      <c r="D42" s="295" t="n"/>
      <c r="E42" s="299" t="n"/>
      <c r="F42" s="300" t="n"/>
      <c r="G42" s="180">
        <f>G41+G40</f>
        <v/>
      </c>
      <c r="H42" s="302">
        <f>H41+H40</f>
        <v/>
      </c>
      <c r="I42" s="126" t="n"/>
      <c r="J42" s="180">
        <f>J41+J40</f>
        <v/>
      </c>
    </row>
    <row r="43" ht="25.5" customHeight="1" s="252">
      <c r="A43" s="295" t="n"/>
      <c r="B43" s="295" t="n"/>
      <c r="C43" s="298" t="inlineStr">
        <is>
          <t>в том числе технологическое оборудование</t>
        </is>
      </c>
      <c r="D43" s="295" t="n"/>
      <c r="E43" s="373" t="n"/>
      <c r="F43" s="300" t="n"/>
      <c r="G43" s="180" t="n">
        <v>0</v>
      </c>
      <c r="H43" s="302" t="n"/>
      <c r="I43" s="126" t="n"/>
      <c r="J43" s="180">
        <f>J42</f>
        <v/>
      </c>
    </row>
    <row r="44" ht="14.25" customFormat="1" customHeight="1" s="249">
      <c r="A44" s="295" t="n"/>
      <c r="B44" s="282" t="inlineStr">
        <is>
          <t>Материалы</t>
        </is>
      </c>
      <c r="C44" s="367" t="n"/>
      <c r="D44" s="367" t="n"/>
      <c r="E44" s="367" t="n"/>
      <c r="F44" s="367" t="n"/>
      <c r="G44" s="367" t="n"/>
      <c r="H44" s="368" t="n"/>
      <c r="I44" s="190" t="n"/>
      <c r="J44" s="190" t="n"/>
    </row>
    <row r="45" ht="14.25" customFormat="1" customHeight="1" s="249">
      <c r="A45" s="295" t="n"/>
      <c r="B45" s="298" t="inlineStr">
        <is>
          <t>Основные материалы</t>
        </is>
      </c>
      <c r="C45" s="367" t="n"/>
      <c r="D45" s="367" t="n"/>
      <c r="E45" s="367" t="n"/>
      <c r="F45" s="367" t="n"/>
      <c r="G45" s="367" t="n"/>
      <c r="H45" s="368" t="n"/>
      <c r="I45" s="190" t="n"/>
      <c r="J45" s="190" t="n"/>
    </row>
    <row r="46" ht="14.25" customFormat="1" customHeight="1" s="249">
      <c r="A46" s="295" t="n"/>
      <c r="B46" s="201" t="n"/>
      <c r="C46" s="298" t="inlineStr">
        <is>
          <t>Итого основные материалы</t>
        </is>
      </c>
      <c r="D46" s="295" t="n"/>
      <c r="E46" s="375" t="n"/>
      <c r="F46" s="180" t="n"/>
      <c r="G46" s="180" t="n">
        <v>0</v>
      </c>
      <c r="H46" s="301" t="n">
        <v>0</v>
      </c>
      <c r="I46" s="180" t="n"/>
      <c r="J46" s="180" t="n">
        <v>0</v>
      </c>
    </row>
    <row r="47" ht="14.25" customFormat="1" customHeight="1" s="249">
      <c r="A47" s="295" t="n"/>
      <c r="B47" s="295" t="n"/>
      <c r="C47" s="298" t="inlineStr">
        <is>
          <t>Итого прочие материалы</t>
        </is>
      </c>
      <c r="D47" s="295" t="n"/>
      <c r="E47" s="299" t="n"/>
      <c r="F47" s="300" t="n"/>
      <c r="G47" s="180" t="n">
        <v>0</v>
      </c>
      <c r="H47" s="301" t="n">
        <v>0</v>
      </c>
      <c r="I47" s="180" t="n"/>
      <c r="J47" s="180" t="n">
        <v>0</v>
      </c>
    </row>
    <row r="48" ht="14.25" customFormat="1" customHeight="1" s="249">
      <c r="A48" s="295" t="n"/>
      <c r="B48" s="295" t="n"/>
      <c r="C48" s="282" t="inlineStr">
        <is>
          <t>Итого по разделу «Материалы»</t>
        </is>
      </c>
      <c r="D48" s="295" t="n"/>
      <c r="E48" s="299" t="n"/>
      <c r="F48" s="300" t="n"/>
      <c r="G48" s="180">
        <f>G46+G47</f>
        <v/>
      </c>
      <c r="H48" s="301" t="n">
        <v>0</v>
      </c>
      <c r="I48" s="180" t="n"/>
      <c r="J48" s="180">
        <f>J46+J47</f>
        <v/>
      </c>
    </row>
    <row r="49" ht="14.25" customFormat="1" customHeight="1" s="249">
      <c r="A49" s="295" t="n"/>
      <c r="B49" s="295" t="n"/>
      <c r="C49" s="298" t="inlineStr">
        <is>
          <t>ИТОГО ПО РМ</t>
        </is>
      </c>
      <c r="D49" s="295" t="n"/>
      <c r="E49" s="299" t="n"/>
      <c r="F49" s="300" t="n"/>
      <c r="G49" s="180">
        <f>G14+G36</f>
        <v/>
      </c>
      <c r="H49" s="301" t="n"/>
      <c r="I49" s="180" t="n"/>
      <c r="J49" s="180">
        <f>J14+J36+J48</f>
        <v/>
      </c>
    </row>
    <row r="50" ht="25.5" customFormat="1" customHeight="1" s="249">
      <c r="A50" s="295" t="n"/>
      <c r="B50" s="295" t="n"/>
      <c r="C50" s="298" t="inlineStr">
        <is>
          <t>ИТОГО ПО РМ
(с коэффициентом на демонтаж 0,7)</t>
        </is>
      </c>
      <c r="D50" s="295" t="n"/>
      <c r="E50" s="299" t="n"/>
      <c r="F50" s="300" t="n"/>
      <c r="G50" s="180">
        <f>G15+G37</f>
        <v/>
      </c>
      <c r="H50" s="301" t="n"/>
      <c r="I50" s="180" t="n"/>
      <c r="J50" s="180">
        <f>J14*0.7+J36*0.7+J48</f>
        <v/>
      </c>
    </row>
    <row r="51" ht="14.25" customFormat="1" customHeight="1" s="249">
      <c r="A51" s="295" t="n"/>
      <c r="B51" s="295" t="n"/>
      <c r="C51" s="298" t="inlineStr">
        <is>
          <t>Накладные расходы</t>
        </is>
      </c>
      <c r="D51" s="132" t="n">
        <v>0.73</v>
      </c>
      <c r="E51" s="299" t="n"/>
      <c r="F51" s="300" t="n"/>
      <c r="G51" s="180" t="n">
        <v>11994.85</v>
      </c>
      <c r="H51" s="302" t="n"/>
      <c r="I51" s="180" t="n"/>
      <c r="J51" s="180">
        <f>ROUND(D51*(J14+J17),2)</f>
        <v/>
      </c>
    </row>
    <row r="52" ht="25.5" customFormat="1" customHeight="1" s="249">
      <c r="A52" s="295" t="n"/>
      <c r="B52" s="295" t="n"/>
      <c r="C52" s="298" t="inlineStr">
        <is>
          <t>Накладные расходы 
(с коэффициентом на демонтаж 0,7)</t>
        </is>
      </c>
      <c r="D52" s="132" t="n">
        <v>0.73</v>
      </c>
      <c r="E52" s="299" t="n"/>
      <c r="F52" s="300" t="n"/>
      <c r="G52" s="180">
        <f>G51*0.7</f>
        <v/>
      </c>
      <c r="H52" s="302" t="n"/>
      <c r="I52" s="180" t="n"/>
      <c r="J52" s="180">
        <f>ROUND(D52*(J15+J18),2)</f>
        <v/>
      </c>
    </row>
    <row r="53" ht="14.25" customFormat="1" customHeight="1" s="249">
      <c r="A53" s="295" t="n"/>
      <c r="B53" s="295" t="n"/>
      <c r="C53" s="298" t="inlineStr">
        <is>
          <t>Сметная прибыль</t>
        </is>
      </c>
      <c r="D53" s="132" t="n">
        <v>0.49</v>
      </c>
      <c r="E53" s="299" t="n"/>
      <c r="F53" s="300" t="n"/>
      <c r="G53" s="180" t="n">
        <v>6987.2</v>
      </c>
      <c r="H53" s="302" t="n"/>
      <c r="I53" s="180" t="n"/>
      <c r="J53" s="180">
        <f>ROUND(D53*(J14+J17),2)</f>
        <v/>
      </c>
    </row>
    <row r="54" ht="25.5" customFormat="1" customHeight="1" s="249">
      <c r="A54" s="295" t="n"/>
      <c r="B54" s="295" t="n"/>
      <c r="C54" s="298" t="inlineStr">
        <is>
          <t>Сметная прибыль 
(с коэффициентом на демонтаж 0,7)</t>
        </is>
      </c>
      <c r="D54" s="132" t="n">
        <v>0.49</v>
      </c>
      <c r="E54" s="299" t="n"/>
      <c r="F54" s="300" t="n"/>
      <c r="G54" s="180">
        <f>G53*0.7</f>
        <v/>
      </c>
      <c r="H54" s="302" t="n"/>
      <c r="I54" s="180" t="n"/>
      <c r="J54" s="180">
        <f>ROUND(D54*(J15+J18),2)</f>
        <v/>
      </c>
    </row>
    <row r="55" ht="25.5" customFormat="1" customHeight="1" s="249">
      <c r="A55" s="295" t="n"/>
      <c r="B55" s="295" t="n"/>
      <c r="C55" s="298" t="inlineStr">
        <is>
          <t>Итого СМР (с НР и СП) 
(с коэффициентом на демонтаж 0,7)</t>
        </is>
      </c>
      <c r="D55" s="295" t="n"/>
      <c r="E55" s="299" t="n"/>
      <c r="F55" s="300" t="n"/>
      <c r="G55" s="180">
        <f>G50+G52+G54</f>
        <v/>
      </c>
      <c r="H55" s="302" t="n"/>
      <c r="I55" s="180" t="n"/>
      <c r="J55" s="180">
        <f>ROUND((J50+J52+J54),2)</f>
        <v/>
      </c>
    </row>
    <row r="56" ht="25.5" customFormat="1" customHeight="1" s="249">
      <c r="A56" s="295" t="n"/>
      <c r="B56" s="295" t="n"/>
      <c r="C56" s="298" t="inlineStr">
        <is>
          <t>ВСЕГО СМР + ОБОРУДОВАНИЕ 
(с коэффициентом на демонтаж 0,7)</t>
        </is>
      </c>
      <c r="D56" s="295" t="n"/>
      <c r="E56" s="299" t="n"/>
      <c r="F56" s="300" t="n"/>
      <c r="G56" s="180">
        <f>G55</f>
        <v/>
      </c>
      <c r="H56" s="302" t="n"/>
      <c r="I56" s="180" t="n"/>
      <c r="J56" s="180">
        <f>J55</f>
        <v/>
      </c>
    </row>
    <row r="57" ht="34.5" customFormat="1" customHeight="1" s="249">
      <c r="A57" s="295" t="n"/>
      <c r="B57" s="295" t="n"/>
      <c r="C57" s="298" t="inlineStr">
        <is>
          <t>ИТОГО ПОКАЗАТЕЛЬ НА ЕД. ИЗМ.</t>
        </is>
      </c>
      <c r="D57" s="295" t="inlineStr">
        <is>
          <t>1 км</t>
        </is>
      </c>
      <c r="E57" s="373" t="n">
        <v>2.152</v>
      </c>
      <c r="F57" s="300" t="n"/>
      <c r="G57" s="180">
        <f>G56/E57</f>
        <v/>
      </c>
      <c r="H57" s="302" t="n"/>
      <c r="I57" s="180" t="n"/>
      <c r="J57" s="187">
        <f>J56/E57</f>
        <v/>
      </c>
    </row>
    <row r="59" ht="14.25" customFormat="1" customHeight="1" s="249">
      <c r="A59" s="248" t="inlineStr">
        <is>
          <t>Составил ______________________     Д.А. Самуйленко</t>
        </is>
      </c>
    </row>
    <row r="60" ht="14.25" customFormat="1" customHeight="1" s="249">
      <c r="A60" s="251" t="inlineStr">
        <is>
          <t xml:space="preserve">                         (подпись, инициалы, фамилия)</t>
        </is>
      </c>
    </row>
    <row r="61" ht="14.25" customFormat="1" customHeight="1" s="249">
      <c r="A61" s="248" t="n"/>
    </row>
    <row r="62" ht="14.25" customFormat="1" customHeight="1" s="249">
      <c r="A62" s="248" t="inlineStr">
        <is>
          <t>Проверил ______________________        А.В. Костянецкая</t>
        </is>
      </c>
    </row>
    <row r="63" ht="14.25" customFormat="1" customHeight="1" s="249">
      <c r="A63" s="25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2" min="1" max="1"/>
    <col width="17.5703125" customWidth="1" style="252" min="2" max="2"/>
    <col width="39.140625" customWidth="1" style="252" min="3" max="3"/>
    <col width="10.7109375" customWidth="1" style="315" min="4" max="4"/>
    <col width="13.85546875" customWidth="1" style="252" min="5" max="5"/>
    <col width="13.28515625" customWidth="1" style="252" min="6" max="6"/>
    <col width="14.140625" customWidth="1" style="252" min="7" max="7"/>
  </cols>
  <sheetData>
    <row r="1">
      <c r="A1" s="308" t="inlineStr">
        <is>
          <t>Приложение №6</t>
        </is>
      </c>
    </row>
    <row r="2" ht="21.75" customHeight="1" s="252">
      <c r="A2" s="308" t="n"/>
      <c r="B2" s="308" t="n"/>
      <c r="C2" s="308" t="n"/>
      <c r="D2" s="317" t="n"/>
      <c r="E2" s="308" t="n"/>
      <c r="F2" s="308" t="n"/>
      <c r="G2" s="308" t="n"/>
    </row>
    <row r="3">
      <c r="A3" s="269" t="inlineStr">
        <is>
          <t>Расчет стоимости оборудования</t>
        </is>
      </c>
    </row>
    <row r="4" ht="25.5" customHeight="1" s="252">
      <c r="A4" s="272" t="inlineStr">
        <is>
          <t>Наименование разрабатываемого показателя УНЦ — Демонтаж ВЛ 35 кВ две цепи</t>
        </is>
      </c>
    </row>
    <row r="5">
      <c r="A5" s="248" t="n"/>
      <c r="B5" s="248" t="n"/>
      <c r="C5" s="248" t="n"/>
      <c r="D5" s="317" t="n"/>
      <c r="E5" s="248" t="n"/>
      <c r="F5" s="248" t="n"/>
      <c r="G5" s="248" t="n"/>
    </row>
    <row r="6" ht="30" customHeight="1" s="252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5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68" t="n"/>
    </row>
    <row r="7">
      <c r="A7" s="370" t="n"/>
      <c r="B7" s="370" t="n"/>
      <c r="C7" s="370" t="n"/>
      <c r="D7" s="370" t="n"/>
      <c r="E7" s="370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52">
      <c r="A9" s="24" t="n"/>
      <c r="B9" s="298" t="inlineStr">
        <is>
          <t>ИНЖЕНЕРНОЕ ОБОРУДОВАНИЕ</t>
        </is>
      </c>
      <c r="C9" s="367" t="n"/>
      <c r="D9" s="367" t="n"/>
      <c r="E9" s="367" t="n"/>
      <c r="F9" s="367" t="n"/>
      <c r="G9" s="368" t="n"/>
    </row>
    <row r="10" ht="27" customHeight="1" s="252">
      <c r="A10" s="295" t="n"/>
      <c r="B10" s="282" t="n"/>
      <c r="C10" s="298" t="inlineStr">
        <is>
          <t>ИТОГО ИНЖЕНЕРНОЕ ОБОРУДОВАНИЕ</t>
        </is>
      </c>
      <c r="D10" s="303" t="n"/>
      <c r="E10" s="103" t="n"/>
      <c r="F10" s="300" t="n"/>
      <c r="G10" s="300" t="n">
        <v>0</v>
      </c>
    </row>
    <row r="11">
      <c r="A11" s="295" t="n"/>
      <c r="B11" s="298" t="inlineStr">
        <is>
          <t>ТЕХНОЛОГИЧЕСКОЕ ОБОРУДОВАНИЕ</t>
        </is>
      </c>
      <c r="C11" s="367" t="n"/>
      <c r="D11" s="367" t="n"/>
      <c r="E11" s="367" t="n"/>
      <c r="F11" s="367" t="n"/>
      <c r="G11" s="368" t="n"/>
    </row>
    <row r="12" ht="25.5" customHeight="1" s="252">
      <c r="A12" s="295" t="n"/>
      <c r="B12" s="298" t="n"/>
      <c r="C12" s="298" t="inlineStr">
        <is>
          <t>ИТОГО ТЕХНОЛОГИЧЕСКОЕ ОБОРУДОВАНИЕ</t>
        </is>
      </c>
      <c r="D12" s="295" t="n"/>
      <c r="E12" s="312" t="n"/>
      <c r="F12" s="300" t="n"/>
      <c r="G12" s="180" t="n">
        <v>0</v>
      </c>
    </row>
    <row r="13" ht="19.5" customHeight="1" s="252">
      <c r="A13" s="295" t="n"/>
      <c r="B13" s="298" t="n"/>
      <c r="C13" s="298" t="inlineStr">
        <is>
          <t>Всего по разделу «Оборудование»</t>
        </is>
      </c>
      <c r="D13" s="295" t="n"/>
      <c r="E13" s="312" t="n"/>
      <c r="F13" s="300" t="n"/>
      <c r="G13" s="180">
        <f>G10+G12</f>
        <v/>
      </c>
    </row>
    <row r="14">
      <c r="A14" s="250" t="n"/>
      <c r="B14" s="104" t="n"/>
      <c r="C14" s="250" t="n"/>
      <c r="D14" s="155" t="n"/>
      <c r="E14" s="250" t="n"/>
      <c r="F14" s="250" t="n"/>
      <c r="G14" s="250" t="n"/>
    </row>
    <row r="15">
      <c r="A15" s="248" t="inlineStr">
        <is>
          <t>Составил ______________________    Д.А. Самуйленко</t>
        </is>
      </c>
      <c r="B15" s="249" t="n"/>
      <c r="C15" s="249" t="n"/>
      <c r="D15" s="155" t="n"/>
      <c r="E15" s="250" t="n"/>
      <c r="F15" s="250" t="n"/>
      <c r="G15" s="250" t="n"/>
    </row>
    <row r="16">
      <c r="A16" s="251" t="inlineStr">
        <is>
          <t xml:space="preserve">                         (подпись, инициалы, фамилия)</t>
        </is>
      </c>
      <c r="B16" s="249" t="n"/>
      <c r="C16" s="249" t="n"/>
      <c r="D16" s="155" t="n"/>
      <c r="E16" s="250" t="n"/>
      <c r="F16" s="250" t="n"/>
      <c r="G16" s="250" t="n"/>
    </row>
    <row r="17">
      <c r="A17" s="248" t="n"/>
      <c r="B17" s="249" t="n"/>
      <c r="C17" s="249" t="n"/>
      <c r="D17" s="155" t="n"/>
      <c r="E17" s="250" t="n"/>
      <c r="F17" s="250" t="n"/>
      <c r="G17" s="250" t="n"/>
    </row>
    <row r="18">
      <c r="A18" s="248" t="inlineStr">
        <is>
          <t>Проверил ______________________        А.В. Костянецкая</t>
        </is>
      </c>
      <c r="B18" s="249" t="n"/>
      <c r="C18" s="249" t="n"/>
      <c r="D18" s="155" t="n"/>
      <c r="E18" s="250" t="n"/>
      <c r="F18" s="250" t="n"/>
      <c r="G18" s="250" t="n"/>
    </row>
    <row r="19">
      <c r="A19" s="251" t="inlineStr">
        <is>
          <t xml:space="preserve">                        (подпись, инициалы, фамилия)</t>
        </is>
      </c>
      <c r="B19" s="249" t="n"/>
      <c r="C19" s="249" t="n"/>
      <c r="D19" s="155" t="n"/>
      <c r="E19" s="250" t="n"/>
      <c r="F19" s="250" t="n"/>
      <c r="G19" s="2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2" min="1" max="1"/>
    <col width="16.42578125" customWidth="1" style="252" min="2" max="2"/>
    <col width="37.140625" customWidth="1" style="252" min="3" max="3"/>
    <col width="49" customWidth="1" style="252" min="4" max="4"/>
    <col width="9.140625" customWidth="1" style="252" min="5" max="5"/>
  </cols>
  <sheetData>
    <row r="1" ht="15.75" customHeight="1" s="252">
      <c r="A1" s="254" t="n"/>
      <c r="B1" s="254" t="n"/>
      <c r="C1" s="254" t="n"/>
      <c r="D1" s="254" t="inlineStr">
        <is>
          <t>Приложение №7</t>
        </is>
      </c>
    </row>
    <row r="2" ht="15.75" customHeight="1" s="252">
      <c r="A2" s="254" t="n"/>
      <c r="B2" s="254" t="n"/>
      <c r="C2" s="254" t="n"/>
      <c r="D2" s="254" t="n"/>
    </row>
    <row r="3" ht="15.75" customHeight="1" s="252">
      <c r="A3" s="254" t="n"/>
      <c r="B3" s="242" t="inlineStr">
        <is>
          <t>Расчет показателя УНЦ</t>
        </is>
      </c>
      <c r="C3" s="254" t="n"/>
      <c r="D3" s="254" t="n"/>
    </row>
    <row r="4" ht="15.75" customHeight="1" s="252">
      <c r="A4" s="254" t="n"/>
      <c r="B4" s="254" t="n"/>
      <c r="C4" s="254" t="n"/>
      <c r="D4" s="254" t="n"/>
    </row>
    <row r="5" ht="15.75" customHeight="1" s="252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52">
      <c r="A6" s="254" t="inlineStr">
        <is>
          <t>Единица измерения  — 1 км</t>
        </is>
      </c>
      <c r="B6" s="254" t="n"/>
      <c r="C6" s="254" t="n"/>
      <c r="D6" s="254" t="n"/>
    </row>
    <row r="7" ht="15.75" customHeight="1" s="252">
      <c r="A7" s="254" t="n"/>
      <c r="B7" s="254" t="n"/>
      <c r="C7" s="254" t="n"/>
      <c r="D7" s="254" t="n"/>
    </row>
    <row r="8">
      <c r="A8" s="281" t="inlineStr">
        <is>
          <t>Код показателя</t>
        </is>
      </c>
      <c r="B8" s="281" t="inlineStr">
        <is>
          <t>Наименование показателя</t>
        </is>
      </c>
      <c r="C8" s="281" t="inlineStr">
        <is>
          <t>Наименование РМ, входящих в состав показателя</t>
        </is>
      </c>
      <c r="D8" s="281" t="inlineStr">
        <is>
          <t>Норматив цены на 01.01.2023, тыс.руб.</t>
        </is>
      </c>
    </row>
    <row r="9">
      <c r="A9" s="370" t="n"/>
      <c r="B9" s="370" t="n"/>
      <c r="C9" s="370" t="n"/>
      <c r="D9" s="370" t="n"/>
    </row>
    <row r="10" ht="15.75" customHeight="1" s="252">
      <c r="A10" s="281" t="n">
        <v>1</v>
      </c>
      <c r="B10" s="281" t="n">
        <v>2</v>
      </c>
      <c r="C10" s="281" t="n">
        <v>3</v>
      </c>
      <c r="D10" s="281" t="n">
        <v>4</v>
      </c>
    </row>
    <row r="11" ht="47.25" customHeight="1" s="252">
      <c r="A11" s="281" t="inlineStr">
        <is>
          <t>М2-03-2</t>
        </is>
      </c>
      <c r="B11" s="281" t="inlineStr">
        <is>
          <t>УНЦ на демонтаж ВЛ 0,4-750 кВ</t>
        </is>
      </c>
      <c r="C11" s="246">
        <f>D5</f>
        <v/>
      </c>
      <c r="D11" s="260">
        <f>'Прил.4 РМ'!C41/1000</f>
        <v/>
      </c>
    </row>
    <row r="13">
      <c r="A13" s="248" t="inlineStr">
        <is>
          <t>Составил ______________________     Д.А. Самуйленко</t>
        </is>
      </c>
      <c r="B13" s="249" t="n"/>
      <c r="C13" s="249" t="n"/>
      <c r="D13" s="250" t="n"/>
    </row>
    <row r="14">
      <c r="A14" s="251" t="inlineStr">
        <is>
          <t xml:space="preserve">                         (подпись, инициалы, фамилия)</t>
        </is>
      </c>
      <c r="B14" s="249" t="n"/>
      <c r="C14" s="249" t="n"/>
      <c r="D14" s="250" t="n"/>
    </row>
    <row r="15">
      <c r="A15" s="248" t="n"/>
      <c r="B15" s="249" t="n"/>
      <c r="C15" s="249" t="n"/>
      <c r="D15" s="250" t="n"/>
    </row>
    <row r="16">
      <c r="A16" s="248" t="inlineStr">
        <is>
          <t>Проверил ______________________        А.В. Костянецкая</t>
        </is>
      </c>
      <c r="B16" s="249" t="n"/>
      <c r="C16" s="249" t="n"/>
      <c r="D16" s="250" t="n"/>
    </row>
    <row r="17">
      <c r="A17" s="251" t="inlineStr">
        <is>
          <t xml:space="preserve">                        (подпись, инициалы, фамилия)</t>
        </is>
      </c>
      <c r="B17" s="249" t="n"/>
      <c r="C17" s="249" t="n"/>
      <c r="D17" s="25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2" min="2" max="2"/>
    <col width="37" customWidth="1" style="252" min="3" max="3"/>
    <col width="32" customWidth="1" style="252" min="4" max="4"/>
  </cols>
  <sheetData>
    <row r="4" ht="15.75" customHeight="1" s="252">
      <c r="B4" s="276" t="inlineStr">
        <is>
          <t>Приложение № 10</t>
        </is>
      </c>
    </row>
    <row r="5" ht="18.75" customHeight="1" s="252">
      <c r="B5" s="117" t="n"/>
    </row>
    <row r="6" ht="15.75" customHeight="1" s="252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52">
      <c r="B9" s="281" t="inlineStr">
        <is>
          <t>Наименование индекса / норм сопутствующих затрат</t>
        </is>
      </c>
      <c r="C9" s="281" t="inlineStr">
        <is>
          <t>Дата применения и обоснование индекса / норм сопутствующих затрат</t>
        </is>
      </c>
      <c r="D9" s="281" t="inlineStr">
        <is>
          <t>Размер индекса / норма сопутствующих затрат</t>
        </is>
      </c>
    </row>
    <row r="10" ht="15.75" customHeight="1" s="252">
      <c r="B10" s="281" t="n">
        <v>1</v>
      </c>
      <c r="C10" s="281" t="n">
        <v>2</v>
      </c>
      <c r="D10" s="281" t="n">
        <v>3</v>
      </c>
    </row>
    <row r="11" ht="45" customHeight="1" s="252">
      <c r="B11" s="281" t="inlineStr">
        <is>
          <t xml:space="preserve">Индекс изменения сметной стоимости на 1 квартал 2023 года. ОЗП </t>
        </is>
      </c>
      <c r="C11" s="281" t="inlineStr">
        <is>
          <t>Письмо Минстроя России от 30.03.2023г. №17106-ИФ/09  прил.1</t>
        </is>
      </c>
      <c r="D11" s="281" t="n">
        <v>46.83</v>
      </c>
    </row>
    <row r="12" ht="29.25" customHeight="1" s="252">
      <c r="B12" s="281" t="inlineStr">
        <is>
          <t>Индекс изменения сметной стоимости на 1 квартал 2023 года. ЭМ</t>
        </is>
      </c>
      <c r="C12" s="281" t="inlineStr">
        <is>
          <t>Письмо Минстроя России от 30.03.2023г. №17106-ИФ/09  прил.1</t>
        </is>
      </c>
      <c r="D12" s="281" t="n">
        <v>11.96</v>
      </c>
    </row>
    <row r="13" ht="29.25" customHeight="1" s="252">
      <c r="B13" s="281" t="inlineStr">
        <is>
          <t>Индекс изменения сметной стоимости на 1 квартал 2023 года. МАТ</t>
        </is>
      </c>
      <c r="C13" s="281" t="inlineStr">
        <is>
          <t>Письмо Минстроя России от 30.03.2023г. №17106-ИФ/09  прил.1</t>
        </is>
      </c>
      <c r="D13" s="281" t="n">
        <v>9.84</v>
      </c>
    </row>
    <row r="14" ht="30.75" customHeight="1" s="252">
      <c r="B14" s="281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81" t="n">
        <v>6.26</v>
      </c>
    </row>
    <row r="15" ht="89.25" customHeight="1" s="252">
      <c r="B15" s="281" t="inlineStr">
        <is>
          <t>Временные здания и сооружения</t>
        </is>
      </c>
      <c r="C15" s="2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2">
      <c r="B16" s="281" t="inlineStr">
        <is>
          <t>Дополнительные затраты при производстве строительно-монтажных работ в зимнее время</t>
        </is>
      </c>
      <c r="C16" s="2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2">
      <c r="B17" s="281" t="inlineStr">
        <is>
          <t>Строительный контроль</t>
        </is>
      </c>
      <c r="C17" s="281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2">
      <c r="B18" s="281" t="inlineStr">
        <is>
          <t>Авторский надзор - 0,2%</t>
        </is>
      </c>
      <c r="C18" s="281" t="inlineStr">
        <is>
          <t>Приказ от 4.08.2020 № 421/пр п.173</t>
        </is>
      </c>
      <c r="D18" s="119" t="n">
        <v>0.002</v>
      </c>
    </row>
    <row r="19" ht="24" customHeight="1" s="252">
      <c r="B19" s="281" t="inlineStr">
        <is>
          <t>Непредвиденные расходы</t>
        </is>
      </c>
      <c r="C19" s="281" t="inlineStr">
        <is>
          <t>Приказ от 4.08.2020 № 421/пр п.179</t>
        </is>
      </c>
      <c r="D19" s="119" t="n">
        <v>0.03</v>
      </c>
    </row>
    <row r="20" ht="18.75" customHeight="1" s="252">
      <c r="B20" s="118" t="n"/>
    </row>
    <row r="21" ht="18.75" customHeight="1" s="252">
      <c r="B21" s="118" t="n"/>
    </row>
    <row r="22" ht="18.75" customHeight="1" s="252">
      <c r="B22" s="118" t="n"/>
    </row>
    <row r="23" ht="18.75" customHeight="1" s="252">
      <c r="B23" s="118" t="n"/>
    </row>
    <row r="26">
      <c r="B26" s="248" t="inlineStr">
        <is>
          <t>Составил ______________________        Д.А. Самуйленко</t>
        </is>
      </c>
      <c r="C26" s="249" t="n"/>
    </row>
    <row r="27">
      <c r="B27" s="251" t="inlineStr">
        <is>
          <t xml:space="preserve">                         (подпись, инициалы, фамилия)</t>
        </is>
      </c>
      <c r="C27" s="249" t="n"/>
    </row>
    <row r="28">
      <c r="B28" s="248" t="n"/>
      <c r="C28" s="249" t="n"/>
    </row>
    <row r="29">
      <c r="B29" s="248" t="inlineStr">
        <is>
          <t>Проверил ______________________        А.В. Костянецкая</t>
        </is>
      </c>
      <c r="C29" s="249" t="n"/>
    </row>
    <row r="30">
      <c r="B30" s="251" t="inlineStr">
        <is>
          <t xml:space="preserve">                        (подпись, инициалы, фамилия)</t>
        </is>
      </c>
      <c r="C30" s="24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2" min="2" max="2"/>
    <col width="13" customWidth="1" style="252" min="3" max="3"/>
    <col width="22.85546875" customWidth="1" style="252" min="4" max="4"/>
    <col width="21.5703125" customWidth="1" style="252" min="5" max="5"/>
    <col width="43.85546875" customWidth="1" style="252" min="6" max="6"/>
  </cols>
  <sheetData>
    <row r="1" s="252"/>
    <row r="2" ht="17.25" customHeight="1" s="252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52"/>
    <row r="4" ht="18" customHeight="1" s="252">
      <c r="A4" s="253" t="inlineStr">
        <is>
          <t>Составлен в уровне цен на 01.01.2023 г.</t>
        </is>
      </c>
      <c r="B4" s="254" t="n"/>
      <c r="C4" s="254" t="n"/>
      <c r="D4" s="254" t="n"/>
      <c r="E4" s="254" t="n"/>
      <c r="F4" s="254" t="n"/>
      <c r="G4" s="254" t="n"/>
    </row>
    <row r="5" ht="15.75" customHeight="1" s="252">
      <c r="A5" s="255" t="inlineStr">
        <is>
          <t>№ пп.</t>
        </is>
      </c>
      <c r="B5" s="255" t="inlineStr">
        <is>
          <t>Наименование элемента</t>
        </is>
      </c>
      <c r="C5" s="255" t="inlineStr">
        <is>
          <t>Обозначение</t>
        </is>
      </c>
      <c r="D5" s="255" t="inlineStr">
        <is>
          <t>Формула</t>
        </is>
      </c>
      <c r="E5" s="255" t="inlineStr">
        <is>
          <t>Величина элемента</t>
        </is>
      </c>
      <c r="F5" s="255" t="inlineStr">
        <is>
          <t>Наименования обосновывающих документов</t>
        </is>
      </c>
      <c r="G5" s="254" t="n"/>
    </row>
    <row r="6" ht="15.75" customHeight="1" s="252">
      <c r="A6" s="255" t="n">
        <v>1</v>
      </c>
      <c r="B6" s="255" t="n">
        <v>2</v>
      </c>
      <c r="C6" s="255" t="n">
        <v>3</v>
      </c>
      <c r="D6" s="255" t="n">
        <v>4</v>
      </c>
      <c r="E6" s="255" t="n">
        <v>5</v>
      </c>
      <c r="F6" s="255" t="n">
        <v>6</v>
      </c>
      <c r="G6" s="254" t="n"/>
    </row>
    <row r="7" ht="110.25" customHeight="1" s="252">
      <c r="A7" s="256" t="inlineStr">
        <is>
          <t>1.1</t>
        </is>
      </c>
      <c r="B7" s="2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1" t="inlineStr">
        <is>
          <t>С1ср</t>
        </is>
      </c>
      <c r="D7" s="281" t="inlineStr">
        <is>
          <t>-</t>
        </is>
      </c>
      <c r="E7" s="259" t="n">
        <v>47872.94</v>
      </c>
      <c r="F7" s="2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4" t="n"/>
    </row>
    <row r="8" ht="31.5" customHeight="1" s="252">
      <c r="A8" s="256" t="inlineStr">
        <is>
          <t>1.2</t>
        </is>
      </c>
      <c r="B8" s="261" t="inlineStr">
        <is>
          <t>Среднегодовое нормативное число часов работы одного рабочего в месяц, часы (ч.)</t>
        </is>
      </c>
      <c r="C8" s="281" t="inlineStr">
        <is>
          <t>tср</t>
        </is>
      </c>
      <c r="D8" s="281" t="inlineStr">
        <is>
          <t>1973ч/12мес.</t>
        </is>
      </c>
      <c r="E8" s="260">
        <f>1973/12</f>
        <v/>
      </c>
      <c r="F8" s="261" t="inlineStr">
        <is>
          <t>Производственный календарь 2023 год
(40-часов.неделя)</t>
        </is>
      </c>
      <c r="G8" s="263" t="n"/>
    </row>
    <row r="9" ht="15.75" customHeight="1" s="252">
      <c r="A9" s="256" t="inlineStr">
        <is>
          <t>1.3</t>
        </is>
      </c>
      <c r="B9" s="261" t="inlineStr">
        <is>
          <t>Коэффициент увеличения</t>
        </is>
      </c>
      <c r="C9" s="281" t="inlineStr">
        <is>
          <t>Кув</t>
        </is>
      </c>
      <c r="D9" s="281" t="inlineStr">
        <is>
          <t>-</t>
        </is>
      </c>
      <c r="E9" s="260" t="n">
        <v>1</v>
      </c>
      <c r="F9" s="261" t="n"/>
      <c r="G9" s="263" t="n"/>
    </row>
    <row r="10" ht="15.75" customHeight="1" s="252">
      <c r="A10" s="256" t="inlineStr">
        <is>
          <t>1.4</t>
        </is>
      </c>
      <c r="B10" s="261" t="inlineStr">
        <is>
          <t>Средний разряд работ</t>
        </is>
      </c>
      <c r="C10" s="281" t="n"/>
      <c r="D10" s="281" t="n"/>
      <c r="E10" s="376" t="n">
        <v>4.2</v>
      </c>
      <c r="F10" s="261" t="inlineStr">
        <is>
          <t>РТМ</t>
        </is>
      </c>
      <c r="G10" s="263" t="n"/>
    </row>
    <row r="11" ht="78.75" customHeight="1" s="252">
      <c r="A11" s="256" t="inlineStr">
        <is>
          <t>1.5</t>
        </is>
      </c>
      <c r="B11" s="261" t="inlineStr">
        <is>
          <t>Тарифный коэффициент среднего разряда работ</t>
        </is>
      </c>
      <c r="C11" s="281" t="inlineStr">
        <is>
          <t>КТ</t>
        </is>
      </c>
      <c r="D11" s="281" t="inlineStr">
        <is>
          <t>-</t>
        </is>
      </c>
      <c r="E11" s="377" t="n">
        <v>1.38</v>
      </c>
      <c r="F11" s="2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4" t="n"/>
    </row>
    <row r="12" ht="78.75" customHeight="1" s="252">
      <c r="A12" s="266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67" t="inlineStr">
        <is>
          <t>Кинф</t>
        </is>
      </c>
      <c r="D12" s="267" t="inlineStr">
        <is>
          <t>-</t>
        </is>
      </c>
      <c r="E12" s="378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3" t="n"/>
    </row>
    <row r="13" ht="63" customHeight="1" s="252">
      <c r="A13" s="362" t="inlineStr">
        <is>
          <t>1.7</t>
        </is>
      </c>
      <c r="B13" s="363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365">
        <f>((E7*E9/E8)*E11)*E12</f>
        <v/>
      </c>
      <c r="F13" s="3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2025-01-24T12:11:02Z</dcterms:modified>
  <cp:lastModifiedBy>Nikolay Ivanov</cp:lastModifiedBy>
  <cp:lastPrinted>2023-11-28T12:36:15Z</cp:lastPrinted>
</cp:coreProperties>
</file>