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02121" localSheetId="0">#REF!</definedName>
    <definedName name="_Hlt440565644_1" localSheetId="0">#REF!</definedName>
    <definedName name="_Toc132270798" localSheetId="0">'Прил.1 Сравнит табл'!$B$3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asd" localSheetId="0">#REF!</definedName>
    <definedName name="Excel_BuiltIn_Print_Area_10_1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5" localSheetId="0">#REF!</definedName>
    <definedName name="Excel_BuiltIn_Print_Area_7_1" localSheetId="0">#REF!</definedName>
    <definedName name="Excel_BuiltIn_Print_Area_8_1" localSheetId="0">#REF!</definedName>
    <definedName name="Excel_BuiltIn_Print_Area_9_1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SD_DC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гш" localSheetId="0">#REF!</definedName>
    <definedName name="д" localSheetId="0">#REF!</definedName>
    <definedName name="йцу" localSheetId="0">#REF!</definedName>
    <definedName name="корр" localSheetId="0">{#N/A,#N/A,FALSE,"Шаблон_Спец1"}</definedName>
    <definedName name="Костромская_область" localSheetId="0">#REF!</definedName>
    <definedName name="мил" localSheetId="0">{0,"овz";1,"z";2,"аz";5,"овz"}</definedName>
    <definedName name="мин" localSheetId="0">#REF!</definedName>
    <definedName name="нр" localSheetId="0">#REF!</definedName>
    <definedName name="Нсапк" localSheetId="0">#REF!</definedName>
    <definedName name="Нсстр" localSheetId="0">#REF!</definedName>
    <definedName name="объем___0" localSheetId="0">#REF!</definedName>
    <definedName name="объем___10___0___0" localSheetId="0">#REF!</definedName>
    <definedName name="объем___11" localSheetId="0">#REF!</definedName>
    <definedName name="объем___11___10" localSheetId="0">#REF!</definedName>
    <definedName name="объем___2" localSheetId="0">#REF!</definedName>
    <definedName name="объем___3___10" localSheetId="0">#REF!</definedName>
    <definedName name="объем___4___0___0" localSheetId="0">#REF!</definedName>
    <definedName name="объем___5___0" localSheetId="0">#REF!</definedName>
    <definedName name="объем___6___0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6___0" localSheetId="0">#REF!</definedName>
    <definedName name="Разработка_проекта__Строительство_подземного_пешеходного_перехода_у_ст._метро__Гражданский_проспект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С" localSheetId="0">{#N/A,#N/A,FALSE,"Шаблон_Спец1"}</definedName>
    <definedName name="с1" localSheetId="0">#REF!</definedName>
    <definedName name="т" localSheetId="0">#REF!</definedName>
    <definedName name="тыс" localSheetId="0">{0,"тысячz";1,"тысячаz";2,"тысячиz";5,"тысячz"}</definedName>
    <definedName name="тьбю" localSheetId="0">#REF!</definedName>
    <definedName name="цена___0" localSheetId="0">#REF!</definedName>
    <definedName name="цена___10___0___0" localSheetId="0">#REF!</definedName>
    <definedName name="цена___11" localSheetId="0">#REF!</definedName>
    <definedName name="цена___11___10" localSheetId="0">#REF!</definedName>
    <definedName name="цена___2" localSheetId="0">#REF!</definedName>
    <definedName name="цена___3___10" localSheetId="0">#REF!</definedName>
    <definedName name="цена___4___0___0" localSheetId="0">#REF!</definedName>
    <definedName name="цена___5___0" localSheetId="0">#REF!</definedName>
    <definedName name="цена___6___0" localSheetId="0">#REF!</definedName>
    <definedName name="ЭКСПО" localSheetId="0">#REF!</definedName>
    <definedName name="ЭКСПОФОРУМ" localSheetId="0">#REF!</definedName>
    <definedName name="экт" localSheetId="0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02121" localSheetId="1">#REF!</definedName>
    <definedName name="_Hlk133322969" localSheetId="1">'Прил.2 Расч стоим'!$B$4</definedName>
    <definedName name="_Hlt440565644_1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asd" localSheetId="1">#REF!</definedName>
    <definedName name="Excel_BuiltIn_Print_Area_10_1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5" localSheetId="1">#REF!</definedName>
    <definedName name="Excel_BuiltIn_Print_Area_7_1" localSheetId="1">#REF!</definedName>
    <definedName name="Excel_BuiltIn_Print_Area_8_1" localSheetId="1">#REF!</definedName>
    <definedName name="Excel_BuiltIn_Print_Area_9_1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SD_DC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гш" localSheetId="1">#REF!</definedName>
    <definedName name="д" localSheetId="1">#REF!</definedName>
    <definedName name="йцу" localSheetId="1">#REF!</definedName>
    <definedName name="корр" localSheetId="1">{#N/A,#N/A,FALSE,"Шаблон_Спец1"}</definedName>
    <definedName name="Костромская_область" localSheetId="1">#REF!</definedName>
    <definedName name="мил" localSheetId="1">{0,"овz";1,"z";2,"аz";5,"овz"}</definedName>
    <definedName name="мин" localSheetId="1">#REF!</definedName>
    <definedName name="нр" localSheetId="1">#REF!</definedName>
    <definedName name="Нсапк" localSheetId="1">#REF!</definedName>
    <definedName name="Нсстр" localSheetId="1">#REF!</definedName>
    <definedName name="объем___0" localSheetId="1">#REF!</definedName>
    <definedName name="объем___10___0___0" localSheetId="1">#REF!</definedName>
    <definedName name="объем___11" localSheetId="1">#REF!</definedName>
    <definedName name="объем___11___10" localSheetId="1">#REF!</definedName>
    <definedName name="объем___2" localSheetId="1">#REF!</definedName>
    <definedName name="объем___3___10" localSheetId="1">#REF!</definedName>
    <definedName name="объем___4___0___0" localSheetId="1">#REF!</definedName>
    <definedName name="объем___5___0" localSheetId="1">#REF!</definedName>
    <definedName name="объем___6___0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6___0" localSheetId="1">#REF!</definedName>
    <definedName name="Разработка_проекта__Строительство_подземного_пешеходного_перехода_у_ст._метро__Гражданский_проспект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С" localSheetId="1">{#N/A,#N/A,FALSE,"Шаблон_Спец1"}</definedName>
    <definedName name="с1" localSheetId="1">#REF!</definedName>
    <definedName name="т" localSheetId="1">#REF!</definedName>
    <definedName name="тыс" localSheetId="1">{0,"тысячz";1,"тысячаz";2,"тысячиz";5,"тысячz"}</definedName>
    <definedName name="тьбю" localSheetId="1">#REF!</definedName>
    <definedName name="цена___0" localSheetId="1">#REF!</definedName>
    <definedName name="цена___10___0___0" localSheetId="1">#REF!</definedName>
    <definedName name="цена___11" localSheetId="1">#REF!</definedName>
    <definedName name="цена___11___10" localSheetId="1">#REF!</definedName>
    <definedName name="цена___2" localSheetId="1">#REF!</definedName>
    <definedName name="цена___3___10" localSheetId="1">#REF!</definedName>
    <definedName name="цена___4___0___0" localSheetId="1">#REF!</definedName>
    <definedName name="цена___5___0" localSheetId="1">#REF!</definedName>
    <definedName name="цена___6___0" localSheetId="1">#REF!</definedName>
    <definedName name="ЭКСПО" localSheetId="1">#REF!</definedName>
    <definedName name="ЭКСПОФОРУМ" localSheetId="1">#REF!</definedName>
    <definedName name="экт" localSheetId="1">#REF!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#,##0.000"/>
    <numFmt numFmtId="168" formatCode="0.000000"/>
    <numFmt numFmtId="169" formatCode="0.00000"/>
    <numFmt numFmtId="170" formatCode="#,##0.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00"/>
      <sz val="14"/>
      <vertAlign val="superscript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vertical="center"/>
    </xf>
    <xf numFmtId="0" fontId="22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justify" vertical="center" wrapText="1"/>
    </xf>
    <xf numFmtId="167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1" pivotButton="0" quotePrefix="0" xfId="0"/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2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7" fontId="16" fillId="0" borderId="1" applyAlignment="1" pivotButton="0" quotePrefix="0" xfId="0">
      <alignment horizontal="right" vertical="center"/>
    </xf>
    <xf numFmtId="167" fontId="16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4" fontId="16" fillId="0" borderId="2" applyAlignment="1" pivotButton="0" quotePrefix="0" xfId="0">
      <alignment horizontal="center" vertical="center"/>
    </xf>
    <xf numFmtId="4" fontId="16" fillId="0" borderId="7" applyAlignment="1" pivotButton="0" quotePrefix="0" xfId="0">
      <alignment horizontal="center" vertical="center"/>
    </xf>
    <xf numFmtId="167" fontId="19" fillId="0" borderId="2" applyAlignment="1" pivotButton="0" quotePrefix="0" xfId="0">
      <alignment horizontal="center" vertical="center" wrapText="1"/>
    </xf>
    <xf numFmtId="167" fontId="19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167" fontId="1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167" fontId="16" fillId="0" borderId="1" applyAlignment="1" pivotButton="0" quotePrefix="0" xfId="0">
      <alignment horizontal="right" vertical="center"/>
    </xf>
    <xf numFmtId="167" fontId="16" fillId="0" borderId="1" applyAlignment="1" pivotButton="0" quotePrefix="0" xfId="0">
      <alignment horizontal="right" vertical="center" wrapText="1"/>
    </xf>
    <xf numFmtId="167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5"/>
  <sheetViews>
    <sheetView topLeftCell="A22" zoomScale="85" zoomScaleNormal="85" workbookViewId="0">
      <selection activeCell="C28" sqref="C28"/>
    </sheetView>
  </sheetViews>
  <sheetFormatPr baseColWidth="8" defaultRowHeight="15.75"/>
  <cols>
    <col width="9.140625" customWidth="1" style="248" min="1" max="2"/>
    <col width="36.85546875" customWidth="1" style="248" min="3" max="3"/>
    <col width="36.5703125" customWidth="1" style="248" min="4" max="6"/>
    <col width="14.28515625" customWidth="1" style="246" min="7" max="7"/>
    <col width="12.140625" customWidth="1" style="246" min="8" max="8"/>
    <col width="12.28515625" customWidth="1" style="246" min="9" max="9"/>
    <col width="15" customWidth="1" style="246" min="10" max="10"/>
    <col width="9.140625" customWidth="1" style="246" min="11" max="11"/>
  </cols>
  <sheetData>
    <row r="1">
      <c r="G1" s="248" t="n"/>
      <c r="H1" s="248" t="n"/>
      <c r="I1" s="248" t="n"/>
      <c r="J1" s="248" t="n"/>
      <c r="K1" s="248" t="n"/>
    </row>
    <row r="2">
      <c r="G2" s="248" t="n"/>
      <c r="H2" s="248" t="n"/>
      <c r="I2" s="248" t="n"/>
      <c r="J2" s="248" t="n"/>
      <c r="K2" s="248" t="n"/>
    </row>
    <row r="3">
      <c r="B3" s="272" t="inlineStr">
        <is>
          <t>Приложение № 1</t>
        </is>
      </c>
      <c r="G3" s="248" t="n"/>
      <c r="H3" s="248" t="n"/>
      <c r="I3" s="248" t="n"/>
      <c r="J3" s="248" t="n"/>
      <c r="K3" s="248" t="n"/>
    </row>
    <row r="4">
      <c r="B4" s="273" t="inlineStr">
        <is>
          <t>Сравнительная таблица отбора объекта-представителя</t>
        </is>
      </c>
      <c r="G4" s="248" t="n"/>
      <c r="H4" s="248" t="n"/>
      <c r="I4" s="248" t="n"/>
      <c r="J4" s="248" t="n"/>
      <c r="K4" s="248" t="n"/>
    </row>
    <row r="5">
      <c r="B5" s="209" t="n"/>
      <c r="C5" s="209" t="n"/>
      <c r="D5" s="209" t="n"/>
      <c r="E5" s="209" t="n"/>
      <c r="F5" s="209" t="n"/>
      <c r="G5" s="248" t="n"/>
      <c r="H5" s="248" t="n"/>
      <c r="I5" s="248" t="n"/>
      <c r="J5" s="248" t="n"/>
      <c r="K5" s="248" t="n"/>
    </row>
    <row r="6">
      <c r="B6" s="209" t="n"/>
      <c r="C6" s="209" t="n"/>
      <c r="D6" s="209" t="n"/>
      <c r="E6" s="209" t="n"/>
      <c r="F6" s="209" t="n"/>
      <c r="G6" s="248" t="n"/>
      <c r="H6" s="248" t="n"/>
      <c r="I6" s="248" t="n"/>
      <c r="J6" s="248" t="n"/>
      <c r="K6" s="248" t="n"/>
    </row>
    <row r="7" ht="31.5" customHeight="1" s="246">
      <c r="B7" s="274" t="inlineStr">
        <is>
          <t>Наименование разрабатываемого показателя УНЦ — Демонтаж ВЛ 500 кВ одна цепь</t>
        </is>
      </c>
      <c r="G7" s="216" t="n"/>
      <c r="H7" s="248" t="n"/>
      <c r="I7" s="248" t="n"/>
      <c r="J7" s="248" t="n"/>
      <c r="K7" s="248" t="n"/>
    </row>
    <row r="8" ht="15.75" customHeight="1" s="246">
      <c r="B8" s="217" t="inlineStr">
        <is>
          <t xml:space="preserve">Сопоставимый уровень цен: </t>
        </is>
      </c>
      <c r="C8" s="217" t="n"/>
      <c r="D8" s="217">
        <f>D22</f>
        <v/>
      </c>
      <c r="E8" s="217" t="n"/>
      <c r="F8" s="217" t="n"/>
      <c r="G8" s="248" t="n"/>
      <c r="H8" s="248" t="n"/>
      <c r="I8" s="248" t="n"/>
      <c r="J8" s="248" t="n"/>
      <c r="K8" s="248" t="n"/>
    </row>
    <row r="9" ht="15.75" customHeight="1" s="246">
      <c r="B9" s="274" t="inlineStr">
        <is>
          <t>Единица измерения  — 1 км</t>
        </is>
      </c>
      <c r="G9" s="216" t="n"/>
      <c r="H9" s="248" t="n"/>
      <c r="I9" s="248" t="n"/>
      <c r="J9" s="248" t="n"/>
      <c r="K9" s="248" t="n"/>
    </row>
    <row r="10">
      <c r="B10" s="274" t="n"/>
      <c r="G10" s="248" t="n"/>
      <c r="H10" s="248" t="n"/>
      <c r="I10" s="248" t="n"/>
      <c r="J10" s="248" t="n"/>
      <c r="K10" s="248" t="n"/>
    </row>
    <row r="11">
      <c r="B11" s="277" t="inlineStr">
        <is>
          <t>№ п/п</t>
        </is>
      </c>
      <c r="C11" s="277" t="inlineStr">
        <is>
          <t>Параметр</t>
        </is>
      </c>
      <c r="D11" s="277" t="inlineStr">
        <is>
          <t>Объект-представитель 1</t>
        </is>
      </c>
      <c r="E11" s="277" t="inlineStr">
        <is>
          <t>Объект-представитель 2</t>
        </is>
      </c>
      <c r="F11" s="277" t="inlineStr">
        <is>
          <t>Объект-представитель 3</t>
        </is>
      </c>
      <c r="G11" s="216" t="n"/>
      <c r="H11" s="248" t="n"/>
      <c r="I11" s="248" t="n"/>
      <c r="J11" s="248" t="n"/>
      <c r="K11" s="248" t="n"/>
    </row>
    <row r="12" ht="318" customHeight="1" s="246">
      <c r="B12" s="277" t="n">
        <v>1</v>
      </c>
      <c r="C12" s="288" t="inlineStr">
        <is>
          <t>Наименование объекта-представителя</t>
        </is>
      </c>
      <c r="D12" s="277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  <c r="E12" s="277" t="n"/>
      <c r="F12" s="277" t="n"/>
      <c r="G12" s="248" t="n"/>
      <c r="H12" s="248" t="n"/>
      <c r="I12" s="248" t="n"/>
      <c r="J12" s="248" t="n"/>
      <c r="K12" s="248" t="n"/>
    </row>
    <row r="13" ht="31.5" customHeight="1" s="246">
      <c r="B13" s="277" t="n">
        <v>2</v>
      </c>
      <c r="C13" s="288" t="inlineStr">
        <is>
          <t>Наименование субъекта Российской Федерации</t>
        </is>
      </c>
      <c r="D13" s="277" t="inlineStr">
        <is>
          <t>Иркутская область</t>
        </is>
      </c>
      <c r="E13" s="277" t="n"/>
      <c r="F13" s="277" t="n"/>
      <c r="G13" s="248" t="n"/>
      <c r="H13" s="248" t="n"/>
      <c r="I13" s="248" t="n"/>
      <c r="J13" s="248" t="n"/>
      <c r="K13" s="248" t="n"/>
    </row>
    <row r="14">
      <c r="B14" s="277" t="n">
        <v>3</v>
      </c>
      <c r="C14" s="288" t="inlineStr">
        <is>
          <t>Климатический район и подрайон</t>
        </is>
      </c>
      <c r="D14" s="277" t="inlineStr">
        <is>
          <t>IА</t>
        </is>
      </c>
      <c r="E14" s="277" t="n"/>
      <c r="F14" s="277" t="n"/>
      <c r="G14" s="248" t="n"/>
      <c r="H14" s="248" t="n"/>
      <c r="I14" s="248" t="n"/>
      <c r="J14" s="248" t="n"/>
      <c r="K14" s="248" t="n"/>
    </row>
    <row r="15">
      <c r="B15" s="277" t="n">
        <v>4</v>
      </c>
      <c r="C15" s="288" t="inlineStr">
        <is>
          <t>Мощность объекта</t>
        </is>
      </c>
      <c r="D15" s="277" t="n">
        <v>197.66</v>
      </c>
      <c r="E15" s="277" t="n"/>
      <c r="F15" s="277" t="n"/>
      <c r="G15" s="248" t="n"/>
      <c r="H15" s="248" t="n"/>
      <c r="I15" s="248" t="n"/>
      <c r="J15" s="248" t="n"/>
      <c r="K15" s="248" t="n"/>
    </row>
    <row r="16" ht="138" customHeight="1" s="246">
      <c r="B16" s="277" t="n">
        <v>5</v>
      </c>
      <c r="C16" s="21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7" t="inlineStr">
        <is>
          <t>Демонтаж ВЛ 500 кВ</t>
        </is>
      </c>
      <c r="E16" s="277" t="n"/>
      <c r="F16" s="277" t="n"/>
      <c r="G16" s="248" t="n"/>
      <c r="H16" s="248" t="n"/>
      <c r="I16" s="248" t="n"/>
      <c r="J16" s="248" t="n"/>
      <c r="K16" s="248" t="n"/>
    </row>
    <row r="17" ht="82.5" customHeight="1" s="246">
      <c r="B17" s="277" t="n">
        <v>6</v>
      </c>
      <c r="C17" s="21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1">
        <f>D18+D19</f>
        <v/>
      </c>
      <c r="E17" s="371" t="n"/>
      <c r="F17" s="371" t="n"/>
      <c r="G17" s="220" t="n"/>
      <c r="H17" s="248" t="n"/>
      <c r="I17" s="248" t="n"/>
      <c r="J17" s="248" t="n"/>
      <c r="K17" s="248" t="n"/>
    </row>
    <row r="18">
      <c r="B18" s="221" t="inlineStr">
        <is>
          <t>6.1</t>
        </is>
      </c>
      <c r="C18" s="288" t="inlineStr">
        <is>
          <t>строительно-монтажные работы</t>
        </is>
      </c>
      <c r="D18" s="371">
        <f>'Прил.2 Расч стоим'!F14</f>
        <v/>
      </c>
      <c r="E18" s="371" t="n"/>
      <c r="F18" s="371" t="n"/>
      <c r="G18" s="248" t="n"/>
      <c r="H18" s="248" t="n"/>
      <c r="I18" s="248" t="n"/>
      <c r="J18" s="248" t="n"/>
      <c r="K18" s="248" t="n"/>
    </row>
    <row r="19">
      <c r="B19" s="221" t="inlineStr">
        <is>
          <t>6.2</t>
        </is>
      </c>
      <c r="C19" s="288" t="inlineStr">
        <is>
          <t>оборудование и инвентарь</t>
        </is>
      </c>
      <c r="D19" s="371" t="n">
        <v>0</v>
      </c>
      <c r="E19" s="371" t="n"/>
      <c r="F19" s="371" t="n"/>
      <c r="G19" s="248" t="n"/>
      <c r="H19" s="248" t="n"/>
      <c r="I19" s="248" t="n"/>
      <c r="J19" s="248" t="n"/>
      <c r="K19" s="248" t="n"/>
    </row>
    <row r="20">
      <c r="B20" s="221" t="inlineStr">
        <is>
          <t>6.3</t>
        </is>
      </c>
      <c r="C20" s="288" t="inlineStr">
        <is>
          <t>пусконаладочные работы</t>
        </is>
      </c>
      <c r="D20" s="371" t="n"/>
      <c r="E20" s="371" t="n"/>
      <c r="F20" s="371" t="n"/>
      <c r="G20" s="248" t="n"/>
      <c r="H20" s="248" t="n"/>
      <c r="I20" s="248" t="n"/>
      <c r="J20" s="248" t="n"/>
      <c r="K20" s="248" t="n"/>
    </row>
    <row r="21">
      <c r="B21" s="221" t="inlineStr">
        <is>
          <t>6.4</t>
        </is>
      </c>
      <c r="C21" s="222" t="inlineStr">
        <is>
          <t>прочие и лимитированные затраты</t>
        </is>
      </c>
      <c r="D21" s="223" t="n"/>
      <c r="E21" s="371" t="n"/>
      <c r="F21" s="371" t="n"/>
      <c r="G21" s="248" t="n"/>
      <c r="H21" s="248" t="n"/>
      <c r="I21" s="248" t="n"/>
      <c r="J21" s="248" t="n"/>
      <c r="K21" s="248" t="n"/>
    </row>
    <row r="22">
      <c r="B22" s="277" t="n">
        <v>7</v>
      </c>
      <c r="C22" s="222" t="inlineStr">
        <is>
          <t>Сопоставимый уровень цен</t>
        </is>
      </c>
      <c r="D22" s="277" t="inlineStr">
        <is>
          <t>2 квартал 2022</t>
        </is>
      </c>
      <c r="E22" s="277" t="n"/>
      <c r="F22" s="277" t="n"/>
      <c r="G22" s="220" t="n"/>
      <c r="H22" s="248" t="n"/>
      <c r="I22" s="248" t="n"/>
      <c r="J22" s="248" t="n"/>
      <c r="K22" s="248" t="n"/>
    </row>
    <row r="23" ht="119.25" customHeight="1" s="246">
      <c r="B23" s="277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1">
        <f>D17</f>
        <v/>
      </c>
      <c r="E23" s="371" t="n"/>
      <c r="F23" s="371" t="n"/>
      <c r="G23" s="248" t="n"/>
      <c r="H23" s="248" t="n"/>
      <c r="I23" s="248" t="n"/>
      <c r="J23" s="248" t="n"/>
      <c r="K23" s="248" t="n"/>
    </row>
    <row r="24" ht="47.25" customHeight="1" s="246">
      <c r="B24" s="277" t="n">
        <v>9</v>
      </c>
      <c r="C24" s="218" t="inlineStr">
        <is>
          <t>Приведенная сметная стоимость на единицу мощности, тыс. руб. (строка 8/строку 4)</t>
        </is>
      </c>
      <c r="D24" s="371">
        <f>D17/D15</f>
        <v/>
      </c>
      <c r="E24" s="371" t="n"/>
      <c r="F24" s="371" t="n"/>
      <c r="G24" s="220" t="n"/>
      <c r="H24" s="248" t="n"/>
      <c r="I24" s="248" t="n"/>
      <c r="J24" s="248" t="n"/>
      <c r="K24" s="248" t="n"/>
    </row>
    <row r="25">
      <c r="B25" s="277" t="n">
        <v>10</v>
      </c>
      <c r="C25" s="288" t="inlineStr">
        <is>
          <t>Примечание</t>
        </is>
      </c>
      <c r="D25" s="288" t="n"/>
      <c r="E25" s="225" t="n"/>
      <c r="F25" s="288" t="n"/>
      <c r="G25" s="248" t="n"/>
      <c r="H25" s="248" t="n"/>
      <c r="I25" s="248" t="n"/>
      <c r="J25" s="248" t="n"/>
      <c r="K25" s="248" t="n"/>
    </row>
    <row r="26">
      <c r="B26" s="226" t="n"/>
      <c r="C26" s="227" t="n"/>
      <c r="D26" s="227" t="n"/>
      <c r="E26" s="227" t="n"/>
      <c r="F26" s="227" t="n"/>
      <c r="G26" s="248" t="n"/>
      <c r="H26" s="248" t="n"/>
      <c r="I26" s="248" t="n"/>
      <c r="J26" s="248" t="n"/>
      <c r="K26" s="248" t="n"/>
    </row>
    <row r="27">
      <c r="B27" s="217" t="n"/>
      <c r="G27" s="248" t="n"/>
      <c r="H27" s="248" t="n"/>
      <c r="I27" s="248" t="n"/>
      <c r="J27" s="248" t="n"/>
      <c r="K27" s="248" t="n"/>
    </row>
    <row r="28">
      <c r="B28" s="248" t="inlineStr">
        <is>
          <t>Составил ______________________        Е.А. Князева</t>
        </is>
      </c>
      <c r="G28" s="248" t="n"/>
      <c r="H28" s="248" t="n"/>
      <c r="I28" s="248" t="n"/>
      <c r="J28" s="248" t="n"/>
      <c r="K28" s="248" t="n"/>
    </row>
    <row r="29" ht="22.5" customHeight="1" s="246">
      <c r="B29" s="215" t="inlineStr">
        <is>
          <t xml:space="preserve">                         (подпись, инициалы, фамилия)</t>
        </is>
      </c>
      <c r="G29" s="248" t="n"/>
      <c r="H29" s="248" t="n"/>
      <c r="I29" s="248" t="n"/>
      <c r="J29" s="248" t="n"/>
      <c r="K29" s="248" t="n"/>
    </row>
    <row r="30">
      <c r="G30" s="248" t="n"/>
      <c r="H30" s="248" t="n"/>
      <c r="I30" s="248" t="n"/>
      <c r="J30" s="248" t="n"/>
      <c r="K30" s="248" t="n"/>
    </row>
    <row r="31">
      <c r="B31" s="248" t="inlineStr">
        <is>
          <t>Проверил ______________________        А.В. Костянецкая</t>
        </is>
      </c>
      <c r="G31" s="248" t="n"/>
      <c r="H31" s="248" t="n"/>
      <c r="I31" s="248" t="n"/>
      <c r="J31" s="248" t="n"/>
      <c r="K31" s="248" t="n"/>
    </row>
    <row r="32" ht="22.5" customHeight="1" s="246">
      <c r="B32" s="215" t="inlineStr">
        <is>
          <t xml:space="preserve">                        (подпись, инициалы, фамилия)</t>
        </is>
      </c>
      <c r="G32" s="248" t="n"/>
      <c r="H32" s="248" t="n"/>
      <c r="I32" s="248" t="n"/>
      <c r="J32" s="248" t="n"/>
      <c r="K32" s="248" t="n"/>
    </row>
    <row r="33">
      <c r="G33" s="248" t="n"/>
      <c r="H33" s="248" t="n"/>
      <c r="I33" s="248" t="n"/>
      <c r="J33" s="248" t="n"/>
      <c r="K33" s="248" t="n"/>
    </row>
    <row r="34">
      <c r="G34" s="248" t="n"/>
      <c r="H34" s="248" t="n"/>
      <c r="I34" s="248" t="n"/>
      <c r="J34" s="248" t="n"/>
      <c r="K34" s="248" t="n"/>
    </row>
    <row r="35">
      <c r="G35" s="248" t="n"/>
      <c r="H35" s="248" t="n"/>
      <c r="I35" s="248" t="n"/>
      <c r="J35" s="248" t="n"/>
      <c r="K35" s="248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53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view="pageBreakPreview" zoomScale="60" zoomScaleNormal="100" workbookViewId="0">
      <selection activeCell="C18" sqref="C18"/>
    </sheetView>
  </sheetViews>
  <sheetFormatPr baseColWidth="8" defaultRowHeight="15"/>
  <cols>
    <col width="5.5703125" customWidth="1" style="246" min="1" max="1"/>
    <col width="9.140625" customWidth="1" style="246" min="2" max="2"/>
    <col width="35.28515625" customWidth="1" style="246" min="3" max="3"/>
    <col width="13.85546875" customWidth="1" style="246" min="4" max="4"/>
    <col width="24.85546875" customWidth="1" style="246" min="5" max="5"/>
    <col width="14.5703125" customWidth="1" style="246" min="6" max="6"/>
    <col width="9.28515625" customWidth="1" style="246" min="7" max="7"/>
    <col width="10.85546875" customWidth="1" style="246" min="8" max="8"/>
    <col width="13.42578125" customWidth="1" style="246" min="9" max="9"/>
    <col width="15.5703125" customWidth="1" style="246" min="10" max="10"/>
    <col width="9.140625" customWidth="1" style="246" min="11" max="11"/>
  </cols>
  <sheetData>
    <row r="1" ht="15.75" customHeight="1" s="246">
      <c r="A1" s="248" t="n"/>
      <c r="B1" s="248" t="n"/>
      <c r="C1" s="248" t="n"/>
      <c r="D1" s="248" t="n"/>
      <c r="E1" s="248" t="n"/>
      <c r="F1" s="248" t="n"/>
      <c r="G1" s="248" t="n"/>
      <c r="H1" s="248" t="n"/>
      <c r="I1" s="248" t="n"/>
      <c r="J1" s="248" t="n"/>
    </row>
    <row r="2" ht="15.75" customHeight="1" s="246">
      <c r="A2" s="248" t="n"/>
      <c r="B2" s="248" t="n"/>
      <c r="C2" s="248" t="n"/>
      <c r="D2" s="248" t="n"/>
      <c r="E2" s="248" t="n"/>
      <c r="F2" s="248" t="n"/>
      <c r="G2" s="248" t="n"/>
      <c r="H2" s="248" t="n"/>
      <c r="I2" s="248" t="n"/>
      <c r="J2" s="248" t="n"/>
    </row>
    <row r="3" ht="15.75" customHeight="1" s="246">
      <c r="A3" s="248" t="n"/>
      <c r="B3" s="272" t="inlineStr">
        <is>
          <t>Приложение № 2</t>
        </is>
      </c>
    </row>
    <row r="4" ht="15.75" customHeight="1" s="246">
      <c r="A4" s="248" t="n"/>
      <c r="B4" s="273" t="inlineStr">
        <is>
          <t>Расчет стоимости основных видов работ для выбора объекта-представителя</t>
        </is>
      </c>
    </row>
    <row r="5" ht="15.75" customHeight="1" s="246">
      <c r="A5" s="248" t="n"/>
      <c r="B5" s="209" t="n"/>
      <c r="C5" s="209" t="n"/>
      <c r="D5" s="209" t="n"/>
      <c r="E5" s="209" t="n"/>
      <c r="F5" s="209" t="n"/>
      <c r="G5" s="209" t="n"/>
      <c r="H5" s="209" t="n"/>
      <c r="I5" s="209" t="n"/>
      <c r="J5" s="209" t="n"/>
    </row>
    <row r="6" ht="15.75" customHeight="1" s="246">
      <c r="A6" s="248" t="n"/>
      <c r="B6" s="276" t="inlineStr">
        <is>
          <t>Наименование разрабатываемого показателя УНЦ — Демонтаж ВЛ 500 кВ одна цепь</t>
        </is>
      </c>
    </row>
    <row r="7" ht="15.75" customHeight="1" s="246">
      <c r="A7" s="248" t="n"/>
      <c r="B7" s="274" t="inlineStr">
        <is>
          <t>Единица измерения  — 1 км</t>
        </is>
      </c>
    </row>
    <row r="8" ht="15.75" customHeight="1" s="246">
      <c r="A8" s="248" t="n"/>
      <c r="B8" s="274" t="n"/>
      <c r="C8" s="248" t="n"/>
      <c r="D8" s="248" t="n"/>
      <c r="E8" s="248" t="n"/>
      <c r="F8" s="248" t="n"/>
      <c r="G8" s="248" t="n"/>
      <c r="H8" s="248" t="n"/>
      <c r="I8" s="248" t="n"/>
      <c r="J8" s="248" t="n"/>
    </row>
    <row r="9" ht="15.75" customHeight="1" s="246">
      <c r="A9" s="248" t="n"/>
      <c r="B9" s="277" t="inlineStr">
        <is>
          <t>№ п/п</t>
        </is>
      </c>
      <c r="C9" s="2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7" t="inlineStr">
        <is>
          <t>Объект-представитель 1</t>
        </is>
      </c>
      <c r="E9" s="372" t="n"/>
      <c r="F9" s="372" t="n"/>
      <c r="G9" s="372" t="n"/>
      <c r="H9" s="372" t="n"/>
      <c r="I9" s="372" t="n"/>
      <c r="J9" s="373" t="n"/>
    </row>
    <row r="10" ht="15.75" customHeight="1" s="246">
      <c r="A10" s="248" t="n"/>
      <c r="B10" s="374" t="n"/>
      <c r="C10" s="374" t="n"/>
      <c r="D10" s="277" t="inlineStr">
        <is>
          <t>Номер сметы</t>
        </is>
      </c>
      <c r="E10" s="277" t="inlineStr">
        <is>
          <t>Наименование сметы</t>
        </is>
      </c>
      <c r="F10" s="277" t="inlineStr">
        <is>
          <t>Сметная стоимость в уровне цен 2 кв. 2022 г., тыс. руб.</t>
        </is>
      </c>
      <c r="G10" s="372" t="n"/>
      <c r="H10" s="372" t="n"/>
      <c r="I10" s="372" t="n"/>
      <c r="J10" s="373" t="n"/>
    </row>
    <row r="11" ht="63" customHeight="1" s="246">
      <c r="A11" s="248" t="n"/>
      <c r="B11" s="375" t="n"/>
      <c r="C11" s="375" t="n"/>
      <c r="D11" s="375" t="n"/>
      <c r="E11" s="375" t="n"/>
      <c r="F11" s="277" t="inlineStr">
        <is>
          <t>Строительные работы</t>
        </is>
      </c>
      <c r="G11" s="277" t="inlineStr">
        <is>
          <t>Монтажные работы</t>
        </is>
      </c>
      <c r="H11" s="277" t="inlineStr">
        <is>
          <t>Оборудование</t>
        </is>
      </c>
      <c r="I11" s="277" t="inlineStr">
        <is>
          <t>Прочее</t>
        </is>
      </c>
      <c r="J11" s="277" t="inlineStr">
        <is>
          <t>Всего</t>
        </is>
      </c>
    </row>
    <row r="12" ht="51" customHeight="1" s="246">
      <c r="A12" s="248" t="n"/>
      <c r="B12" s="225" t="n"/>
      <c r="C12" s="263" t="inlineStr">
        <is>
          <t>Демонтаж ВЛ 500 кВ одна цепь</t>
        </is>
      </c>
      <c r="D12" s="212" t="n"/>
      <c r="E12" s="288" t="n"/>
      <c r="F12" s="254" t="n">
        <v>160791.8053041</v>
      </c>
      <c r="G12" s="373" t="n"/>
      <c r="H12" s="376" t="n">
        <v>0</v>
      </c>
      <c r="I12" s="376" t="n"/>
      <c r="J12" s="377" t="n">
        <v>160791.8053041</v>
      </c>
    </row>
    <row r="13" ht="15" customHeight="1" s="246">
      <c r="A13" s="248" t="n"/>
      <c r="B13" s="275" t="inlineStr">
        <is>
          <t>Всего по объекту:</t>
        </is>
      </c>
      <c r="C13" s="372" t="n"/>
      <c r="D13" s="372" t="n"/>
      <c r="E13" s="373" t="n"/>
      <c r="F13" s="378" t="n"/>
      <c r="G13" s="378" t="n"/>
      <c r="H13" s="378" t="n"/>
      <c r="I13" s="378" t="n"/>
      <c r="J13" s="378" t="n"/>
    </row>
    <row r="14" ht="15.75" customHeight="1" s="246">
      <c r="A14" s="248" t="n"/>
      <c r="B14" s="275" t="inlineStr">
        <is>
          <t>Всего по объекту в сопоставимом уровне цен 2 кв. 2022г:</t>
        </is>
      </c>
      <c r="C14" s="372" t="n"/>
      <c r="D14" s="372" t="n"/>
      <c r="E14" s="373" t="n"/>
      <c r="F14" s="379">
        <f>F12</f>
        <v/>
      </c>
      <c r="G14" s="373" t="n"/>
      <c r="H14" s="378">
        <f>H12</f>
        <v/>
      </c>
      <c r="I14" s="378" t="n"/>
      <c r="J14" s="378">
        <f>J12</f>
        <v/>
      </c>
    </row>
    <row r="15" ht="15.75" customHeight="1" s="246">
      <c r="A15" s="248" t="n"/>
      <c r="B15" s="274" t="n"/>
      <c r="C15" s="248" t="n"/>
      <c r="D15" s="248" t="n"/>
      <c r="E15" s="248" t="n"/>
      <c r="F15" s="248" t="n"/>
      <c r="G15" s="248" t="n"/>
      <c r="H15" s="248" t="n"/>
      <c r="I15" s="248" t="n"/>
      <c r="J15" s="248" t="n"/>
    </row>
    <row r="16" ht="15.75" customHeight="1" s="246">
      <c r="A16" s="248" t="n"/>
      <c r="B16" s="248" t="n"/>
      <c r="C16" s="248" t="n"/>
      <c r="D16" s="248" t="n"/>
      <c r="E16" s="248" t="n"/>
      <c r="F16" s="248" t="n"/>
      <c r="G16" s="248" t="n"/>
      <c r="H16" s="248" t="n"/>
      <c r="I16" s="248" t="n"/>
      <c r="J16" s="248" t="n"/>
    </row>
    <row r="17" ht="15.75" customHeight="1" s="246">
      <c r="A17" s="248" t="n"/>
      <c r="B17" s="248" t="n"/>
      <c r="C17" s="248" t="n"/>
      <c r="D17" s="248" t="n"/>
      <c r="E17" s="248" t="n"/>
      <c r="F17" s="248" t="n"/>
      <c r="G17" s="248" t="n"/>
      <c r="H17" s="248" t="n"/>
      <c r="I17" s="248" t="n"/>
      <c r="J17" s="248" t="n"/>
    </row>
    <row r="18" ht="15.75" customHeight="1" s="246">
      <c r="A18" s="248" t="n"/>
      <c r="B18" s="248" t="n"/>
      <c r="C18" s="248" t="n"/>
      <c r="D18" s="248" t="n"/>
      <c r="E18" s="248" t="n"/>
      <c r="F18" s="248" t="n"/>
      <c r="G18" s="248" t="n"/>
      <c r="H18" s="248" t="n"/>
      <c r="I18" s="248" t="n"/>
      <c r="J18" s="248" t="n"/>
    </row>
    <row r="19" ht="15.75" customHeight="1" s="246">
      <c r="A19" s="248" t="n"/>
      <c r="B19" s="248" t="inlineStr">
        <is>
          <t>Составил ______________________        Е.А. Князева</t>
        </is>
      </c>
      <c r="C19" s="248" t="n"/>
      <c r="D19" s="248" t="n"/>
      <c r="E19" s="248" t="n"/>
      <c r="F19" s="248" t="n"/>
      <c r="G19" s="248" t="n"/>
      <c r="H19" s="248" t="n"/>
      <c r="I19" s="248" t="n"/>
      <c r="J19" s="248" t="n"/>
    </row>
    <row r="20" ht="22.5" customHeight="1" s="246">
      <c r="A20" s="248" t="n"/>
      <c r="B20" s="215" t="inlineStr">
        <is>
          <t xml:space="preserve">                         (подпись, инициалы, фамилия)</t>
        </is>
      </c>
      <c r="C20" s="248" t="n"/>
      <c r="D20" s="248" t="n"/>
      <c r="E20" s="248" t="n"/>
      <c r="F20" s="248" t="n"/>
      <c r="G20" s="248" t="n"/>
      <c r="H20" s="248" t="n"/>
      <c r="I20" s="248" t="n"/>
      <c r="J20" s="248" t="n"/>
    </row>
    <row r="21" ht="15.75" customHeight="1" s="246">
      <c r="A21" s="248" t="n"/>
      <c r="B21" s="248" t="n"/>
      <c r="C21" s="248" t="n"/>
      <c r="D21" s="248" t="n"/>
      <c r="E21" s="248" t="n"/>
      <c r="F21" s="248" t="n"/>
      <c r="G21" s="248" t="n"/>
      <c r="H21" s="248" t="n"/>
      <c r="I21" s="248" t="n"/>
      <c r="J21" s="248" t="n"/>
    </row>
    <row r="22" ht="15.75" customHeight="1" s="246">
      <c r="A22" s="248" t="n"/>
      <c r="B22" s="248" t="inlineStr">
        <is>
          <t>Проверил ______________________        А.В. Костянецкая</t>
        </is>
      </c>
      <c r="C22" s="248" t="n"/>
      <c r="D22" s="248" t="n"/>
      <c r="E22" s="248" t="n"/>
      <c r="F22" s="248" t="n"/>
      <c r="G22" s="248" t="n"/>
      <c r="H22" s="248" t="n"/>
      <c r="I22" s="248" t="n"/>
      <c r="J22" s="248" t="n"/>
    </row>
    <row r="23" ht="22.5" customHeight="1" s="246">
      <c r="A23" s="248" t="n"/>
      <c r="B23" s="215" t="inlineStr">
        <is>
          <t xml:space="preserve">                        (подпись, инициалы, фамилия)</t>
        </is>
      </c>
      <c r="C23" s="248" t="n"/>
      <c r="D23" s="248" t="n"/>
      <c r="E23" s="248" t="n"/>
      <c r="F23" s="248" t="n"/>
      <c r="G23" s="248" t="n"/>
      <c r="H23" s="248" t="n"/>
      <c r="I23" s="248" t="n"/>
      <c r="J23" s="248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4"/>
  <sheetViews>
    <sheetView view="pageBreakPreview" topLeftCell="A19" workbookViewId="0">
      <selection activeCell="C30" sqref="C30"/>
    </sheetView>
  </sheetViews>
  <sheetFormatPr baseColWidth="8" defaultColWidth="9.140625" defaultRowHeight="15.75"/>
  <cols>
    <col width="9.140625" customWidth="1" style="248" min="1" max="1"/>
    <col width="12.5703125" customWidth="1" style="248" min="2" max="2"/>
    <col width="22.42578125" customWidth="1" style="248" min="3" max="3"/>
    <col width="49.7109375" customWidth="1" style="248" min="4" max="4"/>
    <col width="10.140625" customWidth="1" style="248" min="5" max="5"/>
    <col width="20.7109375" customWidth="1" style="248" min="6" max="6"/>
    <col width="20" customWidth="1" style="248" min="7" max="7"/>
    <col width="16.7109375" customWidth="1" style="248" min="8" max="8"/>
    <col width="9.140625" customWidth="1" style="248" min="9" max="9"/>
    <col width="15.5703125" customWidth="1" style="248" min="10" max="10"/>
    <col width="15" customWidth="1" style="248" min="11" max="11"/>
    <col width="9.140625" customWidth="1" style="248" min="12" max="12"/>
  </cols>
  <sheetData>
    <row r="2">
      <c r="A2" s="272" t="inlineStr">
        <is>
          <t xml:space="preserve">Приложение № 3 </t>
        </is>
      </c>
    </row>
    <row r="3">
      <c r="A3" s="273" t="inlineStr">
        <is>
          <t>Объектная ресурсная ведомость</t>
        </is>
      </c>
    </row>
    <row r="4">
      <c r="A4" s="292" t="n"/>
    </row>
    <row r="5">
      <c r="A5" s="274" t="n"/>
    </row>
    <row r="6">
      <c r="A6" s="276" t="inlineStr">
        <is>
          <t>Наименование разрабатываемого показателя УНЦ — Демонтаж ВЛ 500 кВ одна цепь</t>
        </is>
      </c>
    </row>
    <row r="7" s="246">
      <c r="A7" s="276" t="n"/>
      <c r="B7" s="276" t="n"/>
      <c r="C7" s="276" t="n"/>
      <c r="D7" s="276" t="n"/>
      <c r="E7" s="276" t="n"/>
      <c r="F7" s="276" t="n"/>
      <c r="G7" s="276" t="n"/>
      <c r="H7" s="276" t="n"/>
      <c r="I7" s="248" t="n"/>
      <c r="J7" s="248" t="n"/>
      <c r="K7" s="248" t="n"/>
      <c r="L7" s="248" t="n"/>
    </row>
    <row r="8">
      <c r="A8" s="276" t="n"/>
      <c r="B8" s="276" t="n"/>
      <c r="C8" s="276" t="n"/>
      <c r="D8" s="276" t="n"/>
      <c r="E8" s="276" t="n"/>
      <c r="F8" s="276" t="n"/>
      <c r="G8" s="276" t="n"/>
      <c r="H8" s="276" t="n"/>
    </row>
    <row r="9" ht="38.25" customHeight="1" s="246">
      <c r="A9" s="277" t="inlineStr">
        <is>
          <t>п/п</t>
        </is>
      </c>
      <c r="B9" s="277" t="inlineStr">
        <is>
          <t>№ЛСР</t>
        </is>
      </c>
      <c r="C9" s="277" t="inlineStr">
        <is>
          <t>Код ресурса</t>
        </is>
      </c>
      <c r="D9" s="277" t="inlineStr">
        <is>
          <t>Наименование ресурса</t>
        </is>
      </c>
      <c r="E9" s="277" t="inlineStr">
        <is>
          <t>Ед. изм.</t>
        </is>
      </c>
      <c r="F9" s="277" t="inlineStr">
        <is>
          <t>Кол-во единиц по данным объекта-представителя</t>
        </is>
      </c>
      <c r="G9" s="277" t="inlineStr">
        <is>
          <t>Сметная стоимость в ценах на 01.01.2000 (руб.)</t>
        </is>
      </c>
      <c r="H9" s="373" t="n"/>
    </row>
    <row r="10" ht="40.5" customHeight="1" s="246">
      <c r="A10" s="375" t="n"/>
      <c r="B10" s="375" t="n"/>
      <c r="C10" s="375" t="n"/>
      <c r="D10" s="375" t="n"/>
      <c r="E10" s="375" t="n"/>
      <c r="F10" s="375" t="n"/>
      <c r="G10" s="277" t="inlineStr">
        <is>
          <t>на ед.изм.</t>
        </is>
      </c>
      <c r="H10" s="277" t="inlineStr">
        <is>
          <t>общая</t>
        </is>
      </c>
    </row>
    <row r="11">
      <c r="A11" s="261" t="n">
        <v>1</v>
      </c>
      <c r="B11" s="261" t="n"/>
      <c r="C11" s="261" t="n">
        <v>2</v>
      </c>
      <c r="D11" s="261" t="inlineStr">
        <is>
          <t>З</t>
        </is>
      </c>
      <c r="E11" s="261" t="n">
        <v>4</v>
      </c>
      <c r="F11" s="261" t="n">
        <v>5</v>
      </c>
      <c r="G11" s="261" t="n">
        <v>6</v>
      </c>
      <c r="H11" s="261" t="n">
        <v>7</v>
      </c>
    </row>
    <row r="12" customFormat="1" s="236">
      <c r="A12" s="289" t="inlineStr">
        <is>
          <t>Затраты труда рабочих</t>
        </is>
      </c>
      <c r="B12" s="372" t="n"/>
      <c r="C12" s="372" t="n"/>
      <c r="D12" s="372" t="n"/>
      <c r="E12" s="373" t="n"/>
      <c r="F12" s="380" t="n">
        <v>260041.83564</v>
      </c>
      <c r="G12" s="10" t="n"/>
      <c r="H12" s="380">
        <f>SUM(H13:H14)</f>
        <v/>
      </c>
    </row>
    <row r="13">
      <c r="A13" s="159" t="n">
        <v>1</v>
      </c>
      <c r="B13" s="199" t="n"/>
      <c r="C13" s="202" t="inlineStr">
        <is>
          <t>1-4-0</t>
        </is>
      </c>
      <c r="D13" s="301" t="inlineStr">
        <is>
          <t>Затраты труда рабочих (средний разряд работы 4,0)</t>
        </is>
      </c>
      <c r="E13" s="298" t="inlineStr">
        <is>
          <t>чел.-ч</t>
        </is>
      </c>
      <c r="F13" s="381" t="n">
        <v>177585.045</v>
      </c>
      <c r="G13" s="230" t="n">
        <v>9.619999999999999</v>
      </c>
      <c r="H13" s="230">
        <f>ROUND(F13*G13,2)</f>
        <v/>
      </c>
    </row>
    <row r="14">
      <c r="A14" s="159" t="n">
        <v>2</v>
      </c>
      <c r="B14" s="199" t="n"/>
      <c r="C14" s="202" t="inlineStr">
        <is>
          <t>1-4-2</t>
        </is>
      </c>
      <c r="D14" s="301" t="inlineStr">
        <is>
          <t>Затраты труда рабочих (средний разряд работы 4,2)</t>
        </is>
      </c>
      <c r="E14" s="298" t="inlineStr">
        <is>
          <t>чел.-ч</t>
        </is>
      </c>
      <c r="F14" s="381" t="n">
        <v>82456.79064000001</v>
      </c>
      <c r="G14" s="230" t="n">
        <v>9.92</v>
      </c>
      <c r="H14" s="230">
        <f>ROUND(F14*G14,2)</f>
        <v/>
      </c>
    </row>
    <row r="15">
      <c r="A15" s="285" t="inlineStr">
        <is>
          <t>Затраты труда машинистов</t>
        </is>
      </c>
      <c r="B15" s="372" t="n"/>
      <c r="C15" s="372" t="n"/>
      <c r="D15" s="372" t="n"/>
      <c r="E15" s="373" t="n"/>
      <c r="F15" s="289" t="n"/>
      <c r="G15" s="140" t="n"/>
      <c r="H15" s="380">
        <f>H16</f>
        <v/>
      </c>
    </row>
    <row r="16">
      <c r="A16" s="298" t="n">
        <v>3</v>
      </c>
      <c r="B16" s="287" t="n"/>
      <c r="C16" s="202" t="n">
        <v>2</v>
      </c>
      <c r="D16" s="301" t="inlineStr">
        <is>
          <t>Затраты труда машинистов</t>
        </is>
      </c>
      <c r="E16" s="298" t="inlineStr">
        <is>
          <t>чел.-ч</t>
        </is>
      </c>
      <c r="F16" s="382" t="n">
        <v>78515.31756</v>
      </c>
      <c r="G16" s="195" t="n"/>
      <c r="H16" s="230" t="n">
        <v>754766.41</v>
      </c>
    </row>
    <row r="17" customFormat="1" s="236">
      <c r="A17" s="289" t="inlineStr">
        <is>
          <t>Машины и механизмы</t>
        </is>
      </c>
      <c r="B17" s="372" t="n"/>
      <c r="C17" s="372" t="n"/>
      <c r="D17" s="372" t="n"/>
      <c r="E17" s="373" t="n"/>
      <c r="F17" s="289" t="n"/>
      <c r="G17" s="140" t="n"/>
      <c r="H17" s="380">
        <f>SUM(H18:H24)</f>
        <v/>
      </c>
    </row>
    <row r="18" ht="25.5" customHeight="1" s="246">
      <c r="A18" s="298" t="n">
        <v>4</v>
      </c>
      <c r="B18" s="287" t="n"/>
      <c r="C18" s="202" t="inlineStr">
        <is>
          <t>91.15.02-029</t>
        </is>
      </c>
      <c r="D18" s="301" t="inlineStr">
        <is>
          <t>Тракторы на гусеничном ходу с лебедкой 132 кВт (180 л.с.)</t>
        </is>
      </c>
      <c r="E18" s="298" t="inlineStr">
        <is>
          <t>маш.-ч.</t>
        </is>
      </c>
      <c r="F18" s="298" t="n">
        <v>29065.66968</v>
      </c>
      <c r="G18" s="303" t="n">
        <v>147.43</v>
      </c>
      <c r="H18" s="230">
        <f>ROUND(F18*G18,2)</f>
        <v/>
      </c>
      <c r="I18" s="143" t="n"/>
      <c r="J18" s="150" t="n"/>
      <c r="L18" s="143" t="n"/>
    </row>
    <row r="19" ht="25.5" customFormat="1" customHeight="1" s="236">
      <c r="A19" s="298" t="n">
        <v>5</v>
      </c>
      <c r="B19" s="287" t="n"/>
      <c r="C19" s="202" t="inlineStr">
        <is>
          <t>91.13.03-111</t>
        </is>
      </c>
      <c r="D19" s="301" t="inlineStr">
        <is>
          <t>Спецавтомобили-вездеходы, грузоподъемность до 8 т</t>
        </is>
      </c>
      <c r="E19" s="298" t="inlineStr">
        <is>
          <t>маш.-ч.</t>
        </is>
      </c>
      <c r="F19" s="298" t="n">
        <v>16662.25212</v>
      </c>
      <c r="G19" s="303" t="n">
        <v>189.95</v>
      </c>
      <c r="H19" s="230">
        <f>ROUND(F19*G19,2)</f>
        <v/>
      </c>
      <c r="I19" s="143" t="n"/>
      <c r="L19" s="143" t="n"/>
    </row>
    <row r="20" ht="38.25" customHeight="1" s="246">
      <c r="A20" s="298" t="n">
        <v>6</v>
      </c>
      <c r="B20" s="287" t="n"/>
      <c r="C20" s="202" t="inlineStr">
        <is>
          <t>91.05.14-516</t>
        </is>
      </c>
      <c r="D20" s="30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20" s="298" t="inlineStr">
        <is>
          <t>маш.-ч.</t>
        </is>
      </c>
      <c r="F20" s="298" t="n">
        <v>19320.36924</v>
      </c>
      <c r="G20" s="303" t="n">
        <v>77.64</v>
      </c>
      <c r="H20" s="230">
        <f>ROUND(F20*G20,2)</f>
        <v/>
      </c>
      <c r="L20" s="143" t="n"/>
    </row>
    <row r="21">
      <c r="A21" s="298" t="n">
        <v>7</v>
      </c>
      <c r="B21" s="287" t="n"/>
      <c r="C21" s="202" t="inlineStr">
        <is>
          <t>91.05.05-015</t>
        </is>
      </c>
      <c r="D21" s="301" t="inlineStr">
        <is>
          <t>Краны на автомобильном ходу, грузоподъемность 16 т</t>
        </is>
      </c>
      <c r="E21" s="298" t="inlineStr">
        <is>
          <t>маш.-ч.</t>
        </is>
      </c>
      <c r="F21" s="298" t="n">
        <v>5952.68412</v>
      </c>
      <c r="G21" s="303" t="n">
        <v>115.4</v>
      </c>
      <c r="H21" s="230">
        <f>ROUND(F21*G21,2)</f>
        <v/>
      </c>
      <c r="L21" s="143" t="n"/>
    </row>
    <row r="22" ht="25.5" customHeight="1" s="246">
      <c r="A22" s="298" t="n">
        <v>8</v>
      </c>
      <c r="B22" s="287" t="n"/>
      <c r="C22" s="202" t="inlineStr">
        <is>
          <t>91.18.01-007</t>
        </is>
      </c>
      <c r="D22" s="30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298" t="inlineStr">
        <is>
          <t>маш.-ч.</t>
        </is>
      </c>
      <c r="F22" s="298" t="n">
        <v>7514.3424</v>
      </c>
      <c r="G22" s="303" t="n">
        <v>90</v>
      </c>
      <c r="H22" s="230">
        <f>ROUND(F22*G22,2)</f>
        <v/>
      </c>
      <c r="I22" s="143" t="n"/>
      <c r="L22" s="143" t="n"/>
    </row>
    <row r="23" ht="25.5" customHeight="1" s="246">
      <c r="A23" s="298" t="n">
        <v>9</v>
      </c>
      <c r="B23" s="287" t="n"/>
      <c r="C23" s="202" t="inlineStr">
        <is>
          <t>91.06.09-101</t>
        </is>
      </c>
      <c r="D23" s="301" t="inlineStr">
        <is>
          <t>Стрелы монтажные А-образные для подъема опор ВЛ, высота до 22 м</t>
        </is>
      </c>
      <c r="E23" s="298" t="inlineStr">
        <is>
          <t>маш.-ч.</t>
        </is>
      </c>
      <c r="F23" s="298" t="n">
        <v>5479.42368</v>
      </c>
      <c r="G23" s="303" t="n">
        <v>6.24</v>
      </c>
      <c r="H23" s="230">
        <f>ROUND(F23*G23,2)</f>
        <v/>
      </c>
      <c r="L23" s="143" t="n"/>
    </row>
    <row r="24">
      <c r="A24" s="298" t="n">
        <v>10</v>
      </c>
      <c r="B24" s="287" t="n"/>
      <c r="C24" s="202" t="inlineStr">
        <is>
          <t>91.06.01-002</t>
        </is>
      </c>
      <c r="D24" s="301" t="inlineStr">
        <is>
          <t>Домкраты гидравлические, грузоподъемность 6,3-25 т</t>
        </is>
      </c>
      <c r="E24" s="298" t="inlineStr">
        <is>
          <t>маш.-ч.</t>
        </is>
      </c>
      <c r="F24" s="298" t="n">
        <v>19320.36924</v>
      </c>
      <c r="G24" s="303" t="n">
        <v>0.48</v>
      </c>
      <c r="H24" s="230">
        <f>ROUND(F24*G24,2)</f>
        <v/>
      </c>
      <c r="I24" s="143" t="n"/>
    </row>
    <row r="25">
      <c r="A25" s="286" t="inlineStr">
        <is>
          <t>Материалы</t>
        </is>
      </c>
      <c r="B25" s="372" t="n"/>
      <c r="C25" s="372" t="n"/>
      <c r="D25" s="372" t="n"/>
      <c r="E25" s="373" t="n"/>
      <c r="F25" s="286" t="n"/>
      <c r="G25" s="194" t="n"/>
      <c r="H25" s="380">
        <f>SUM(H26:H37)</f>
        <v/>
      </c>
    </row>
    <row r="26">
      <c r="A26" s="159" t="n">
        <v>11</v>
      </c>
      <c r="B26" s="287" t="n"/>
      <c r="C26" s="202" t="inlineStr">
        <is>
          <t>Прайс из СД ОП</t>
        </is>
      </c>
      <c r="D26" s="301" t="inlineStr">
        <is>
          <t>Опора ПС500н-3, С345</t>
        </is>
      </c>
      <c r="E26" s="298" t="inlineStr">
        <is>
          <t>шт</t>
        </is>
      </c>
      <c r="F26" s="298" t="n">
        <v>408</v>
      </c>
      <c r="G26" s="230" t="n">
        <v>404166.13</v>
      </c>
      <c r="H26" s="230">
        <f>ROUND(F26*G26,2)</f>
        <v/>
      </c>
      <c r="I26" s="151" t="n"/>
      <c r="K26" s="143" t="n"/>
    </row>
    <row r="27">
      <c r="A27" s="159" t="n">
        <v>12</v>
      </c>
      <c r="B27" s="287" t="n"/>
      <c r="C27" s="202" t="inlineStr">
        <is>
          <t>Прайс из СД ОП</t>
        </is>
      </c>
      <c r="D27" s="301" t="inlineStr">
        <is>
          <t>Опора У500н-1+5, С345</t>
        </is>
      </c>
      <c r="E27" s="298" t="inlineStr">
        <is>
          <t>шт</t>
        </is>
      </c>
      <c r="F27" s="298" t="n">
        <v>31</v>
      </c>
      <c r="G27" s="230" t="n">
        <v>729614.6</v>
      </c>
      <c r="H27" s="230">
        <f>ROUND(F27*G27,2)</f>
        <v/>
      </c>
      <c r="I27" s="151" t="n"/>
      <c r="K27" s="143" t="n"/>
    </row>
    <row r="28">
      <c r="A28" s="159" t="n">
        <v>13</v>
      </c>
      <c r="B28" s="287" t="n"/>
      <c r="C28" s="202" t="inlineStr">
        <is>
          <t>Прайс из СД ОП</t>
        </is>
      </c>
      <c r="D28" s="301" t="inlineStr">
        <is>
          <t>Опора У500н-1+12</t>
        </is>
      </c>
      <c r="E28" s="298" t="inlineStr">
        <is>
          <t>шт</t>
        </is>
      </c>
      <c r="F28" s="298" t="n">
        <v>13</v>
      </c>
      <c r="G28" s="230" t="n">
        <v>995370.8199999999</v>
      </c>
      <c r="H28" s="230">
        <f>ROUND(F28*G28,2)</f>
        <v/>
      </c>
      <c r="I28" s="151" t="n"/>
      <c r="K28" s="143" t="n"/>
    </row>
    <row r="29">
      <c r="A29" s="159" t="n">
        <v>14</v>
      </c>
      <c r="B29" s="287" t="n"/>
      <c r="C29" s="202" t="inlineStr">
        <is>
          <t>Прайс из СД ОП</t>
        </is>
      </c>
      <c r="D29" s="301" t="inlineStr">
        <is>
          <t>Опора У500н-1, С345</t>
        </is>
      </c>
      <c r="E29" s="298" t="inlineStr">
        <is>
          <t>шт</t>
        </is>
      </c>
      <c r="F29" s="298" t="n">
        <v>22</v>
      </c>
      <c r="G29" s="230" t="n">
        <v>558126.67</v>
      </c>
      <c r="H29" s="230">
        <f>ROUND(F29*G29,2)</f>
        <v/>
      </c>
      <c r="I29" s="151" t="n"/>
      <c r="K29" s="143" t="n"/>
    </row>
    <row r="30">
      <c r="A30" s="159" t="n">
        <v>15</v>
      </c>
      <c r="B30" s="287" t="n"/>
      <c r="C30" s="202" t="inlineStr">
        <is>
          <t>Прайс из СД ОП</t>
        </is>
      </c>
      <c r="D30" s="301" t="inlineStr">
        <is>
          <t>Опора ПС500н-3+5, С345</t>
        </is>
      </c>
      <c r="E30" s="298" t="inlineStr">
        <is>
          <t>шт</t>
        </is>
      </c>
      <c r="F30" s="298" t="n">
        <v>12</v>
      </c>
      <c r="G30" s="230" t="n">
        <v>484563.12</v>
      </c>
      <c r="H30" s="230">
        <f>ROUND(F30*G30,2)</f>
        <v/>
      </c>
      <c r="I30" s="151" t="n"/>
      <c r="K30" s="143" t="n"/>
    </row>
    <row r="31" ht="25.5" customHeight="1" s="246">
      <c r="A31" s="159" t="n">
        <v>16</v>
      </c>
      <c r="B31" s="287" t="n"/>
      <c r="C31" s="202" t="inlineStr">
        <is>
          <t>Прайс из СД ОП</t>
        </is>
      </c>
      <c r="D31" s="301" t="inlineStr">
        <is>
          <t>Антивандальные отрывные гайки АРТ9150А2 кл.пр.8 М24</t>
        </is>
      </c>
      <c r="E31" s="298" t="inlineStr">
        <is>
          <t>шт</t>
        </is>
      </c>
      <c r="F31" s="298" t="n">
        <v>33144</v>
      </c>
      <c r="G31" s="230" t="n">
        <v>139.14</v>
      </c>
      <c r="H31" s="230">
        <f>ROUND(F31*G31,2)</f>
        <v/>
      </c>
      <c r="I31" s="151" t="n"/>
    </row>
    <row r="32" ht="25.5" customHeight="1" s="246">
      <c r="A32" s="159" t="n">
        <v>17</v>
      </c>
      <c r="B32" s="287" t="n"/>
      <c r="C32" s="202" t="inlineStr">
        <is>
          <t>Прайс из СД ОП</t>
        </is>
      </c>
      <c r="D32" s="301" t="inlineStr">
        <is>
          <t>Деталь крепления степ-болтов оцинкованная весом 0.161 т</t>
        </is>
      </c>
      <c r="E32" s="298" t="inlineStr">
        <is>
          <t>шт</t>
        </is>
      </c>
      <c r="F32" s="298" t="n">
        <v>420</v>
      </c>
      <c r="G32" s="230" t="n">
        <v>8234.530000000001</v>
      </c>
      <c r="H32" s="230">
        <f>ROUND(F32*G32,2)</f>
        <v/>
      </c>
      <c r="I32" s="151" t="n"/>
      <c r="K32" s="143" t="n"/>
    </row>
    <row r="33" ht="25.5" customHeight="1" s="246">
      <c r="A33" s="159" t="n">
        <v>18</v>
      </c>
      <c r="B33" s="287" t="n"/>
      <c r="C33" s="202" t="inlineStr">
        <is>
          <t>Прайс из СД ОП</t>
        </is>
      </c>
      <c r="D33" s="301" t="inlineStr">
        <is>
          <t>Антивандальные отрывные гайки АРТ9150А2 кл.пр.8 М16</t>
        </is>
      </c>
      <c r="E33" s="298" t="inlineStr">
        <is>
          <t>шт</t>
        </is>
      </c>
      <c r="F33" s="298" t="n">
        <v>39384</v>
      </c>
      <c r="G33" s="230" t="n">
        <v>86.02</v>
      </c>
      <c r="H33" s="230">
        <f>ROUND(F33*G33,2)</f>
        <v/>
      </c>
      <c r="I33" s="151" t="n"/>
    </row>
    <row r="34" ht="25.5" customHeight="1" s="246">
      <c r="A34" s="159" t="n">
        <v>19</v>
      </c>
      <c r="B34" s="287" t="n"/>
      <c r="C34" s="202" t="inlineStr">
        <is>
          <t>Прайс из СД ОП</t>
        </is>
      </c>
      <c r="D34" s="301" t="inlineStr">
        <is>
          <t>Антивандальные отрывные гайки АРТ9150А2 кл.пр.8 М20</t>
        </is>
      </c>
      <c r="E34" s="298" t="inlineStr">
        <is>
          <t>шт</t>
        </is>
      </c>
      <c r="F34" s="298" t="n">
        <v>20310</v>
      </c>
      <c r="G34" s="230" t="n">
        <v>110.89</v>
      </c>
      <c r="H34" s="230">
        <f>ROUND(F34*G34,2)</f>
        <v/>
      </c>
      <c r="I34" s="151" t="n"/>
      <c r="K34" s="143" t="n"/>
    </row>
    <row r="35">
      <c r="A35" s="159" t="n">
        <v>20</v>
      </c>
      <c r="B35" s="287" t="n"/>
      <c r="C35" s="202" t="inlineStr">
        <is>
          <t>Прайс из СД ОП</t>
        </is>
      </c>
      <c r="D35" s="301" t="inlineStr">
        <is>
          <t>Опора У2(С2)-Уту+25, С345</t>
        </is>
      </c>
      <c r="E35" s="298" t="inlineStr">
        <is>
          <t>шт</t>
        </is>
      </c>
      <c r="F35" s="298" t="n">
        <v>1</v>
      </c>
      <c r="G35" s="230" t="n">
        <v>1886316.19</v>
      </c>
      <c r="H35" s="230">
        <f>ROUND(F35*G35,2)</f>
        <v/>
      </c>
      <c r="I35" s="151" t="n"/>
    </row>
    <row r="36">
      <c r="A36" s="159" t="n">
        <v>21</v>
      </c>
      <c r="B36" s="287" t="n"/>
      <c r="C36" s="202" t="inlineStr">
        <is>
          <t>Прайс из СД ОП</t>
        </is>
      </c>
      <c r="D36" s="301" t="inlineStr">
        <is>
          <t>Опора УТ500н-1+5*, С345</t>
        </is>
      </c>
      <c r="E36" s="298" t="inlineStr">
        <is>
          <t>шт</t>
        </is>
      </c>
      <c r="F36" s="298" t="n">
        <v>2</v>
      </c>
      <c r="G36" s="230" t="n">
        <v>738485.98</v>
      </c>
      <c r="H36" s="230">
        <f>ROUND(F36*G36,2)</f>
        <v/>
      </c>
    </row>
    <row r="37" ht="25.5" customHeight="1" s="246">
      <c r="A37" s="159" t="n">
        <v>22</v>
      </c>
      <c r="B37" s="287" t="n"/>
      <c r="C37" s="202" t="inlineStr">
        <is>
          <t>Прайс из СД ОП</t>
        </is>
      </c>
      <c r="D37" s="301" t="inlineStr">
        <is>
          <t>Антивандальные отрывные гайки АРТ9150А2 кл.пр.8 М12</t>
        </is>
      </c>
      <c r="E37" s="298" t="inlineStr">
        <is>
          <t>шт</t>
        </is>
      </c>
      <c r="F37" s="298" t="n">
        <v>888</v>
      </c>
      <c r="G37" s="230" t="n">
        <v>68.93000000000001</v>
      </c>
      <c r="H37" s="230">
        <f>ROUND(F37*G37,2)</f>
        <v/>
      </c>
      <c r="I37" s="151" t="n"/>
    </row>
    <row r="40">
      <c r="B40" s="248" t="inlineStr">
        <is>
          <t>Составил ______________________     Д.А. Самуйленко</t>
        </is>
      </c>
    </row>
    <row r="41">
      <c r="B41" s="217" t="inlineStr">
        <is>
          <t xml:space="preserve">                         (подпись, инициалы, фамилия)</t>
        </is>
      </c>
    </row>
    <row r="43">
      <c r="B43" s="248" t="inlineStr">
        <is>
          <t>Проверил ______________________        А.В. Костянецкая</t>
        </is>
      </c>
    </row>
    <row r="44">
      <c r="B44" s="21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4:H4"/>
    <mergeCell ref="A9:A10"/>
    <mergeCell ref="A15:E15"/>
    <mergeCell ref="A2:H2"/>
    <mergeCell ref="A25:E25"/>
    <mergeCell ref="G9:H9"/>
    <mergeCell ref="A17:E17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6" min="1" max="1"/>
    <col width="36.28515625" customWidth="1" style="246" min="2" max="2"/>
    <col width="18.85546875" customWidth="1" style="246" min="3" max="3"/>
    <col width="18.28515625" customWidth="1" style="246" min="4" max="4"/>
    <col width="18.85546875" customWidth="1" style="246" min="5" max="5"/>
    <col width="13.42578125" customWidth="1" style="246" min="7" max="7"/>
    <col width="13.5703125" customWidth="1" style="246" min="12" max="12"/>
  </cols>
  <sheetData>
    <row r="1">
      <c r="B1" s="242" t="n"/>
      <c r="C1" s="242" t="n"/>
      <c r="D1" s="242" t="n"/>
      <c r="E1" s="242" t="n"/>
    </row>
    <row r="2">
      <c r="B2" s="242" t="n"/>
      <c r="C2" s="242" t="n"/>
      <c r="D2" s="242" t="n"/>
      <c r="E2" s="311" t="inlineStr">
        <is>
          <t>Приложение № 4</t>
        </is>
      </c>
    </row>
    <row r="3">
      <c r="B3" s="242" t="n"/>
      <c r="C3" s="242" t="n"/>
      <c r="D3" s="242" t="n"/>
      <c r="E3" s="242" t="n"/>
    </row>
    <row r="4">
      <c r="B4" s="242" t="n"/>
      <c r="C4" s="242" t="n"/>
      <c r="D4" s="242" t="n"/>
      <c r="E4" s="242" t="n"/>
    </row>
    <row r="5">
      <c r="B5" s="265" t="inlineStr">
        <is>
          <t>Ресурсная модель</t>
        </is>
      </c>
    </row>
    <row r="6">
      <c r="B6" s="148" t="n"/>
      <c r="C6" s="242" t="n"/>
      <c r="D6" s="242" t="n"/>
      <c r="E6" s="242" t="n"/>
    </row>
    <row r="7" ht="25.5" customHeight="1" s="246">
      <c r="B7" s="293" t="inlineStr">
        <is>
          <t>Наименование разрабатываемого показателя УНЦ — Демонтаж ВЛ 500 кВ одна цепь</t>
        </is>
      </c>
    </row>
    <row r="8">
      <c r="B8" s="294" t="inlineStr">
        <is>
          <t>Единица измерения  — 1 км</t>
        </is>
      </c>
    </row>
    <row r="9">
      <c r="B9" s="148" t="n"/>
      <c r="C9" s="242" t="n"/>
      <c r="D9" s="242" t="n"/>
      <c r="E9" s="242" t="n"/>
    </row>
    <row r="10" ht="51" customHeight="1" s="246">
      <c r="B10" s="298" t="inlineStr">
        <is>
          <t>Наименование</t>
        </is>
      </c>
      <c r="C10" s="298" t="inlineStr">
        <is>
          <t>Сметная стоимость в ценах на 01.01.2023
 (руб.)</t>
        </is>
      </c>
      <c r="D10" s="298" t="inlineStr">
        <is>
          <t>Удельный вес, 
(в СМР)</t>
        </is>
      </c>
      <c r="E10" s="29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ОБ'!J31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ОБ'!J33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ОБ'!J43</f>
        <v/>
      </c>
      <c r="D17" s="26">
        <f>C17/$C$24</f>
        <v/>
      </c>
      <c r="E17" s="26">
        <f>C17/$C$40</f>
        <v/>
      </c>
      <c r="G17" s="383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ОБ'!D49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ОБ'!D47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46">
      <c r="B25" s="24" t="inlineStr">
        <is>
          <t>ВСЕГО стоимость оборудования, в том числе</t>
        </is>
      </c>
      <c r="C25" s="145">
        <f>'Прил.5 Расчет СМР и ОБ'!J38</f>
        <v/>
      </c>
      <c r="D25" s="26" t="n"/>
      <c r="E25" s="26">
        <f>C25/$C$40</f>
        <v/>
      </c>
    </row>
    <row r="26" ht="25.5" customHeight="1" s="246">
      <c r="B26" s="24" t="inlineStr">
        <is>
          <t>стоимость оборудования технологического</t>
        </is>
      </c>
      <c r="C26" s="145">
        <f>'Прил.5 Расчет СМР и ОБ'!J39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ОБ'!J52</f>
        <v/>
      </c>
      <c r="D27" s="26" t="n"/>
      <c r="E27" s="26">
        <f>C27/$C$40</f>
        <v/>
      </c>
      <c r="G27" s="146" t="n"/>
    </row>
    <row r="28" ht="33" customHeight="1" s="24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6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46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46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46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4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4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46">
      <c r="B36" s="24" t="inlineStr">
        <is>
          <t>Строительный контроль и содержание службы заказчика - 1.36%</t>
        </is>
      </c>
      <c r="C36" s="175">
        <f>ROUND((C27+C32+C33+C34+C35+C29+C31+C30)*1.36%,2)</f>
        <v/>
      </c>
      <c r="D36" s="24" t="n"/>
      <c r="E36" s="26">
        <f>C36/$C$40</f>
        <v/>
      </c>
      <c r="G36" s="200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201" t="n"/>
      <c r="L37" s="146" t="n"/>
    </row>
    <row r="38" ht="38.25" customHeight="1" s="246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46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ОБ'!E53</f>
        <v/>
      </c>
      <c r="D41" s="24" t="n"/>
      <c r="E41" s="24" t="n"/>
    </row>
    <row r="42">
      <c r="B42" s="198" t="n"/>
      <c r="C42" s="242" t="n"/>
      <c r="D42" s="242" t="n"/>
      <c r="E42" s="242" t="n"/>
    </row>
    <row r="43">
      <c r="B43" s="198" t="inlineStr">
        <is>
          <t>Составил ____________________________  Д.А. Самуйленко</t>
        </is>
      </c>
      <c r="C43" s="242" t="n"/>
      <c r="D43" s="242" t="n"/>
      <c r="E43" s="242" t="n"/>
    </row>
    <row r="44">
      <c r="B44" s="198" t="inlineStr">
        <is>
          <t xml:space="preserve">(должность, подпись, инициалы, фамилия) </t>
        </is>
      </c>
      <c r="C44" s="242" t="n"/>
      <c r="D44" s="242" t="n"/>
      <c r="E44" s="242" t="n"/>
    </row>
    <row r="45">
      <c r="B45" s="198" t="n"/>
      <c r="C45" s="242" t="n"/>
      <c r="D45" s="242" t="n"/>
      <c r="E45" s="242" t="n"/>
    </row>
    <row r="46">
      <c r="B46" s="198" t="inlineStr">
        <is>
          <t>Проверил ____________________________ А.В. Костянецкая</t>
        </is>
      </c>
      <c r="C46" s="242" t="n"/>
      <c r="D46" s="242" t="n"/>
      <c r="E46" s="242" t="n"/>
    </row>
    <row r="47">
      <c r="B47" s="294" t="inlineStr">
        <is>
          <t>(должность, подпись, инициалы, фамилия)</t>
        </is>
      </c>
      <c r="D47" s="242" t="n"/>
      <c r="E47" s="242" t="n"/>
    </row>
    <row r="49">
      <c r="B49" s="242" t="n"/>
      <c r="C49" s="242" t="n"/>
      <c r="D49" s="242" t="n"/>
      <c r="E49" s="242" t="n"/>
    </row>
    <row r="50">
      <c r="B50" s="242" t="n"/>
      <c r="C50" s="242" t="n"/>
      <c r="D50" s="242" t="n"/>
      <c r="E50" s="24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9"/>
  <sheetViews>
    <sheetView view="pageBreakPreview" topLeftCell="A39" workbookViewId="0">
      <selection activeCell="B49" sqref="B49"/>
    </sheetView>
  </sheetViews>
  <sheetFormatPr baseColWidth="8" defaultColWidth="9.140625" defaultRowHeight="15" outlineLevelRow="1"/>
  <cols>
    <col width="5.7109375" customWidth="1" style="243" min="1" max="1"/>
    <col width="22.5703125" customWidth="1" style="243" min="2" max="2"/>
    <col width="39.140625" customWidth="1" style="243" min="3" max="3"/>
    <col width="13.5703125" customWidth="1" style="243" min="4" max="4"/>
    <col width="12.7109375" customWidth="1" style="243" min="5" max="5"/>
    <col width="14.5703125" customWidth="1" style="243" min="6" max="6"/>
    <col width="15.85546875" customWidth="1" style="243" min="7" max="7"/>
    <col width="12.7109375" customWidth="1" style="243" min="8" max="8"/>
    <col width="15.85546875" customWidth="1" style="243" min="9" max="9"/>
    <col width="17.5703125" customWidth="1" style="243" min="10" max="10"/>
    <col width="10.85546875" customWidth="1" style="243" min="11" max="11"/>
    <col width="13.85546875" customWidth="1" style="243" min="12" max="12"/>
  </cols>
  <sheetData>
    <row r="1">
      <c r="M1" s="243" t="n"/>
      <c r="N1" s="243" t="n"/>
    </row>
    <row r="2" ht="15.75" customHeight="1" s="246">
      <c r="H2" s="295" t="inlineStr">
        <is>
          <t>Приложение №5</t>
        </is>
      </c>
      <c r="M2" s="243" t="n"/>
      <c r="N2" s="243" t="n"/>
    </row>
    <row r="3">
      <c r="M3" s="243" t="n"/>
      <c r="N3" s="243" t="n"/>
    </row>
    <row r="4" ht="12.75" customFormat="1" customHeight="1" s="242">
      <c r="A4" s="265" t="inlineStr">
        <is>
          <t>Расчет стоимости СМР и оборудования</t>
        </is>
      </c>
    </row>
    <row r="5" ht="12.75" customFormat="1" customHeight="1" s="242">
      <c r="A5" s="265" t="n"/>
      <c r="B5" s="265" t="n"/>
      <c r="C5" s="319" t="n"/>
      <c r="D5" s="265" t="n"/>
      <c r="E5" s="265" t="n"/>
      <c r="F5" s="265" t="n"/>
      <c r="G5" s="265" t="n"/>
      <c r="H5" s="265" t="n"/>
      <c r="I5" s="265" t="n"/>
      <c r="J5" s="265" t="n"/>
    </row>
    <row r="6" ht="12.75" customFormat="1" customHeight="1" s="242">
      <c r="A6" s="135" t="inlineStr">
        <is>
          <t>Наименование разрабатываемого показателя УНЦ</t>
        </is>
      </c>
      <c r="B6" s="134" t="n"/>
      <c r="C6" s="134" t="n"/>
      <c r="D6" s="268" t="inlineStr">
        <is>
          <t>Демонтаж ВЛ 500 кВ одна цепь</t>
        </is>
      </c>
    </row>
    <row r="7" ht="12.75" customFormat="1" customHeight="1" s="242">
      <c r="A7" s="268" t="inlineStr">
        <is>
          <t>Единица измерения  — 1 км</t>
        </is>
      </c>
      <c r="I7" s="293" t="n"/>
      <c r="J7" s="293" t="n"/>
    </row>
    <row r="8" ht="13.5" customFormat="1" customHeight="1" s="242">
      <c r="A8" s="268" t="n"/>
    </row>
    <row r="9" ht="27" customHeight="1" s="246">
      <c r="A9" s="298" t="inlineStr">
        <is>
          <t>№ пп.</t>
        </is>
      </c>
      <c r="B9" s="298" t="inlineStr">
        <is>
          <t>Код ресурса</t>
        </is>
      </c>
      <c r="C9" s="298" t="inlineStr">
        <is>
          <t>Наименование</t>
        </is>
      </c>
      <c r="D9" s="298" t="inlineStr">
        <is>
          <t>Ед. изм.</t>
        </is>
      </c>
      <c r="E9" s="298" t="inlineStr">
        <is>
          <t>Кол-во единиц по проектным данным</t>
        </is>
      </c>
      <c r="F9" s="298" t="inlineStr">
        <is>
          <t>Сметная стоимость в ценах на 01.01.2000 (руб.)</t>
        </is>
      </c>
      <c r="G9" s="373" t="n"/>
      <c r="H9" s="298" t="inlineStr">
        <is>
          <t>Удельный вес, %</t>
        </is>
      </c>
      <c r="I9" s="298" t="inlineStr">
        <is>
          <t>Сметная стоимость в ценах на 01.01.2023 (руб.)</t>
        </is>
      </c>
      <c r="J9" s="373" t="n"/>
      <c r="M9" s="243" t="n"/>
      <c r="N9" s="243" t="n"/>
    </row>
    <row r="10" ht="28.5" customHeight="1" s="246">
      <c r="A10" s="375" t="n"/>
      <c r="B10" s="375" t="n"/>
      <c r="C10" s="375" t="n"/>
      <c r="D10" s="375" t="n"/>
      <c r="E10" s="375" t="n"/>
      <c r="F10" s="298" t="inlineStr">
        <is>
          <t>на ед. изм.</t>
        </is>
      </c>
      <c r="G10" s="298" t="inlineStr">
        <is>
          <t>общая</t>
        </is>
      </c>
      <c r="H10" s="375" t="n"/>
      <c r="I10" s="298" t="inlineStr">
        <is>
          <t>на ед. изм.</t>
        </is>
      </c>
      <c r="J10" s="298" t="inlineStr">
        <is>
          <t>общая</t>
        </is>
      </c>
      <c r="M10" s="243" t="n"/>
      <c r="N10" s="243" t="n"/>
    </row>
    <row r="11">
      <c r="A11" s="298" t="n">
        <v>1</v>
      </c>
      <c r="B11" s="298" t="n">
        <v>2</v>
      </c>
      <c r="C11" s="298" t="n">
        <v>3</v>
      </c>
      <c r="D11" s="298" t="n">
        <v>4</v>
      </c>
      <c r="E11" s="298" t="n">
        <v>5</v>
      </c>
      <c r="F11" s="298" t="n">
        <v>6</v>
      </c>
      <c r="G11" s="298" t="n">
        <v>7</v>
      </c>
      <c r="H11" s="298" t="n">
        <v>8</v>
      </c>
      <c r="I11" s="299" t="n">
        <v>9</v>
      </c>
      <c r="J11" s="299" t="n">
        <v>10</v>
      </c>
      <c r="M11" s="243" t="n"/>
      <c r="N11" s="243" t="n"/>
    </row>
    <row r="12">
      <c r="A12" s="298" t="n"/>
      <c r="B12" s="285" t="inlineStr">
        <is>
          <t>Затраты труда рабочих-строителей</t>
        </is>
      </c>
      <c r="C12" s="372" t="n"/>
      <c r="D12" s="372" t="n"/>
      <c r="E12" s="372" t="n"/>
      <c r="F12" s="372" t="n"/>
      <c r="G12" s="372" t="n"/>
      <c r="H12" s="373" t="n"/>
      <c r="I12" s="167" t="n"/>
      <c r="J12" s="167" t="n"/>
    </row>
    <row r="13" ht="25.5" customHeight="1" s="246">
      <c r="A13" s="298" t="n">
        <v>1</v>
      </c>
      <c r="B13" s="202" t="inlineStr">
        <is>
          <t>1-4-1</t>
        </is>
      </c>
      <c r="C13" s="301" t="inlineStr">
        <is>
          <t>Затраты труда рабочих-строителей среднего разряда (4,1)</t>
        </is>
      </c>
      <c r="D13" s="298" t="inlineStr">
        <is>
          <t>чел.-ч.</t>
        </is>
      </c>
      <c r="E13" s="384" t="n">
        <v>258846.25922131</v>
      </c>
      <c r="F13" s="230" t="n">
        <v>9.76</v>
      </c>
      <c r="G13" s="230" t="n">
        <v>2526339.49</v>
      </c>
      <c r="H13" s="304">
        <f>G13/G14</f>
        <v/>
      </c>
      <c r="I13" s="230">
        <f>ФОТр.тек.!E13</f>
        <v/>
      </c>
      <c r="J13" s="230">
        <f>ROUND(I13*E13,2)</f>
        <v/>
      </c>
    </row>
    <row r="14" ht="25.5" customFormat="1" customHeight="1" s="243">
      <c r="A14" s="298" t="n"/>
      <c r="B14" s="298" t="n"/>
      <c r="C14" s="285" t="inlineStr">
        <is>
          <t>Итого по разделу "Затраты труда рабочих-строителей"</t>
        </is>
      </c>
      <c r="D14" s="298" t="inlineStr">
        <is>
          <t>чел.-ч.</t>
        </is>
      </c>
      <c r="E14" s="384">
        <f>SUM(E13:E13)</f>
        <v/>
      </c>
      <c r="F14" s="230" t="n"/>
      <c r="G14" s="230">
        <f>SUM(G13:G13)</f>
        <v/>
      </c>
      <c r="H14" s="305" t="n">
        <v>1</v>
      </c>
      <c r="I14" s="167" t="n"/>
      <c r="J14" s="230">
        <f>SUM(J13:J13)</f>
        <v/>
      </c>
    </row>
    <row r="15" ht="38.25" customFormat="1" customHeight="1" s="243">
      <c r="A15" s="298" t="n"/>
      <c r="B15" s="298" t="n"/>
      <c r="C15" s="285" t="inlineStr">
        <is>
          <t>Итого по разделу "Затраты труда рабочих-строителей" 
(с коэффициентом на демонтаж 0,7)</t>
        </is>
      </c>
      <c r="D15" s="298" t="inlineStr">
        <is>
          <t>чел.-ч.</t>
        </is>
      </c>
      <c r="E15" s="302" t="n"/>
      <c r="F15" s="303" t="n"/>
      <c r="G15" s="230">
        <f>SUM(G14)*0.7</f>
        <v/>
      </c>
      <c r="H15" s="305" t="n">
        <v>1</v>
      </c>
      <c r="I15" s="167" t="n"/>
      <c r="J15" s="230">
        <f>SUM(J14)*0.7</f>
        <v/>
      </c>
    </row>
    <row r="16" ht="14.25" customFormat="1" customHeight="1" s="243">
      <c r="A16" s="298" t="n"/>
      <c r="B16" s="301" t="inlineStr">
        <is>
          <t>Затраты труда машинистов</t>
        </is>
      </c>
      <c r="C16" s="372" t="n"/>
      <c r="D16" s="372" t="n"/>
      <c r="E16" s="372" t="n"/>
      <c r="F16" s="372" t="n"/>
      <c r="G16" s="372" t="n"/>
      <c r="H16" s="373" t="n"/>
      <c r="I16" s="167" t="n"/>
      <c r="J16" s="167" t="n"/>
    </row>
    <row r="17" ht="14.25" customFormat="1" customHeight="1" s="243">
      <c r="A17" s="298" t="n">
        <v>2</v>
      </c>
      <c r="B17" s="298" t="n">
        <v>2</v>
      </c>
      <c r="C17" s="301" t="inlineStr">
        <is>
          <t>Затраты труда машинистов</t>
        </is>
      </c>
      <c r="D17" s="298" t="inlineStr">
        <is>
          <t>чел.-ч.</t>
        </is>
      </c>
      <c r="E17" s="384" t="n">
        <v>78515.31756</v>
      </c>
      <c r="F17" s="230" t="n">
        <v>9.612982962505599</v>
      </c>
      <c r="G17" s="230" t="n">
        <v>754766.41</v>
      </c>
      <c r="H17" s="305" t="n">
        <v>1</v>
      </c>
      <c r="I17" s="230">
        <f>ROUND(F17*Прил.10!D11,2)</f>
        <v/>
      </c>
      <c r="J17" s="230">
        <f>ROUND(I17*E17,2)</f>
        <v/>
      </c>
    </row>
    <row r="18" ht="25.5" customFormat="1" customHeight="1" s="243">
      <c r="A18" s="298" t="n"/>
      <c r="B18" s="298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43">
      <c r="A19" s="298" t="n"/>
      <c r="B19" s="285" t="inlineStr">
        <is>
          <t>Машины и механизмы</t>
        </is>
      </c>
      <c r="C19" s="372" t="n"/>
      <c r="D19" s="372" t="n"/>
      <c r="E19" s="372" t="n"/>
      <c r="F19" s="372" t="n"/>
      <c r="G19" s="372" t="n"/>
      <c r="H19" s="373" t="n"/>
      <c r="I19" s="167" t="n"/>
      <c r="J19" s="167" t="n"/>
    </row>
    <row r="20" ht="14.25" customFormat="1" customHeight="1" s="243">
      <c r="A20" s="298" t="n"/>
      <c r="B20" s="301" t="inlineStr">
        <is>
          <t>Основные машины и механизмы</t>
        </is>
      </c>
      <c r="C20" s="372" t="n"/>
      <c r="D20" s="372" t="n"/>
      <c r="E20" s="372" t="n"/>
      <c r="F20" s="372" t="n"/>
      <c r="G20" s="372" t="n"/>
      <c r="H20" s="373" t="n"/>
      <c r="I20" s="167" t="n"/>
      <c r="J20" s="167" t="n"/>
    </row>
    <row r="21" ht="25.5" customFormat="1" customHeight="1" s="243">
      <c r="A21" s="298" t="n">
        <v>3</v>
      </c>
      <c r="B21" s="202" t="inlineStr">
        <is>
          <t>91.15.02-029</t>
        </is>
      </c>
      <c r="C21" s="301" t="inlineStr">
        <is>
          <t>Тракторы на гусеничном ходу с лебедкой 132 кВт (180 л.с.)</t>
        </is>
      </c>
      <c r="D21" s="298" t="inlineStr">
        <is>
          <t>маш.-ч.</t>
        </is>
      </c>
      <c r="E21" s="384" t="n">
        <v>29065.66968</v>
      </c>
      <c r="F21" s="303" t="n">
        <v>147.43</v>
      </c>
      <c r="G21" s="230">
        <f>ROUND(E21*F21,2)</f>
        <v/>
      </c>
      <c r="H21" s="304">
        <f>G21/$G$32</f>
        <v/>
      </c>
      <c r="I21" s="230">
        <f>ROUND(F21*Прил.10!$D$12,2)</f>
        <v/>
      </c>
      <c r="J21" s="230">
        <f>ROUND(I21*E21,2)</f>
        <v/>
      </c>
    </row>
    <row r="22" ht="25.5" customFormat="1" customHeight="1" s="243">
      <c r="A22" s="298" t="n">
        <v>4</v>
      </c>
      <c r="B22" s="202" t="inlineStr">
        <is>
          <t>91.13.03-111</t>
        </is>
      </c>
      <c r="C22" s="301" t="inlineStr">
        <is>
          <t>Спецавтомобили-вездеходы, грузоподъемность до 8 т</t>
        </is>
      </c>
      <c r="D22" s="298" t="inlineStr">
        <is>
          <t>маш.-ч.</t>
        </is>
      </c>
      <c r="E22" s="384" t="n">
        <v>16662.25212</v>
      </c>
      <c r="F22" s="303" t="n">
        <v>189.95</v>
      </c>
      <c r="G22" s="230">
        <f>ROUND(E22*F22,2)</f>
        <v/>
      </c>
      <c r="H22" s="304">
        <f>G22/$G$32</f>
        <v/>
      </c>
      <c r="I22" s="230">
        <f>ROUND(F22*Прил.10!$D$12,2)</f>
        <v/>
      </c>
      <c r="J22" s="230">
        <f>ROUND(I22*E22,2)</f>
        <v/>
      </c>
    </row>
    <row r="23" ht="51" customFormat="1" customHeight="1" s="243">
      <c r="A23" s="298" t="n">
        <v>5</v>
      </c>
      <c r="B23" s="202" t="inlineStr">
        <is>
          <t>91.05.14-516</t>
        </is>
      </c>
      <c r="C23" s="30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3" s="298" t="inlineStr">
        <is>
          <t>маш.-ч.</t>
        </is>
      </c>
      <c r="E23" s="384" t="n">
        <v>19320.36924</v>
      </c>
      <c r="F23" s="303" t="n">
        <v>77.64</v>
      </c>
      <c r="G23" s="230">
        <f>ROUND(E23*F23,2)</f>
        <v/>
      </c>
      <c r="H23" s="304">
        <f>G23/$G$32</f>
        <v/>
      </c>
      <c r="I23" s="230">
        <f>ROUND(F23*Прил.10!$D$12,2)</f>
        <v/>
      </c>
      <c r="J23" s="230">
        <f>ROUND(I23*E23,2)</f>
        <v/>
      </c>
    </row>
    <row r="24" ht="14.25" customFormat="1" customHeight="1" s="243">
      <c r="A24" s="298" t="n"/>
      <c r="B24" s="298" t="n"/>
      <c r="C24" s="301" t="inlineStr">
        <is>
          <t>Итого основные машины и механизмы</t>
        </is>
      </c>
      <c r="D24" s="298" t="n"/>
      <c r="E24" s="384" t="n"/>
      <c r="F24" s="230" t="n"/>
      <c r="G24" s="230">
        <f>SUM(G21:G23)</f>
        <v/>
      </c>
      <c r="H24" s="305">
        <f>G24/G32</f>
        <v/>
      </c>
      <c r="I24" s="126" t="n"/>
      <c r="J24" s="230">
        <f>SUM(J21:J23)</f>
        <v/>
      </c>
    </row>
    <row r="25" ht="25.5" customFormat="1" customHeight="1" s="243">
      <c r="A25" s="298" t="n"/>
      <c r="B25" s="298" t="n"/>
      <c r="C25" s="176" t="inlineStr">
        <is>
          <t>Итого основные машины и механизмы 
(с коэффициентом на демонтаж 0,7)</t>
        </is>
      </c>
      <c r="D25" s="298" t="n"/>
      <c r="E25" s="385" t="n"/>
      <c r="F25" s="302" t="n"/>
      <c r="G25" s="230">
        <f>G24*0.7</f>
        <v/>
      </c>
      <c r="H25" s="304">
        <f>G25/G33</f>
        <v/>
      </c>
      <c r="I25" s="230" t="n"/>
      <c r="J25" s="230">
        <f>J24*0.7</f>
        <v/>
      </c>
    </row>
    <row r="26" hidden="1" outlineLevel="1" ht="25.5" customFormat="1" customHeight="1" s="243">
      <c r="A26" s="298" t="n">
        <v>6</v>
      </c>
      <c r="B26" s="202" t="inlineStr">
        <is>
          <t>91.05.05-015</t>
        </is>
      </c>
      <c r="C26" s="301" t="inlineStr">
        <is>
          <t>Краны на автомобильном ходу, грузоподъемность 16 т</t>
        </is>
      </c>
      <c r="D26" s="298" t="inlineStr">
        <is>
          <t>маш.-ч.</t>
        </is>
      </c>
      <c r="E26" s="384" t="n">
        <v>5952.68412</v>
      </c>
      <c r="F26" s="303" t="n">
        <v>115.4</v>
      </c>
      <c r="G26" s="230">
        <f>ROUND(E26*F26,2)</f>
        <v/>
      </c>
      <c r="H26" s="304">
        <f>G26/$G$32</f>
        <v/>
      </c>
      <c r="I26" s="230">
        <f>ROUND(F26*Прил.10!$D$12,2)</f>
        <v/>
      </c>
      <c r="J26" s="230">
        <f>ROUND(I26*E26,2)</f>
        <v/>
      </c>
    </row>
    <row r="27" hidden="1" outlineLevel="1" ht="51" customFormat="1" customHeight="1" s="243">
      <c r="A27" s="298" t="n">
        <v>7</v>
      </c>
      <c r="B27" s="202" t="inlineStr">
        <is>
          <t>91.18.01-007</t>
        </is>
      </c>
      <c r="C27" s="30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7" s="298" t="inlineStr">
        <is>
          <t>маш.-ч.</t>
        </is>
      </c>
      <c r="E27" s="384" t="n">
        <v>7514.3424</v>
      </c>
      <c r="F27" s="303" t="n">
        <v>90</v>
      </c>
      <c r="G27" s="230">
        <f>ROUND(E27*F27,2)</f>
        <v/>
      </c>
      <c r="H27" s="304">
        <f>G27/$G$32</f>
        <v/>
      </c>
      <c r="I27" s="230">
        <f>ROUND(F27*Прил.10!$D$12,2)</f>
        <v/>
      </c>
      <c r="J27" s="230">
        <f>ROUND(I27*E27,2)</f>
        <v/>
      </c>
    </row>
    <row r="28" hidden="1" outlineLevel="1" ht="25.5" customFormat="1" customHeight="1" s="243">
      <c r="A28" s="298" t="n">
        <v>8</v>
      </c>
      <c r="B28" s="202" t="inlineStr">
        <is>
          <t>91.06.09-101</t>
        </is>
      </c>
      <c r="C28" s="301" t="inlineStr">
        <is>
          <t>Стрелы монтажные А-образные для подъема опор ВЛ, высота до 22 м</t>
        </is>
      </c>
      <c r="D28" s="298" t="inlineStr">
        <is>
          <t>маш.-ч.</t>
        </is>
      </c>
      <c r="E28" s="384" t="n">
        <v>5479.42368</v>
      </c>
      <c r="F28" s="303" t="n">
        <v>6.24</v>
      </c>
      <c r="G28" s="230">
        <f>ROUND(E28*F28,2)</f>
        <v/>
      </c>
      <c r="H28" s="304">
        <f>G28/$G$32</f>
        <v/>
      </c>
      <c r="I28" s="230">
        <f>ROUND(F28*Прил.10!$D$12,2)</f>
        <v/>
      </c>
      <c r="J28" s="230">
        <f>ROUND(I28*E28,2)</f>
        <v/>
      </c>
    </row>
    <row r="29" hidden="1" outlineLevel="1" ht="25.5" customFormat="1" customHeight="1" s="243">
      <c r="A29" s="298" t="n">
        <v>9</v>
      </c>
      <c r="B29" s="202" t="inlineStr">
        <is>
          <t>91.06.01-002</t>
        </is>
      </c>
      <c r="C29" s="301" t="inlineStr">
        <is>
          <t>Домкраты гидравлические, грузоподъемность 6,3-25 т</t>
        </is>
      </c>
      <c r="D29" s="298" t="inlineStr">
        <is>
          <t>маш.-ч.</t>
        </is>
      </c>
      <c r="E29" s="384" t="n">
        <v>19320.36924</v>
      </c>
      <c r="F29" s="303" t="n">
        <v>0.48</v>
      </c>
      <c r="G29" s="230">
        <f>ROUND(E29*F29,2)</f>
        <v/>
      </c>
      <c r="H29" s="304">
        <f>G29/$G$32</f>
        <v/>
      </c>
      <c r="I29" s="230">
        <f>ROUND(F29*Прил.10!$D$12,2)</f>
        <v/>
      </c>
      <c r="J29" s="230">
        <f>ROUND(I29*E29,2)</f>
        <v/>
      </c>
    </row>
    <row r="30" collapsed="1" ht="14.25" customFormat="1" customHeight="1" s="243">
      <c r="A30" s="298" t="n"/>
      <c r="B30" s="298" t="n"/>
      <c r="C30" s="301" t="inlineStr">
        <is>
          <t>Итого прочие машины и механизмы</t>
        </is>
      </c>
      <c r="D30" s="298" t="n"/>
      <c r="E30" s="302" t="n"/>
      <c r="F30" s="230" t="n"/>
      <c r="G30" s="126">
        <f>SUM(G26:G29)</f>
        <v/>
      </c>
      <c r="H30" s="304">
        <f>G30/G32</f>
        <v/>
      </c>
      <c r="I30" s="230" t="n"/>
      <c r="J30" s="126">
        <f>SUM(J26:J29)</f>
        <v/>
      </c>
    </row>
    <row r="31" ht="25.5" customFormat="1" customHeight="1" s="243">
      <c r="A31" s="298" t="n"/>
      <c r="B31" s="298" t="n"/>
      <c r="C31" s="176" t="inlineStr">
        <is>
          <t>Итого прочие машины и механизмы 
(с коэффициентом на демонтаж 0,7)</t>
        </is>
      </c>
      <c r="D31" s="298" t="n"/>
      <c r="E31" s="302" t="n"/>
      <c r="F31" s="230" t="n"/>
      <c r="G31" s="230">
        <f>G30*0.7</f>
        <v/>
      </c>
      <c r="H31" s="304">
        <f>G31/G33</f>
        <v/>
      </c>
      <c r="I31" s="230" t="n"/>
      <c r="J31" s="230">
        <f>J30*0.7</f>
        <v/>
      </c>
    </row>
    <row r="32" ht="25.5" customFormat="1" customHeight="1" s="243">
      <c r="A32" s="298" t="n"/>
      <c r="B32" s="298" t="n"/>
      <c r="C32" s="285" t="inlineStr">
        <is>
          <t>Итого по разделу «Машины и механизмы»</t>
        </is>
      </c>
      <c r="D32" s="298" t="n"/>
      <c r="E32" s="302" t="n"/>
      <c r="F32" s="230" t="n"/>
      <c r="G32" s="230">
        <f>G30+G24</f>
        <v/>
      </c>
      <c r="H32" s="188" t="n">
        <v>1</v>
      </c>
      <c r="I32" s="189" t="n"/>
      <c r="J32" s="187">
        <f>J30+J24</f>
        <v/>
      </c>
    </row>
    <row r="33" ht="38.25" customFormat="1" customHeight="1" s="243">
      <c r="A33" s="298" t="n"/>
      <c r="B33" s="298" t="n"/>
      <c r="C33" s="184" t="inlineStr">
        <is>
          <t>Итого по разделу «Машины и механизмы»  
(с коэффициентом на демонтаж 0,7)</t>
        </is>
      </c>
      <c r="D33" s="300" t="n"/>
      <c r="E33" s="186" t="n"/>
      <c r="F33" s="187" t="n"/>
      <c r="G33" s="187">
        <f>G25+G31</f>
        <v/>
      </c>
      <c r="H33" s="188" t="n">
        <v>1</v>
      </c>
      <c r="I33" s="189" t="n"/>
      <c r="J33" s="187">
        <f>J25+J31</f>
        <v/>
      </c>
    </row>
    <row r="34" ht="14.25" customFormat="1" customHeight="1" s="243">
      <c r="A34" s="298" t="n"/>
      <c r="B34" s="285" t="inlineStr">
        <is>
          <t>Оборудование</t>
        </is>
      </c>
      <c r="C34" s="372" t="n"/>
      <c r="D34" s="372" t="n"/>
      <c r="E34" s="372" t="n"/>
      <c r="F34" s="372" t="n"/>
      <c r="G34" s="372" t="n"/>
      <c r="H34" s="373" t="n"/>
      <c r="I34" s="167" t="n"/>
      <c r="J34" s="167" t="n"/>
    </row>
    <row r="35">
      <c r="A35" s="298" t="n"/>
      <c r="B35" s="301" t="inlineStr">
        <is>
          <t>Основное оборудование</t>
        </is>
      </c>
      <c r="C35" s="372" t="n"/>
      <c r="D35" s="372" t="n"/>
      <c r="E35" s="372" t="n"/>
      <c r="F35" s="372" t="n"/>
      <c r="G35" s="372" t="n"/>
      <c r="H35" s="373" t="n"/>
      <c r="I35" s="167" t="n"/>
      <c r="J35" s="167" t="n"/>
    </row>
    <row r="36">
      <c r="A36" s="298" t="n"/>
      <c r="B36" s="157" t="n"/>
      <c r="C36" s="158" t="inlineStr">
        <is>
          <t>Итого основное оборудование</t>
        </is>
      </c>
      <c r="D36" s="298" t="n"/>
      <c r="E36" s="384" t="n"/>
      <c r="F36" s="303" t="n"/>
      <c r="G36" s="230" t="n">
        <v>0</v>
      </c>
      <c r="H36" s="305" t="n">
        <v>0</v>
      </c>
      <c r="I36" s="126" t="n"/>
      <c r="J36" s="230" t="n">
        <v>0</v>
      </c>
    </row>
    <row r="37">
      <c r="A37" s="298" t="n"/>
      <c r="B37" s="298" t="n"/>
      <c r="C37" s="301" t="inlineStr">
        <is>
          <t>Итого прочее оборудование</t>
        </is>
      </c>
      <c r="D37" s="298" t="n"/>
      <c r="E37" s="384" t="n"/>
      <c r="F37" s="303" t="n"/>
      <c r="G37" s="230" t="n">
        <v>0</v>
      </c>
      <c r="H37" s="304" t="n">
        <v>0</v>
      </c>
      <c r="I37" s="126" t="n"/>
      <c r="J37" s="230" t="n">
        <v>0</v>
      </c>
    </row>
    <row r="38">
      <c r="A38" s="298" t="n"/>
      <c r="B38" s="298" t="n"/>
      <c r="C38" s="285" t="inlineStr">
        <is>
          <t>Итого по разделу «Оборудование»</t>
        </is>
      </c>
      <c r="D38" s="298" t="n"/>
      <c r="E38" s="302" t="n"/>
      <c r="F38" s="303" t="n"/>
      <c r="G38" s="230">
        <f>G37+G36</f>
        <v/>
      </c>
      <c r="H38" s="305">
        <f>H37+H36</f>
        <v/>
      </c>
      <c r="I38" s="126" t="n"/>
      <c r="J38" s="230">
        <f>J37+J36</f>
        <v/>
      </c>
    </row>
    <row r="39" ht="25.5" customHeight="1" s="246">
      <c r="A39" s="298" t="n"/>
      <c r="B39" s="298" t="n"/>
      <c r="C39" s="301" t="inlineStr">
        <is>
          <t>в том числе технологическое оборудование</t>
        </is>
      </c>
      <c r="D39" s="298" t="n"/>
      <c r="E39" s="385" t="n"/>
      <c r="F39" s="303" t="n"/>
      <c r="G39" s="230" t="n">
        <v>0</v>
      </c>
      <c r="H39" s="305" t="n"/>
      <c r="I39" s="126" t="n"/>
      <c r="J39" s="230">
        <f>J38</f>
        <v/>
      </c>
    </row>
    <row r="40" ht="14.25" customFormat="1" customHeight="1" s="243">
      <c r="A40" s="298" t="n"/>
      <c r="B40" s="285" t="inlineStr">
        <is>
          <t>Материалы</t>
        </is>
      </c>
      <c r="C40" s="372" t="n"/>
      <c r="D40" s="372" t="n"/>
      <c r="E40" s="372" t="n"/>
      <c r="F40" s="372" t="n"/>
      <c r="G40" s="372" t="n"/>
      <c r="H40" s="373" t="n"/>
      <c r="I40" s="191" t="n"/>
      <c r="J40" s="191" t="n"/>
    </row>
    <row r="41" ht="14.25" customFormat="1" customHeight="1" s="243">
      <c r="A41" s="298" t="n"/>
      <c r="B41" s="301" t="inlineStr">
        <is>
          <t>Основные материалы</t>
        </is>
      </c>
      <c r="C41" s="372" t="n"/>
      <c r="D41" s="372" t="n"/>
      <c r="E41" s="372" t="n"/>
      <c r="F41" s="372" t="n"/>
      <c r="G41" s="372" t="n"/>
      <c r="H41" s="373" t="n"/>
      <c r="I41" s="191" t="n"/>
      <c r="J41" s="191" t="n"/>
    </row>
    <row r="42" ht="14.25" customFormat="1" customHeight="1" s="243">
      <c r="A42" s="298" t="n"/>
      <c r="B42" s="202" t="n"/>
      <c r="C42" s="301" t="inlineStr">
        <is>
          <t>Итого основные материалы</t>
        </is>
      </c>
      <c r="D42" s="298" t="n"/>
      <c r="E42" s="384" t="n"/>
      <c r="F42" s="230" t="n"/>
      <c r="G42" s="230" t="n">
        <v>0</v>
      </c>
      <c r="H42" s="304" t="n">
        <v>0</v>
      </c>
      <c r="I42" s="230" t="n"/>
      <c r="J42" s="230" t="n">
        <v>0</v>
      </c>
    </row>
    <row r="43" ht="14.25" customFormat="1" customHeight="1" s="243">
      <c r="A43" s="298" t="n"/>
      <c r="B43" s="298" t="n"/>
      <c r="C43" s="301" t="inlineStr">
        <is>
          <t>Итого прочие материалы</t>
        </is>
      </c>
      <c r="D43" s="298" t="n"/>
      <c r="E43" s="302" t="n"/>
      <c r="F43" s="303" t="n"/>
      <c r="G43" s="230" t="n">
        <v>0</v>
      </c>
      <c r="H43" s="304" t="n">
        <v>0</v>
      </c>
      <c r="I43" s="230" t="n"/>
      <c r="J43" s="230" t="n">
        <v>0</v>
      </c>
    </row>
    <row r="44" ht="14.25" customFormat="1" customHeight="1" s="243">
      <c r="A44" s="298" t="n"/>
      <c r="B44" s="298" t="n"/>
      <c r="C44" s="285" t="inlineStr">
        <is>
          <t>Итого по разделу «Материалы»</t>
        </is>
      </c>
      <c r="D44" s="298" t="n"/>
      <c r="E44" s="302" t="n"/>
      <c r="F44" s="303" t="n"/>
      <c r="G44" s="230">
        <f>G42+G43</f>
        <v/>
      </c>
      <c r="H44" s="304" t="n">
        <v>0</v>
      </c>
      <c r="I44" s="230" t="n"/>
      <c r="J44" s="230">
        <f>J42+J43</f>
        <v/>
      </c>
    </row>
    <row r="45" ht="14.25" customFormat="1" customHeight="1" s="243">
      <c r="A45" s="298" t="n"/>
      <c r="B45" s="298" t="n"/>
      <c r="C45" s="301" t="inlineStr">
        <is>
          <t>ИТОГО ПО РМ</t>
        </is>
      </c>
      <c r="D45" s="298" t="n"/>
      <c r="E45" s="302" t="n"/>
      <c r="F45" s="303" t="n"/>
      <c r="G45" s="230">
        <f>G14+G32</f>
        <v/>
      </c>
      <c r="H45" s="304" t="n"/>
      <c r="I45" s="230" t="n"/>
      <c r="J45" s="230">
        <f>J14+J32+J44</f>
        <v/>
      </c>
    </row>
    <row r="46" ht="25.5" customFormat="1" customHeight="1" s="243">
      <c r="A46" s="298" t="n"/>
      <c r="B46" s="298" t="n"/>
      <c r="C46" s="301" t="inlineStr">
        <is>
          <t>ИТОГО ПО РМ
(с коэффициентом на демонтаж 0,7)</t>
        </is>
      </c>
      <c r="D46" s="298" t="n"/>
      <c r="E46" s="302" t="n"/>
      <c r="F46" s="303" t="n"/>
      <c r="G46" s="230">
        <f>G15+G33</f>
        <v/>
      </c>
      <c r="H46" s="304" t="n"/>
      <c r="I46" s="230" t="n"/>
      <c r="J46" s="230">
        <f>J14*0.7+J32*0.7+J44</f>
        <v/>
      </c>
    </row>
    <row r="47" ht="14.25" customFormat="1" customHeight="1" s="243">
      <c r="A47" s="298" t="n"/>
      <c r="B47" s="298" t="n"/>
      <c r="C47" s="301" t="inlineStr">
        <is>
          <t>Накладные расходы</t>
        </is>
      </c>
      <c r="D47" s="132" t="n">
        <v>0.73</v>
      </c>
      <c r="E47" s="302" t="n"/>
      <c r="F47" s="303" t="n"/>
      <c r="G47" s="230" t="n">
        <v>3379660.15</v>
      </c>
      <c r="H47" s="305" t="n"/>
      <c r="I47" s="230" t="n"/>
      <c r="J47" s="230">
        <f>ROUND(D47*(J14+J17),2)</f>
        <v/>
      </c>
    </row>
    <row r="48" ht="25.5" customFormat="1" customHeight="1" s="243">
      <c r="A48" s="298" t="n"/>
      <c r="B48" s="298" t="n"/>
      <c r="C48" s="301" t="inlineStr">
        <is>
          <t>Накладные расходы 
(с коэффициентом на демонтаж 0,7)</t>
        </is>
      </c>
      <c r="D48" s="190" t="n">
        <v>0.73</v>
      </c>
      <c r="E48" s="302" t="n"/>
      <c r="F48" s="303" t="n"/>
      <c r="G48" s="230">
        <f>G47*0.7</f>
        <v/>
      </c>
      <c r="H48" s="305" t="n"/>
      <c r="I48" s="230" t="n"/>
      <c r="J48" s="230">
        <f>ROUND(D48*(J15+J18),2)</f>
        <v/>
      </c>
    </row>
    <row r="49" ht="14.25" customFormat="1" customHeight="1" s="243">
      <c r="A49" s="298" t="n"/>
      <c r="B49" s="298" t="n"/>
      <c r="C49" s="301" t="inlineStr">
        <is>
          <t>Сметная прибыль</t>
        </is>
      </c>
      <c r="D49" s="132" t="n">
        <v>0.49</v>
      </c>
      <c r="E49" s="302" t="n"/>
      <c r="F49" s="303" t="n"/>
      <c r="G49" s="230" t="n">
        <v>1968734.08</v>
      </c>
      <c r="H49" s="305" t="n"/>
      <c r="I49" s="230" t="n"/>
      <c r="J49" s="230">
        <f>ROUND(D49*(J14+J17),2)</f>
        <v/>
      </c>
    </row>
    <row r="50" ht="25.5" customFormat="1" customHeight="1" s="243">
      <c r="A50" s="298" t="n"/>
      <c r="B50" s="298" t="n"/>
      <c r="C50" s="301" t="inlineStr">
        <is>
          <t>Сметная прибыль 
(с коэффициентом на демонтаж 0,7)</t>
        </is>
      </c>
      <c r="D50" s="190" t="n">
        <v>0.49</v>
      </c>
      <c r="E50" s="302" t="n"/>
      <c r="F50" s="303" t="n"/>
      <c r="G50" s="230">
        <f>G49*0.7</f>
        <v/>
      </c>
      <c r="H50" s="305" t="n"/>
      <c r="I50" s="230" t="n"/>
      <c r="J50" s="230">
        <f>ROUND(D50*(J15+J18),2)</f>
        <v/>
      </c>
    </row>
    <row r="51" ht="25.5" customFormat="1" customHeight="1" s="243">
      <c r="A51" s="298" t="n"/>
      <c r="B51" s="298" t="n"/>
      <c r="C51" s="301" t="inlineStr">
        <is>
          <t>Итого СМР (с НР и СП) 
(с коэффициентом на демонтаж 0,7)</t>
        </is>
      </c>
      <c r="D51" s="298" t="n"/>
      <c r="E51" s="302" t="n"/>
      <c r="F51" s="303" t="n"/>
      <c r="G51" s="230">
        <f>G46+G48+G50</f>
        <v/>
      </c>
      <c r="H51" s="305" t="n"/>
      <c r="I51" s="230" t="n"/>
      <c r="J51" s="230">
        <f>ROUND((J46+J48+J50),2)</f>
        <v/>
      </c>
    </row>
    <row r="52" ht="25.5" customFormat="1" customHeight="1" s="243">
      <c r="A52" s="298" t="n"/>
      <c r="B52" s="298" t="n"/>
      <c r="C52" s="301" t="inlineStr">
        <is>
          <t>ВСЕГО СМР + ОБОРУДОВАНИЕ 
(с коэффициентом на демонтаж 0,7)</t>
        </is>
      </c>
      <c r="D52" s="298" t="n"/>
      <c r="E52" s="302" t="n"/>
      <c r="F52" s="303" t="n"/>
      <c r="G52" s="230">
        <f>G51</f>
        <v/>
      </c>
      <c r="H52" s="305" t="n"/>
      <c r="I52" s="230" t="n"/>
      <c r="J52" s="230">
        <f>J51</f>
        <v/>
      </c>
    </row>
    <row r="53" ht="34.5" customFormat="1" customHeight="1" s="243">
      <c r="A53" s="298" t="n"/>
      <c r="B53" s="298" t="n"/>
      <c r="C53" s="301" t="inlineStr">
        <is>
          <t>ИТОГО ПОКАЗАТЕЛЬ НА ЕД. ИЗМ.</t>
        </is>
      </c>
      <c r="D53" s="298" t="inlineStr">
        <is>
          <t>1 км</t>
        </is>
      </c>
      <c r="E53" s="385" t="n">
        <v>197.66</v>
      </c>
      <c r="F53" s="303" t="n"/>
      <c r="G53" s="230">
        <f>G52/E53</f>
        <v/>
      </c>
      <c r="H53" s="305" t="n"/>
      <c r="I53" s="230" t="n"/>
      <c r="J53" s="187">
        <f>J52/E53</f>
        <v/>
      </c>
    </row>
    <row r="55" ht="14.25" customFormat="1" customHeight="1" s="243">
      <c r="A55" s="242" t="inlineStr">
        <is>
          <t>Составил ______________________     Д.А. Самуйленко</t>
        </is>
      </c>
    </row>
    <row r="56" ht="14.25" customFormat="1" customHeight="1" s="243">
      <c r="A56" s="245" t="inlineStr">
        <is>
          <t xml:space="preserve">                         (подпись, инициалы, фамилия)</t>
        </is>
      </c>
    </row>
    <row r="57" ht="14.25" customFormat="1" customHeight="1" s="243">
      <c r="A57" s="242" t="n"/>
    </row>
    <row r="58" ht="14.25" customFormat="1" customHeight="1" s="243">
      <c r="A58" s="242" t="inlineStr">
        <is>
          <t>Проверил ______________________        А.В. Костянецкая</t>
        </is>
      </c>
    </row>
    <row r="59" ht="14.25" customFormat="1" customHeight="1" s="243">
      <c r="A59" s="245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H2:J2"/>
    <mergeCell ref="B20:H20"/>
    <mergeCell ref="C9:C10"/>
    <mergeCell ref="E9:E10"/>
    <mergeCell ref="B41:H41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19:H19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6" min="1" max="1"/>
    <col width="17.5703125" customWidth="1" style="246" min="2" max="2"/>
    <col width="39.140625" customWidth="1" style="246" min="3" max="3"/>
    <col width="10.7109375" customWidth="1" style="318" min="4" max="4"/>
    <col width="13.85546875" customWidth="1" style="246" min="5" max="5"/>
    <col width="13.28515625" customWidth="1" style="246" min="6" max="6"/>
    <col width="14.140625" customWidth="1" style="246" min="7" max="7"/>
  </cols>
  <sheetData>
    <row r="1">
      <c r="A1" s="311" t="inlineStr">
        <is>
          <t>Приложение №6</t>
        </is>
      </c>
    </row>
    <row r="2" ht="21.75" customHeight="1" s="246">
      <c r="A2" s="311" t="n"/>
      <c r="B2" s="311" t="n"/>
      <c r="C2" s="311" t="n"/>
      <c r="D2" s="320" t="n"/>
      <c r="E2" s="311" t="n"/>
      <c r="F2" s="311" t="n"/>
      <c r="G2" s="311" t="n"/>
    </row>
    <row r="3">
      <c r="A3" s="265" t="inlineStr">
        <is>
          <t>Расчет стоимости оборудования</t>
        </is>
      </c>
    </row>
    <row r="4" ht="25.5" customHeight="1" s="246">
      <c r="A4" s="268" t="inlineStr">
        <is>
          <t>Наименование разрабатываемого показателя УНЦ — Демонтаж ВЛ 500 кВ одна цепь</t>
        </is>
      </c>
    </row>
    <row r="5">
      <c r="A5" s="242" t="n"/>
      <c r="B5" s="242" t="n"/>
      <c r="C5" s="242" t="n"/>
      <c r="D5" s="320" t="n"/>
      <c r="E5" s="242" t="n"/>
      <c r="F5" s="242" t="n"/>
      <c r="G5" s="242" t="n"/>
    </row>
    <row r="6" ht="30" customHeight="1" s="246">
      <c r="A6" s="316" t="inlineStr">
        <is>
          <t>№ пп.</t>
        </is>
      </c>
      <c r="B6" s="316" t="inlineStr">
        <is>
          <t>Код ресурса</t>
        </is>
      </c>
      <c r="C6" s="316" t="inlineStr">
        <is>
          <t>Наименование</t>
        </is>
      </c>
      <c r="D6" s="316" t="inlineStr">
        <is>
          <t>Ед. изм.</t>
        </is>
      </c>
      <c r="E6" s="298" t="inlineStr">
        <is>
          <t>Кол-во единиц по проектным данным</t>
        </is>
      </c>
      <c r="F6" s="316" t="inlineStr">
        <is>
          <t>Сметная стоимость в ценах на 01.01.2000 (руб.)</t>
        </is>
      </c>
      <c r="G6" s="373" t="n"/>
    </row>
    <row r="7">
      <c r="A7" s="375" t="n"/>
      <c r="B7" s="375" t="n"/>
      <c r="C7" s="375" t="n"/>
      <c r="D7" s="375" t="n"/>
      <c r="E7" s="375" t="n"/>
      <c r="F7" s="298" t="inlineStr">
        <is>
          <t>на ед. изм.</t>
        </is>
      </c>
      <c r="G7" s="298" t="inlineStr">
        <is>
          <t>общая</t>
        </is>
      </c>
    </row>
    <row r="8">
      <c r="A8" s="298" t="n">
        <v>1</v>
      </c>
      <c r="B8" s="298" t="n">
        <v>2</v>
      </c>
      <c r="C8" s="298" t="n">
        <v>3</v>
      </c>
      <c r="D8" s="298" t="n">
        <v>4</v>
      </c>
      <c r="E8" s="298" t="n">
        <v>5</v>
      </c>
      <c r="F8" s="298" t="n">
        <v>6</v>
      </c>
      <c r="G8" s="298" t="n">
        <v>7</v>
      </c>
    </row>
    <row r="9" ht="15" customHeight="1" s="246">
      <c r="A9" s="24" t="n"/>
      <c r="B9" s="301" t="inlineStr">
        <is>
          <t>ИНЖЕНЕРНОЕ ОБОРУДОВАНИЕ</t>
        </is>
      </c>
      <c r="C9" s="372" t="n"/>
      <c r="D9" s="372" t="n"/>
      <c r="E9" s="372" t="n"/>
      <c r="F9" s="372" t="n"/>
      <c r="G9" s="373" t="n"/>
    </row>
    <row r="10" ht="27" customHeight="1" s="246">
      <c r="A10" s="298" t="n"/>
      <c r="B10" s="285" t="n"/>
      <c r="C10" s="301" t="inlineStr">
        <is>
          <t>ИТОГО ИНЖЕНЕРНОЕ ОБОРУДОВАНИЕ</t>
        </is>
      </c>
      <c r="D10" s="306" t="n"/>
      <c r="E10" s="103" t="n"/>
      <c r="F10" s="303" t="n"/>
      <c r="G10" s="303" t="n">
        <v>0</v>
      </c>
    </row>
    <row r="11">
      <c r="A11" s="298" t="n"/>
      <c r="B11" s="301" t="inlineStr">
        <is>
          <t>ТЕХНОЛОГИЧЕСКОЕ ОБОРУДОВАНИЕ</t>
        </is>
      </c>
      <c r="C11" s="372" t="n"/>
      <c r="D11" s="372" t="n"/>
      <c r="E11" s="372" t="n"/>
      <c r="F11" s="372" t="n"/>
      <c r="G11" s="373" t="n"/>
    </row>
    <row r="12" ht="25.5" customHeight="1" s="246">
      <c r="A12" s="298" t="n"/>
      <c r="B12" s="301" t="n"/>
      <c r="C12" s="301" t="inlineStr">
        <is>
          <t>ИТОГО ТЕХНОЛОГИЧЕСКОЕ ОБОРУДОВАНИЕ</t>
        </is>
      </c>
      <c r="D12" s="298" t="n"/>
      <c r="E12" s="315" t="n"/>
      <c r="F12" s="303" t="n"/>
      <c r="G12" s="230" t="n">
        <v>0</v>
      </c>
    </row>
    <row r="13" ht="19.5" customHeight="1" s="246">
      <c r="A13" s="298" t="n"/>
      <c r="B13" s="301" t="n"/>
      <c r="C13" s="301" t="inlineStr">
        <is>
          <t>Всего по разделу «Оборудование»</t>
        </is>
      </c>
      <c r="D13" s="298" t="n"/>
      <c r="E13" s="315" t="n"/>
      <c r="F13" s="303" t="n"/>
      <c r="G13" s="230">
        <f>G10+G12</f>
        <v/>
      </c>
    </row>
    <row r="14">
      <c r="A14" s="244" t="n"/>
      <c r="B14" s="104" t="n"/>
      <c r="C14" s="244" t="n"/>
      <c r="D14" s="155" t="n"/>
      <c r="E14" s="244" t="n"/>
      <c r="F14" s="244" t="n"/>
      <c r="G14" s="244" t="n"/>
    </row>
    <row r="15">
      <c r="A15" s="242" t="inlineStr">
        <is>
          <t>Составил ______________________    Д.А. Самуйленко</t>
        </is>
      </c>
      <c r="B15" s="243" t="n"/>
      <c r="C15" s="243" t="n"/>
      <c r="D15" s="155" t="n"/>
      <c r="E15" s="244" t="n"/>
      <c r="F15" s="244" t="n"/>
      <c r="G15" s="244" t="n"/>
    </row>
    <row r="16">
      <c r="A16" s="245" t="inlineStr">
        <is>
          <t xml:space="preserve">                         (подпись, инициалы, фамилия)</t>
        </is>
      </c>
      <c r="B16" s="243" t="n"/>
      <c r="C16" s="243" t="n"/>
      <c r="D16" s="155" t="n"/>
      <c r="E16" s="244" t="n"/>
      <c r="F16" s="244" t="n"/>
      <c r="G16" s="244" t="n"/>
    </row>
    <row r="17">
      <c r="A17" s="242" t="n"/>
      <c r="B17" s="243" t="n"/>
      <c r="C17" s="243" t="n"/>
      <c r="D17" s="155" t="n"/>
      <c r="E17" s="244" t="n"/>
      <c r="F17" s="244" t="n"/>
      <c r="G17" s="244" t="n"/>
    </row>
    <row r="18">
      <c r="A18" s="242" t="inlineStr">
        <is>
          <t>Проверил ______________________        А.В. Костянецкая</t>
        </is>
      </c>
      <c r="B18" s="243" t="n"/>
      <c r="C18" s="243" t="n"/>
      <c r="D18" s="155" t="n"/>
      <c r="E18" s="244" t="n"/>
      <c r="F18" s="244" t="n"/>
      <c r="G18" s="244" t="n"/>
    </row>
    <row r="19">
      <c r="A19" s="245" t="inlineStr">
        <is>
          <t xml:space="preserve">                        (подпись, инициалы, фамилия)</t>
        </is>
      </c>
      <c r="B19" s="243" t="n"/>
      <c r="C19" s="243" t="n"/>
      <c r="D19" s="155" t="n"/>
      <c r="E19" s="244" t="n"/>
      <c r="F19" s="244" t="n"/>
      <c r="G19" s="24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6" min="1" max="1"/>
    <col width="16.42578125" customWidth="1" style="246" min="2" max="2"/>
    <col width="37.140625" customWidth="1" style="246" min="3" max="3"/>
    <col width="49" customWidth="1" style="246" min="4" max="4"/>
    <col width="9.140625" customWidth="1" style="246" min="5" max="5"/>
  </cols>
  <sheetData>
    <row r="1" ht="15.75" customHeight="1" s="246">
      <c r="A1" s="248" t="n"/>
      <c r="B1" s="248" t="n"/>
      <c r="C1" s="248" t="n"/>
      <c r="D1" s="248" t="inlineStr">
        <is>
          <t>Приложение №7</t>
        </is>
      </c>
    </row>
    <row r="2" ht="15.75" customHeight="1" s="246">
      <c r="A2" s="248" t="n"/>
      <c r="B2" s="248" t="n"/>
      <c r="C2" s="248" t="n"/>
      <c r="D2" s="248" t="n"/>
    </row>
    <row r="3" ht="15.75" customHeight="1" s="246">
      <c r="A3" s="248" t="n"/>
      <c r="B3" s="236" t="inlineStr">
        <is>
          <t>Расчет показателя УНЦ</t>
        </is>
      </c>
      <c r="C3" s="248" t="n"/>
      <c r="D3" s="248" t="n"/>
    </row>
    <row r="4" ht="15.75" customHeight="1" s="246">
      <c r="A4" s="248" t="n"/>
      <c r="B4" s="248" t="n"/>
      <c r="C4" s="248" t="n"/>
      <c r="D4" s="248" t="n"/>
    </row>
    <row r="5" ht="15.75" customHeight="1" s="246">
      <c r="A5" s="317" t="inlineStr">
        <is>
          <t xml:space="preserve">Наименование разрабатываемого показателя УНЦ - </t>
        </is>
      </c>
      <c r="D5" s="317">
        <f>'Прил.5 Расчет СМР и ОБ'!D6:J6</f>
        <v/>
      </c>
    </row>
    <row r="6" ht="15.75" customHeight="1" s="246">
      <c r="A6" s="248" t="inlineStr">
        <is>
          <t>Единица измерения  — 1 км</t>
        </is>
      </c>
      <c r="B6" s="248" t="n"/>
      <c r="C6" s="248" t="n"/>
      <c r="D6" s="248" t="n"/>
    </row>
    <row r="7" ht="15.75" customHeight="1" s="246">
      <c r="A7" s="248" t="n"/>
      <c r="B7" s="248" t="n"/>
      <c r="C7" s="248" t="n"/>
      <c r="D7" s="248" t="n"/>
    </row>
    <row r="8">
      <c r="A8" s="277" t="inlineStr">
        <is>
          <t>Код показателя</t>
        </is>
      </c>
      <c r="B8" s="277" t="inlineStr">
        <is>
          <t>Наименование показателя</t>
        </is>
      </c>
      <c r="C8" s="277" t="inlineStr">
        <is>
          <t>Наименование РМ, входящих в состав показателя</t>
        </is>
      </c>
      <c r="D8" s="277" t="inlineStr">
        <is>
          <t>Норматив цены на 01.01.2023, тыс.руб.</t>
        </is>
      </c>
    </row>
    <row r="9">
      <c r="A9" s="375" t="n"/>
      <c r="B9" s="375" t="n"/>
      <c r="C9" s="375" t="n"/>
      <c r="D9" s="375" t="n"/>
    </row>
    <row r="10" ht="15.75" customHeight="1" s="246">
      <c r="A10" s="277" t="n">
        <v>1</v>
      </c>
      <c r="B10" s="277" t="n">
        <v>2</v>
      </c>
      <c r="C10" s="277" t="n">
        <v>3</v>
      </c>
      <c r="D10" s="277" t="n">
        <v>4</v>
      </c>
    </row>
    <row r="11" ht="47.25" customHeight="1" s="246">
      <c r="A11" s="277" t="inlineStr">
        <is>
          <t>М2-07-1</t>
        </is>
      </c>
      <c r="B11" s="277" t="inlineStr">
        <is>
          <t>УНЦ на демонтаж ВЛ 0,4-750 кВ</t>
        </is>
      </c>
      <c r="C11" s="263">
        <f>D5</f>
        <v/>
      </c>
      <c r="D11" s="254">
        <f>'Прил.4 РМ'!C41/1000</f>
        <v/>
      </c>
    </row>
    <row r="13">
      <c r="A13" s="242" t="inlineStr">
        <is>
          <t>Составил ______________________     Д.А. Самуйленко</t>
        </is>
      </c>
      <c r="B13" s="243" t="n"/>
      <c r="C13" s="243" t="n"/>
      <c r="D13" s="244" t="n"/>
    </row>
    <row r="14">
      <c r="A14" s="245" t="inlineStr">
        <is>
          <t xml:space="preserve">                         (подпись, инициалы, фамилия)</t>
        </is>
      </c>
      <c r="B14" s="243" t="n"/>
      <c r="C14" s="243" t="n"/>
      <c r="D14" s="244" t="n"/>
    </row>
    <row r="15">
      <c r="A15" s="242" t="n"/>
      <c r="B15" s="243" t="n"/>
      <c r="C15" s="243" t="n"/>
      <c r="D15" s="244" t="n"/>
    </row>
    <row r="16">
      <c r="A16" s="242" t="inlineStr">
        <is>
          <t>Проверил ______________________        А.В. Костянецкая</t>
        </is>
      </c>
      <c r="B16" s="243" t="n"/>
      <c r="C16" s="243" t="n"/>
      <c r="D16" s="244" t="n"/>
    </row>
    <row r="17">
      <c r="A17" s="245" t="inlineStr">
        <is>
          <t xml:space="preserve">                        (подпись, инициалы, фамилия)</t>
        </is>
      </c>
      <c r="B17" s="243" t="n"/>
      <c r="C17" s="243" t="n"/>
      <c r="D17" s="24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56" sqref="B56"/>
    </sheetView>
  </sheetViews>
  <sheetFormatPr baseColWidth="8" defaultColWidth="9.140625" defaultRowHeight="15"/>
  <cols>
    <col width="40.7109375" customWidth="1" style="246" min="2" max="2"/>
    <col width="37" customWidth="1" style="246" min="3" max="3"/>
    <col width="32" customWidth="1" style="246" min="4" max="4"/>
  </cols>
  <sheetData>
    <row r="4" ht="15.75" customHeight="1" s="246">
      <c r="B4" s="272" t="inlineStr">
        <is>
          <t>Приложение № 10</t>
        </is>
      </c>
    </row>
    <row r="5" ht="18.75" customHeight="1" s="246">
      <c r="B5" s="117" t="n"/>
    </row>
    <row r="6" ht="15.75" customHeight="1" s="246">
      <c r="B6" s="273" t="inlineStr">
        <is>
          <t>Используемые индексы изменений сметной стоимости и нормы сопутствующих затрат</t>
        </is>
      </c>
    </row>
    <row r="7">
      <c r="B7" s="318" t="n"/>
    </row>
    <row r="8">
      <c r="B8" s="318" t="n"/>
      <c r="C8" s="318" t="n"/>
      <c r="D8" s="318" t="n"/>
      <c r="E8" s="318" t="n"/>
    </row>
    <row r="9" ht="47.25" customHeight="1" s="246">
      <c r="B9" s="277" t="inlineStr">
        <is>
          <t>Наименование индекса / норм сопутствующих затрат</t>
        </is>
      </c>
      <c r="C9" s="277" t="inlineStr">
        <is>
          <t>Дата применения и обоснование индекса / норм сопутствующих затрат</t>
        </is>
      </c>
      <c r="D9" s="277" t="inlineStr">
        <is>
          <t>Размер индекса / норма сопутствующих затрат</t>
        </is>
      </c>
    </row>
    <row r="10" ht="15.75" customHeight="1" s="246">
      <c r="B10" s="277" t="n">
        <v>1</v>
      </c>
      <c r="C10" s="277" t="n">
        <v>2</v>
      </c>
      <c r="D10" s="277" t="n">
        <v>3</v>
      </c>
    </row>
    <row r="11" ht="45" customHeight="1" s="246">
      <c r="B11" s="277" t="inlineStr">
        <is>
          <t xml:space="preserve">Индекс изменения сметной стоимости на 1 квартал 2023 года. ОЗП </t>
        </is>
      </c>
      <c r="C11" s="277" t="inlineStr">
        <is>
          <t>Письмо Минстроя России от 30.03.2023г. №17106-ИФ/09  прил.1</t>
        </is>
      </c>
      <c r="D11" s="277" t="n">
        <v>46.83</v>
      </c>
    </row>
    <row r="12" ht="29.25" customHeight="1" s="246">
      <c r="B12" s="277" t="inlineStr">
        <is>
          <t>Индекс изменения сметной стоимости на 1 квартал 2023 года. ЭМ</t>
        </is>
      </c>
      <c r="C12" s="277" t="inlineStr">
        <is>
          <t>Письмо Минстроя России от 30.03.2023г. №17106-ИФ/09  прил.1</t>
        </is>
      </c>
      <c r="D12" s="277" t="n">
        <v>11.79</v>
      </c>
    </row>
    <row r="13" ht="29.25" customHeight="1" s="246">
      <c r="B13" s="277" t="inlineStr">
        <is>
          <t>Индекс изменения сметной стоимости на 1 квартал 2023 года. МАТ</t>
        </is>
      </c>
      <c r="C13" s="277" t="inlineStr">
        <is>
          <t>Письмо Минстроя России от 30.03.2023г. №17106-ИФ/09  прил.1</t>
        </is>
      </c>
      <c r="D13" s="277" t="n">
        <v>9.140000000000001</v>
      </c>
    </row>
    <row r="14" ht="30.75" customHeight="1" s="246">
      <c r="B14" s="277" t="inlineStr">
        <is>
          <t>Индекс изменения сметной стоимости на 1 квартал 2023 года. ОБ</t>
        </is>
      </c>
      <c r="C14" s="218" t="inlineStr">
        <is>
          <t>Письмо Минстроя России от 23.02.2023г. №9791-ИФ/09 прил.6</t>
        </is>
      </c>
      <c r="D14" s="277" t="n">
        <v>6.26</v>
      </c>
    </row>
    <row r="15" ht="89.25" customHeight="1" s="246">
      <c r="B15" s="277" t="inlineStr">
        <is>
          <t>Временные здания и сооружения</t>
        </is>
      </c>
      <c r="C15" s="27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46">
      <c r="B16" s="277" t="inlineStr">
        <is>
          <t>Дополнительные затраты при производстве строительно-монтажных работ в зимнее время</t>
        </is>
      </c>
      <c r="C16" s="2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46">
      <c r="B17" s="277" t="inlineStr">
        <is>
          <t>Строительный контроль</t>
        </is>
      </c>
      <c r="C17" s="277" t="inlineStr">
        <is>
          <t>Постановление Правительства РФ от 21.06.10 г. № 468</t>
        </is>
      </c>
      <c r="D17" s="119" t="n">
        <v>0.0136</v>
      </c>
    </row>
    <row r="18" ht="31.5" customHeight="1" s="246">
      <c r="B18" s="277" t="inlineStr">
        <is>
          <t>Авторский надзор - 0,2%</t>
        </is>
      </c>
      <c r="C18" s="277" t="inlineStr">
        <is>
          <t>Приказ от 4.08.2020 № 421/пр п.173</t>
        </is>
      </c>
      <c r="D18" s="119" t="n">
        <v>0.002</v>
      </c>
    </row>
    <row r="19" ht="24" customHeight="1" s="246">
      <c r="B19" s="277" t="inlineStr">
        <is>
          <t>Непредвиденные расходы</t>
        </is>
      </c>
      <c r="C19" s="277" t="inlineStr">
        <is>
          <t>Приказ от 4.08.2020 № 421/пр п.179</t>
        </is>
      </c>
      <c r="D19" s="119" t="n">
        <v>0.03</v>
      </c>
    </row>
    <row r="20" ht="18.75" customHeight="1" s="246">
      <c r="B20" s="118" t="n"/>
    </row>
    <row r="21" ht="18.75" customHeight="1" s="246">
      <c r="B21" s="118" t="n"/>
    </row>
    <row r="22" ht="18.75" customHeight="1" s="246">
      <c r="B22" s="118" t="n"/>
    </row>
    <row r="23" ht="18.75" customHeight="1" s="246">
      <c r="B23" s="118" t="n"/>
    </row>
    <row r="26">
      <c r="B26" s="242" t="inlineStr">
        <is>
          <t>Составил ______________________        Д.А. Самуйленко</t>
        </is>
      </c>
      <c r="C26" s="243" t="n"/>
    </row>
    <row r="27">
      <c r="B27" s="245" t="inlineStr">
        <is>
          <t xml:space="preserve">                         (подпись, инициалы, фамилия)</t>
        </is>
      </c>
      <c r="C27" s="243" t="n"/>
    </row>
    <row r="28">
      <c r="B28" s="242" t="n"/>
      <c r="C28" s="243" t="n"/>
    </row>
    <row r="29">
      <c r="B29" s="242" t="inlineStr">
        <is>
          <t>Проверил ______________________        А.В. Костянецкая</t>
        </is>
      </c>
      <c r="C29" s="243" t="n"/>
    </row>
    <row r="30">
      <c r="B30" s="245" t="inlineStr">
        <is>
          <t xml:space="preserve">                        (подпись, инициалы, фамилия)</t>
        </is>
      </c>
      <c r="C30" s="24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6" min="2" max="2"/>
    <col width="13" customWidth="1" style="246" min="3" max="3"/>
    <col width="22.85546875" customWidth="1" style="246" min="4" max="4"/>
    <col width="21.5703125" customWidth="1" style="246" min="5" max="5"/>
    <col width="43.85546875" customWidth="1" style="246" min="6" max="6"/>
  </cols>
  <sheetData>
    <row r="1" s="246"/>
    <row r="2" ht="17.25" customHeight="1" s="246">
      <c r="A2" s="273" t="inlineStr">
        <is>
          <t>Расчет размера средств на оплату труда рабочих-строителей в текущем уровне цен (ФОТр.тек.)</t>
        </is>
      </c>
    </row>
    <row r="3" s="246"/>
    <row r="4" ht="18" customHeight="1" s="246">
      <c r="A4" s="247" t="inlineStr">
        <is>
          <t>Составлен в уровне цен на 01.01.2023 г.</t>
        </is>
      </c>
      <c r="B4" s="248" t="n"/>
      <c r="C4" s="248" t="n"/>
      <c r="D4" s="248" t="n"/>
      <c r="E4" s="248" t="n"/>
      <c r="F4" s="248" t="n"/>
      <c r="G4" s="248" t="n"/>
    </row>
    <row r="5" ht="15.75" customHeight="1" s="246">
      <c r="A5" s="249" t="inlineStr">
        <is>
          <t>№ пп.</t>
        </is>
      </c>
      <c r="B5" s="249" t="inlineStr">
        <is>
          <t>Наименование элемента</t>
        </is>
      </c>
      <c r="C5" s="249" t="inlineStr">
        <is>
          <t>Обозначение</t>
        </is>
      </c>
      <c r="D5" s="249" t="inlineStr">
        <is>
          <t>Формула</t>
        </is>
      </c>
      <c r="E5" s="249" t="inlineStr">
        <is>
          <t>Величина элемента</t>
        </is>
      </c>
      <c r="F5" s="249" t="inlineStr">
        <is>
          <t>Наименования обосновывающих документов</t>
        </is>
      </c>
      <c r="G5" s="248" t="n"/>
    </row>
    <row r="6" ht="15.75" customHeight="1" s="246">
      <c r="A6" s="249" t="n">
        <v>1</v>
      </c>
      <c r="B6" s="249" t="n">
        <v>2</v>
      </c>
      <c r="C6" s="249" t="n">
        <v>3</v>
      </c>
      <c r="D6" s="249" t="n">
        <v>4</v>
      </c>
      <c r="E6" s="249" t="n">
        <v>5</v>
      </c>
      <c r="F6" s="249" t="n">
        <v>6</v>
      </c>
      <c r="G6" s="248" t="n"/>
    </row>
    <row r="7" ht="110.25" customHeight="1" s="246">
      <c r="A7" s="250" t="inlineStr">
        <is>
          <t>1.1</t>
        </is>
      </c>
      <c r="B7" s="25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7" t="inlineStr">
        <is>
          <t>С1ср</t>
        </is>
      </c>
      <c r="D7" s="277" t="inlineStr">
        <is>
          <t>-</t>
        </is>
      </c>
      <c r="E7" s="253" t="n">
        <v>47872.94</v>
      </c>
      <c r="F7" s="25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8" t="n"/>
    </row>
    <row r="8" ht="31.5" customHeight="1" s="246">
      <c r="A8" s="250" t="inlineStr">
        <is>
          <t>1.2</t>
        </is>
      </c>
      <c r="B8" s="255" t="inlineStr">
        <is>
          <t>Среднегодовое нормативное число часов работы одного рабочего в месяц, часы (ч.)</t>
        </is>
      </c>
      <c r="C8" s="277" t="inlineStr">
        <is>
          <t>tср</t>
        </is>
      </c>
      <c r="D8" s="277" t="inlineStr">
        <is>
          <t>1973ч/12мес.</t>
        </is>
      </c>
      <c r="E8" s="254">
        <f>1973/12</f>
        <v/>
      </c>
      <c r="F8" s="255" t="inlineStr">
        <is>
          <t>Производственный календарь 2023 год
(40-часов.неделя)</t>
        </is>
      </c>
      <c r="G8" s="257" t="n"/>
    </row>
    <row r="9" ht="15.75" customHeight="1" s="246">
      <c r="A9" s="250" t="inlineStr">
        <is>
          <t>1.3</t>
        </is>
      </c>
      <c r="B9" s="255" t="inlineStr">
        <is>
          <t>Коэффициент увеличения</t>
        </is>
      </c>
      <c r="C9" s="277" t="inlineStr">
        <is>
          <t>Кув</t>
        </is>
      </c>
      <c r="D9" s="277" t="inlineStr">
        <is>
          <t>-</t>
        </is>
      </c>
      <c r="E9" s="254" t="n">
        <v>1</v>
      </c>
      <c r="F9" s="255" t="n"/>
      <c r="G9" s="257" t="n"/>
    </row>
    <row r="10" ht="15.75" customHeight="1" s="246">
      <c r="A10" s="250" t="inlineStr">
        <is>
          <t>1.4</t>
        </is>
      </c>
      <c r="B10" s="255" t="inlineStr">
        <is>
          <t>Средний разряд работ</t>
        </is>
      </c>
      <c r="C10" s="277" t="n"/>
      <c r="D10" s="277" t="n"/>
      <c r="E10" s="386" t="n">
        <v>4.1</v>
      </c>
      <c r="F10" s="255" t="inlineStr">
        <is>
          <t>РТМ</t>
        </is>
      </c>
      <c r="G10" s="257" t="n"/>
    </row>
    <row r="11" ht="78.75" customHeight="1" s="246">
      <c r="A11" s="250" t="inlineStr">
        <is>
          <t>1.5</t>
        </is>
      </c>
      <c r="B11" s="255" t="inlineStr">
        <is>
          <t>Тарифный коэффициент среднего разряда работ</t>
        </is>
      </c>
      <c r="C11" s="277" t="inlineStr">
        <is>
          <t>КТ</t>
        </is>
      </c>
      <c r="D11" s="277" t="inlineStr">
        <is>
          <t>-</t>
        </is>
      </c>
      <c r="E11" s="387" t="n">
        <v>1.359</v>
      </c>
      <c r="F11" s="25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8" t="n"/>
    </row>
    <row r="12" ht="78.75" customHeight="1" s="246">
      <c r="A12" s="260" t="inlineStr">
        <is>
          <t>1.6</t>
        </is>
      </c>
      <c r="B12" s="363" t="inlineStr">
        <is>
          <t>Коэффициент инфляции, определяемый поквартально</t>
        </is>
      </c>
      <c r="C12" s="261" t="inlineStr">
        <is>
          <t>Кинф</t>
        </is>
      </c>
      <c r="D12" s="261" t="inlineStr">
        <is>
          <t>-</t>
        </is>
      </c>
      <c r="E12" s="388" t="n">
        <v>1.139</v>
      </c>
      <c r="F12" s="36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7" t="n"/>
    </row>
    <row r="13" ht="63" customHeight="1" s="246">
      <c r="A13" s="366" t="inlineStr">
        <is>
          <t>1.7</t>
        </is>
      </c>
      <c r="B13" s="367" t="inlineStr">
        <is>
          <t>Размер средств на оплату труда рабочих-строителей в текущем уровне цен (ФОТр.тек.), руб/чел.-ч</t>
        </is>
      </c>
      <c r="C13" s="368" t="inlineStr">
        <is>
          <t>ФОТр.тек.</t>
        </is>
      </c>
      <c r="D13" s="368" t="inlineStr">
        <is>
          <t>(С1ср/tср*КТ*Т*Кув)*Кинф</t>
        </is>
      </c>
      <c r="E13" s="369">
        <f>((E7*E9/E8)*E11)*E12</f>
        <v/>
      </c>
      <c r="F13" s="37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2025-01-24T12:11:04Z</dcterms:modified>
  <cp:lastModifiedBy>Nikolay Ivanov</cp:lastModifiedBy>
  <cp:lastPrinted>2023-11-28T13:22:55Z</cp:lastPrinted>
</cp:coreProperties>
</file>