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5" t="inlineStr">
        <is>
          <t>Приложение № 1</t>
        </is>
      </c>
    </row>
    <row r="4">
      <c r="B4" s="266" t="inlineStr">
        <is>
          <t>Сравнительная таблица отбора объекта-представителя</t>
        </is>
      </c>
    </row>
    <row r="5" ht="84" customHeight="1" s="241">
      <c r="B5" s="2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60" t="n"/>
      <c r="C6" s="160" t="n"/>
      <c r="D6" s="160" t="n"/>
    </row>
    <row r="7">
      <c r="B7" s="267" t="inlineStr">
        <is>
          <t>Наименование разрабатываемого показателя УНЦ — Демонтаж ВЛ 6-20 кВ одна цепь</t>
        </is>
      </c>
    </row>
    <row r="8" ht="31.5" customHeight="1" s="241">
      <c r="B8" s="268" t="inlineStr">
        <is>
          <t>Сопоставимый уровень цен: 3 кв. 2018 г</t>
        </is>
      </c>
    </row>
    <row r="9" ht="15.75" customHeight="1" s="241">
      <c r="B9" s="268" t="inlineStr">
        <is>
          <t>Единица измерения  — 1 км</t>
        </is>
      </c>
    </row>
    <row r="10">
      <c r="B10" s="268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45" t="n"/>
    </row>
    <row r="12" ht="96.75" customHeight="1" s="241">
      <c r="B12" s="272" t="n">
        <v>1</v>
      </c>
      <c r="C12" s="281" t="inlineStr">
        <is>
          <t>Наименование объекта-представителя</t>
        </is>
      </c>
      <c r="D12" s="220" t="inlineStr">
        <is>
          <t xml:space="preserve">ВЛ 10 ПС 35 Н.Хуторное </t>
        </is>
      </c>
    </row>
    <row r="13">
      <c r="B13" s="272" t="n">
        <v>2</v>
      </c>
      <c r="C13" s="281" t="inlineStr">
        <is>
          <t>Наименование субъекта Российской Федерации</t>
        </is>
      </c>
      <c r="D13" s="220" t="inlineStr">
        <is>
          <t>Белгородская область</t>
        </is>
      </c>
    </row>
    <row r="14">
      <c r="B14" s="272" t="n">
        <v>3</v>
      </c>
      <c r="C14" s="281" t="inlineStr">
        <is>
          <t>Климатический район и подрайон</t>
        </is>
      </c>
      <c r="D14" s="221" t="inlineStr">
        <is>
          <t>IIВ</t>
        </is>
      </c>
    </row>
    <row r="15">
      <c r="B15" s="272" t="n">
        <v>4</v>
      </c>
      <c r="C15" s="281" t="inlineStr">
        <is>
          <t>Мощность объекта</t>
        </is>
      </c>
      <c r="D15" s="220" t="n">
        <v>2.15</v>
      </c>
    </row>
    <row r="16" ht="116.25" customHeight="1" s="241">
      <c r="B16" s="27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Разрядник длинно-искровой петлевого типа РДИП-10-4 УХЛ1 23 шт.
Зажим оперативный ответвительный марки SL 30 - 30 шт.
Траверсы стальные - 1т.</t>
        </is>
      </c>
    </row>
    <row r="17" ht="79.5" customHeight="1" s="241">
      <c r="B17" s="27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SUM(D18:D21)</f>
        <v/>
      </c>
      <c r="E17" s="159" t="n"/>
    </row>
    <row r="18">
      <c r="B18" s="144" t="inlineStr">
        <is>
          <t>6.1</t>
        </is>
      </c>
      <c r="C18" s="281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41">
      <c r="B19" s="144" t="inlineStr">
        <is>
          <t>6.2</t>
        </is>
      </c>
      <c r="C19" s="281" t="inlineStr">
        <is>
          <t>оборудование и инвентарь</t>
        </is>
      </c>
      <c r="D19" s="152" t="n"/>
    </row>
    <row r="20" ht="16.5" customHeight="1" s="241">
      <c r="B20" s="144" t="inlineStr">
        <is>
          <t>6.3</t>
        </is>
      </c>
      <c r="C20" s="281" t="inlineStr">
        <is>
          <t>пусконаладочные работы</t>
        </is>
      </c>
      <c r="D20" s="152" t="n"/>
    </row>
    <row r="21" ht="35.25" customHeight="1" s="241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2" t="n">
        <v>7</v>
      </c>
      <c r="C22" s="143" t="inlineStr">
        <is>
          <t>Сопоставимый уровень цен</t>
        </is>
      </c>
      <c r="D22" s="165" t="inlineStr">
        <is>
          <t>3 кв. 2018 г</t>
        </is>
      </c>
      <c r="E22" s="141" t="n"/>
    </row>
    <row r="23" ht="123" customHeight="1" s="241">
      <c r="B23" s="272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60.75" customHeight="1" s="241">
      <c r="B24" s="27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 ht="48" customHeight="1" s="241">
      <c r="B25" s="272" t="n">
        <v>10</v>
      </c>
      <c r="C25" s="281" t="inlineStr">
        <is>
          <t>Примечание</t>
        </is>
      </c>
      <c r="D25" s="272" t="n"/>
    </row>
    <row r="26">
      <c r="B26" s="140" t="n"/>
      <c r="C26" s="139" t="n"/>
      <c r="D26" s="139" t="n"/>
    </row>
    <row r="27" ht="37.5" customHeight="1" s="241">
      <c r="B27" s="138" t="n"/>
    </row>
    <row r="28">
      <c r="B28" s="243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5" t="inlineStr">
        <is>
          <t>Приложение № 2</t>
        </is>
      </c>
      <c r="K3" s="138" t="n"/>
    </row>
    <row r="4">
      <c r="B4" s="266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>
      <c r="B6" s="268">
        <f>'Прил.1 Сравнит табл'!B7:D7</f>
        <v/>
      </c>
    </row>
    <row r="7">
      <c r="B7" s="268">
        <f>'Прил.1 Сравнит табл'!B9:D9</f>
        <v/>
      </c>
    </row>
    <row r="8" ht="18.75" customHeight="1" s="241">
      <c r="B8" s="119" t="n"/>
    </row>
    <row r="9" ht="15.75" customHeight="1" s="241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41">
      <c r="B10" s="367" t="n"/>
      <c r="C10" s="367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3 кв. 2018 г., тыс. руб.</t>
        </is>
      </c>
      <c r="G10" s="365" t="n"/>
      <c r="H10" s="365" t="n"/>
      <c r="I10" s="365" t="n"/>
      <c r="J10" s="366" t="n"/>
    </row>
    <row r="11" ht="31.5" customHeight="1" s="241">
      <c r="B11" s="368" t="n"/>
      <c r="C11" s="368" t="n"/>
      <c r="D11" s="368" t="n"/>
      <c r="E11" s="368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39" t="n"/>
      <c r="C12" s="239" t="inlineStr">
        <is>
          <t>Демонтаж ВЛ 6-20 кВ одна цепь</t>
        </is>
      </c>
      <c r="D12" s="239" t="n"/>
      <c r="E12" s="239" t="n"/>
      <c r="F12" s="369" t="n">
        <v>84.37161690000001</v>
      </c>
      <c r="G12" s="366" t="n"/>
      <c r="H12" s="239" t="n"/>
      <c r="I12" s="239" t="n"/>
      <c r="J12" s="239">
        <f>F12</f>
        <v/>
      </c>
    </row>
    <row r="13" ht="15" customHeight="1" s="241">
      <c r="B13" s="276" t="inlineStr">
        <is>
          <t>Всего по объекту:</t>
        </is>
      </c>
      <c r="C13" s="370" t="n"/>
      <c r="D13" s="370" t="n"/>
      <c r="E13" s="371" t="n"/>
      <c r="F13" s="240" t="n"/>
      <c r="G13" s="240" t="n"/>
      <c r="H13" s="240" t="n"/>
      <c r="I13" s="240" t="n"/>
      <c r="J13" s="240" t="n"/>
    </row>
    <row r="14" ht="15.75" customHeight="1" s="241">
      <c r="B14" s="277" t="inlineStr">
        <is>
          <t>Всего по объекту в сопоставимом уровне цен 3 кв. 2018 г:</t>
        </is>
      </c>
      <c r="C14" s="365" t="n"/>
      <c r="D14" s="365" t="n"/>
      <c r="E14" s="366" t="n"/>
      <c r="F14" s="372">
        <f>F12</f>
        <v/>
      </c>
      <c r="G14" s="366" t="n"/>
      <c r="H14" s="161" t="n"/>
      <c r="I14" s="161" t="n"/>
      <c r="J14" s="161">
        <f>J12</f>
        <v/>
      </c>
    </row>
    <row r="15" ht="15" customHeight="1" s="241"/>
    <row r="16" ht="15" customHeight="1" s="241"/>
    <row r="17" ht="15" customHeight="1" s="241"/>
    <row r="18" ht="15" customHeight="1" s="241">
      <c r="C18" s="235" t="inlineStr">
        <is>
          <t>Составил ______________________     Д.А. Самуйленко</t>
        </is>
      </c>
      <c r="D18" s="236" t="n"/>
      <c r="E18" s="236" t="n"/>
    </row>
    <row r="19" ht="15" customHeight="1" s="241">
      <c r="C19" s="238" t="inlineStr">
        <is>
          <t xml:space="preserve">                         (подпись, инициалы, фамилия)</t>
        </is>
      </c>
      <c r="D19" s="236" t="n"/>
      <c r="E19" s="236" t="n"/>
    </row>
    <row r="20" ht="15" customHeight="1" s="241">
      <c r="C20" s="235" t="n"/>
      <c r="D20" s="236" t="n"/>
      <c r="E20" s="236" t="n"/>
    </row>
    <row r="21" ht="15" customHeight="1" s="241">
      <c r="C21" s="235" t="inlineStr">
        <is>
          <t>Проверил ______________________        А.В. Костянецкая</t>
        </is>
      </c>
      <c r="D21" s="236" t="n"/>
      <c r="E21" s="236" t="n"/>
    </row>
    <row r="22" ht="15" customHeight="1" s="241">
      <c r="C22" s="238" t="inlineStr">
        <is>
          <t xml:space="preserve">                        (подпись, инициалы, фамилия)</t>
        </is>
      </c>
      <c r="D22" s="236" t="n"/>
      <c r="E22" s="236" t="n"/>
    </row>
    <row r="26" ht="15" customHeight="1" s="241"/>
    <row r="28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8"/>
  <sheetViews>
    <sheetView view="pageBreakPreview" topLeftCell="A58" workbookViewId="0">
      <selection activeCell="C74" sqref="C74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5" t="inlineStr">
        <is>
          <t xml:space="preserve">Приложение № 3 </t>
        </is>
      </c>
    </row>
    <row r="3">
      <c r="A3" s="266" t="inlineStr">
        <is>
          <t>Объектная ресурсная ведомость</t>
        </is>
      </c>
    </row>
    <row r="4">
      <c r="A4" s="286" t="n"/>
    </row>
    <row r="5">
      <c r="A5" s="268" t="n"/>
    </row>
    <row r="6">
      <c r="A6" s="285" t="inlineStr">
        <is>
          <t>Наименование разрабатываемого показателя УНЦ — Демонтаж ВЛ 6-20 кВ одна цепь</t>
        </is>
      </c>
    </row>
    <row r="7" s="241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3" t="n"/>
      <c r="J7" s="243" t="n"/>
      <c r="K7" s="243" t="n"/>
      <c r="L7" s="243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41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66" t="n"/>
    </row>
    <row r="10" ht="40.5" customHeight="1" s="241">
      <c r="A10" s="368" t="n"/>
      <c r="B10" s="368" t="n"/>
      <c r="C10" s="368" t="n"/>
      <c r="D10" s="368" t="n"/>
      <c r="E10" s="368" t="n"/>
      <c r="F10" s="368" t="n"/>
      <c r="G10" s="272" t="inlineStr">
        <is>
          <t>на ед.изм.</t>
        </is>
      </c>
      <c r="H10" s="272" t="inlineStr">
        <is>
          <t>общая</t>
        </is>
      </c>
    </row>
    <row r="11">
      <c r="A11" s="273" t="n">
        <v>1</v>
      </c>
      <c r="B11" s="273" t="n"/>
      <c r="C11" s="273" t="n">
        <v>2</v>
      </c>
      <c r="D11" s="273" t="inlineStr">
        <is>
          <t>З</t>
        </is>
      </c>
      <c r="E11" s="273" t="n">
        <v>4</v>
      </c>
      <c r="F11" s="273" t="n">
        <v>5</v>
      </c>
      <c r="G11" s="273" t="n">
        <v>6</v>
      </c>
      <c r="H11" s="273" t="n">
        <v>7</v>
      </c>
    </row>
    <row r="12" customFormat="1" s="229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3" t="n">
        <v>403.69</v>
      </c>
      <c r="G12" s="10" t="n"/>
      <c r="H12" s="373">
        <f>SUM(H13:H19)</f>
        <v/>
      </c>
    </row>
    <row r="13">
      <c r="A13" s="173" t="n">
        <v>1</v>
      </c>
      <c r="B13" s="212" t="n"/>
      <c r="C13" s="215" t="inlineStr">
        <is>
          <t>1-3-3</t>
        </is>
      </c>
      <c r="D13" s="289" t="inlineStr">
        <is>
          <t>Затраты труда рабочих (средний разряд работы 3,3)</t>
        </is>
      </c>
      <c r="E13" s="290" t="inlineStr">
        <is>
          <t>чел.час</t>
        </is>
      </c>
      <c r="F13" s="374" t="n">
        <v>196.97</v>
      </c>
      <c r="G13" s="223" t="n">
        <v>8.859999999999999</v>
      </c>
      <c r="H13" s="223">
        <f>ROUND(F13*G13,2)</f>
        <v/>
      </c>
    </row>
    <row r="14">
      <c r="A14" s="173" t="n">
        <v>2</v>
      </c>
      <c r="B14" s="212" t="n"/>
      <c r="C14" s="215" t="inlineStr">
        <is>
          <t>1-4-3</t>
        </is>
      </c>
      <c r="D14" s="289" t="inlineStr">
        <is>
          <t>Затраты труда рабочих (средний разряд работы 4,3)</t>
        </is>
      </c>
      <c r="E14" s="290" t="inlineStr">
        <is>
          <t>чел.час</t>
        </is>
      </c>
      <c r="F14" s="374" t="n">
        <v>48.54</v>
      </c>
      <c r="G14" s="223" t="n">
        <v>10.06</v>
      </c>
      <c r="H14" s="223">
        <f>ROUND(F14*G14,2)</f>
        <v/>
      </c>
    </row>
    <row r="15">
      <c r="A15" s="173" t="n">
        <v>3</v>
      </c>
      <c r="B15" s="212" t="n"/>
      <c r="C15" s="215" t="inlineStr">
        <is>
          <t>1-3-9</t>
        </is>
      </c>
      <c r="D15" s="289" t="inlineStr">
        <is>
          <t>Затраты труда рабочих (средний разряд работы 3,9)</t>
        </is>
      </c>
      <c r="E15" s="290" t="inlineStr">
        <is>
          <t>чел.час</t>
        </is>
      </c>
      <c r="F15" s="374" t="n">
        <v>48.77</v>
      </c>
      <c r="G15" s="223" t="n">
        <v>9.51</v>
      </c>
      <c r="H15" s="223">
        <f>ROUND(F15*G15,2)</f>
        <v/>
      </c>
    </row>
    <row r="16">
      <c r="A16" s="173" t="n">
        <v>4</v>
      </c>
      <c r="B16" s="212" t="n"/>
      <c r="C16" s="215" t="inlineStr">
        <is>
          <t>1-2-9</t>
        </is>
      </c>
      <c r="D16" s="289" t="inlineStr">
        <is>
          <t>Затраты труда рабочих (средний разряд работы 2,9)</t>
        </is>
      </c>
      <c r="E16" s="290" t="inlineStr">
        <is>
          <t>чел.час</t>
        </is>
      </c>
      <c r="F16" s="374" t="n">
        <v>52.92</v>
      </c>
      <c r="G16" s="223" t="n">
        <v>8.460000000000001</v>
      </c>
      <c r="H16" s="223">
        <f>ROUND(F16*G16,2)</f>
        <v/>
      </c>
    </row>
    <row r="17">
      <c r="A17" s="173" t="n">
        <v>5</v>
      </c>
      <c r="B17" s="212" t="n"/>
      <c r="C17" s="215" t="inlineStr">
        <is>
          <t>1-4-0</t>
        </is>
      </c>
      <c r="D17" s="289" t="inlineStr">
        <is>
          <t>Затраты труда рабочих (средний разряд работы 4,0)</t>
        </is>
      </c>
      <c r="E17" s="290" t="inlineStr">
        <is>
          <t>чел.час</t>
        </is>
      </c>
      <c r="F17" s="374" t="n">
        <v>29.04</v>
      </c>
      <c r="G17" s="223" t="n">
        <v>9.619999999999999</v>
      </c>
      <c r="H17" s="223">
        <f>ROUND(F17*G17,2)</f>
        <v/>
      </c>
    </row>
    <row r="18">
      <c r="A18" s="173" t="n">
        <v>6</v>
      </c>
      <c r="B18" s="212" t="n"/>
      <c r="C18" s="215" t="inlineStr">
        <is>
          <t>1-2-5</t>
        </is>
      </c>
      <c r="D18" s="289" t="inlineStr">
        <is>
          <t>Затраты труда рабочих (средний разряд работы 2,5)</t>
        </is>
      </c>
      <c r="E18" s="290" t="inlineStr">
        <is>
          <t>чел.час</t>
        </is>
      </c>
      <c r="F18" s="374" t="n">
        <v>23.5</v>
      </c>
      <c r="G18" s="223" t="n">
        <v>8.17</v>
      </c>
      <c r="H18" s="223">
        <f>ROUND(F18*G18,2)</f>
        <v/>
      </c>
    </row>
    <row r="19">
      <c r="A19" s="173" t="n">
        <v>7</v>
      </c>
      <c r="B19" s="212" t="n"/>
      <c r="C19" s="215" t="inlineStr">
        <is>
          <t>1-3-6</t>
        </is>
      </c>
      <c r="D19" s="289" t="inlineStr">
        <is>
          <t>Затраты труда рабочих (средний разряд работы 3,6)</t>
        </is>
      </c>
      <c r="E19" s="290" t="inlineStr">
        <is>
          <t>чел.час</t>
        </is>
      </c>
      <c r="F19" s="374" t="n">
        <v>3.95</v>
      </c>
      <c r="G19" s="223" t="n">
        <v>9.18</v>
      </c>
      <c r="H19" s="223">
        <f>ROUND(F19*G19,2)</f>
        <v/>
      </c>
    </row>
    <row r="20">
      <c r="A20" s="278" t="inlineStr">
        <is>
          <t>Затраты труда машинистов</t>
        </is>
      </c>
      <c r="B20" s="365" t="n"/>
      <c r="C20" s="365" t="n"/>
      <c r="D20" s="365" t="n"/>
      <c r="E20" s="366" t="n"/>
      <c r="F20" s="282" t="n"/>
      <c r="G20" s="149" t="n"/>
      <c r="H20" s="373">
        <f>H21</f>
        <v/>
      </c>
    </row>
    <row r="21">
      <c r="A21" s="290" t="n">
        <v>8</v>
      </c>
      <c r="B21" s="280" t="n"/>
      <c r="C21" s="215" t="n">
        <v>2</v>
      </c>
      <c r="D21" s="289" t="inlineStr">
        <is>
          <t>Затраты труда машинистов</t>
        </is>
      </c>
      <c r="E21" s="290" t="inlineStr">
        <is>
          <t>чел.-ч</t>
        </is>
      </c>
      <c r="F21" s="374" t="n">
        <v>85.2</v>
      </c>
      <c r="G21" s="208" t="n"/>
      <c r="H21" s="223" t="n">
        <v>1457.43</v>
      </c>
    </row>
    <row r="22" customFormat="1" s="229">
      <c r="A22" s="282" t="inlineStr">
        <is>
          <t>Машины и механизмы</t>
        </is>
      </c>
      <c r="B22" s="365" t="n"/>
      <c r="C22" s="365" t="n"/>
      <c r="D22" s="365" t="n"/>
      <c r="E22" s="366" t="n"/>
      <c r="F22" s="282" t="n"/>
      <c r="G22" s="149" t="n"/>
      <c r="H22" s="373">
        <f>SUM(H23:H30)</f>
        <v/>
      </c>
    </row>
    <row r="23" ht="25.5" customHeight="1" s="241">
      <c r="A23" s="290" t="n">
        <v>9</v>
      </c>
      <c r="B23" s="280" t="n"/>
      <c r="C23" s="215" t="inlineStr">
        <is>
          <t>91.04.01-031</t>
        </is>
      </c>
      <c r="D23" s="289" t="inlineStr">
        <is>
          <t>Машины бурильно-крановые на автомобиле, глубина бурения 3,5 м</t>
        </is>
      </c>
      <c r="E23" s="290" t="inlineStr">
        <is>
          <t>маш.-ч</t>
        </is>
      </c>
      <c r="F23" s="290" t="n">
        <v>37.32</v>
      </c>
      <c r="G23" s="292" t="n">
        <v>138.54</v>
      </c>
      <c r="H23" s="223">
        <f>ROUND(F23*G23,2)</f>
        <v/>
      </c>
      <c r="I23" s="153" t="n"/>
      <c r="J23" s="163" t="n"/>
      <c r="L23" s="153" t="n"/>
    </row>
    <row r="24">
      <c r="A24" s="290" t="n">
        <v>10</v>
      </c>
      <c r="B24" s="280" t="n"/>
      <c r="C24" s="215" t="inlineStr">
        <is>
          <t>91.06.06-011</t>
        </is>
      </c>
      <c r="D24" s="289" t="inlineStr">
        <is>
          <t>Автогидроподъемники, высота подъема 12 м</t>
        </is>
      </c>
      <c r="E24" s="290" t="inlineStr">
        <is>
          <t>маш.-ч</t>
        </is>
      </c>
      <c r="F24" s="290" t="n">
        <v>35.64</v>
      </c>
      <c r="G24" s="292" t="n">
        <v>82.22</v>
      </c>
      <c r="H24" s="223">
        <f>ROUND(F24*G24,2)</f>
        <v/>
      </c>
      <c r="I24" s="153" t="n"/>
    </row>
    <row r="25">
      <c r="A25" s="290" t="n">
        <v>11</v>
      </c>
      <c r="B25" s="280" t="n"/>
      <c r="C25" s="215" t="inlineStr">
        <is>
          <t>91.05.05-014</t>
        </is>
      </c>
      <c r="D25" s="289" t="inlineStr">
        <is>
          <t>Краны на автомобильном ходу, грузоподъемность 10 т</t>
        </is>
      </c>
      <c r="E25" s="290" t="inlineStr">
        <is>
          <t>маш.-ч</t>
        </is>
      </c>
      <c r="F25" s="290" t="n">
        <v>13.56</v>
      </c>
      <c r="G25" s="292" t="n">
        <v>111.99</v>
      </c>
      <c r="H25" s="223">
        <f>ROUND(F25*G25,2)</f>
        <v/>
      </c>
      <c r="I25" s="153" t="n"/>
    </row>
    <row r="26" ht="25.5" customHeight="1" s="241">
      <c r="A26" s="290" t="n">
        <v>12</v>
      </c>
      <c r="B26" s="280" t="n"/>
      <c r="C26" s="215" t="inlineStr">
        <is>
          <t>91.15.03-014</t>
        </is>
      </c>
      <c r="D26" s="289" t="inlineStr">
        <is>
          <t>Тракторы на пневмоколесном ходу, мощность 59 кВт (80 л.с.)</t>
        </is>
      </c>
      <c r="E26" s="290" t="inlineStr">
        <is>
          <t>маш.-ч</t>
        </is>
      </c>
      <c r="F26" s="290" t="n">
        <v>19.24</v>
      </c>
      <c r="G26" s="292" t="n">
        <v>74.61</v>
      </c>
      <c r="H26" s="223">
        <f>ROUND(F26*G26,2)</f>
        <v/>
      </c>
      <c r="I26" s="153" t="n"/>
      <c r="J26" s="163" t="n"/>
      <c r="L26" s="153" t="n"/>
    </row>
    <row r="27">
      <c r="A27" s="290" t="n">
        <v>13</v>
      </c>
      <c r="B27" s="280" t="n"/>
      <c r="C27" s="215" t="inlineStr">
        <is>
          <t>91.14.02-001</t>
        </is>
      </c>
      <c r="D27" s="289" t="inlineStr">
        <is>
          <t>Автомобили бортовые, грузоподъемность до 5 т</t>
        </is>
      </c>
      <c r="E27" s="290" t="inlineStr">
        <is>
          <t>маш.-ч</t>
        </is>
      </c>
      <c r="F27" s="290" t="n">
        <v>19.24</v>
      </c>
      <c r="G27" s="292" t="n">
        <v>65.70999999999999</v>
      </c>
      <c r="H27" s="223">
        <f>ROUND(F27*G27,2)</f>
        <v/>
      </c>
      <c r="I27" s="153" t="n"/>
    </row>
    <row r="28" ht="25.5" customHeight="1" s="241">
      <c r="A28" s="290" t="n">
        <v>14</v>
      </c>
      <c r="B28" s="280" t="n"/>
      <c r="C28" s="215" t="inlineStr">
        <is>
          <t>91.17.04-036</t>
        </is>
      </c>
      <c r="D28" s="289" t="inlineStr">
        <is>
          <t>Агрегаты сварочные передвижные с дизельным двигателем, номинальный сварочный ток 250-400 А</t>
        </is>
      </c>
      <c r="E28" s="290" t="inlineStr">
        <is>
          <t>маш.-ч</t>
        </is>
      </c>
      <c r="F28" s="290" t="n">
        <v>14.7</v>
      </c>
      <c r="G28" s="292" t="n">
        <v>14</v>
      </c>
      <c r="H28" s="223">
        <f>ROUND(F28*G28,2)</f>
        <v/>
      </c>
      <c r="I28" s="153" t="n"/>
      <c r="J28" s="163" t="n"/>
      <c r="L28" s="153" t="n"/>
    </row>
    <row r="29">
      <c r="A29" s="290" t="n">
        <v>15</v>
      </c>
      <c r="B29" s="280" t="n"/>
      <c r="C29" s="215" t="inlineStr">
        <is>
          <t>91.15.01-001</t>
        </is>
      </c>
      <c r="D29" s="289" t="inlineStr">
        <is>
          <t>Прицепы тракторные 2 т</t>
        </is>
      </c>
      <c r="E29" s="290" t="inlineStr">
        <is>
          <t>маш.-ч</t>
        </is>
      </c>
      <c r="F29" s="290" t="n">
        <v>12.8</v>
      </c>
      <c r="G29" s="292" t="n">
        <v>4.01</v>
      </c>
      <c r="H29" s="223">
        <f>ROUND(F29*G29,2)</f>
        <v/>
      </c>
      <c r="I29" s="153" t="n"/>
    </row>
    <row r="30" ht="25.5" customHeight="1" s="241">
      <c r="A30" s="290" t="n">
        <v>16</v>
      </c>
      <c r="B30" s="280" t="n"/>
      <c r="C30" s="215" t="inlineStr">
        <is>
          <t>91.17.04-233</t>
        </is>
      </c>
      <c r="D30" s="289" t="inlineStr">
        <is>
          <t>Установки для сварки ручной дуговой (постоянного тока)</t>
        </is>
      </c>
      <c r="E30" s="290" t="inlineStr">
        <is>
          <t>маш.-ч</t>
        </is>
      </c>
      <c r="F30" s="290" t="n">
        <v>0.23</v>
      </c>
      <c r="G30" s="292" t="n">
        <v>8.1</v>
      </c>
      <c r="H30" s="223">
        <f>ROUND(F30*G30,2)</f>
        <v/>
      </c>
      <c r="I30" s="153" t="n"/>
    </row>
    <row r="31">
      <c r="A31" s="279" t="inlineStr">
        <is>
          <t>Материалы</t>
        </is>
      </c>
      <c r="B31" s="365" t="n"/>
      <c r="C31" s="365" t="n"/>
      <c r="D31" s="365" t="n"/>
      <c r="E31" s="366" t="n"/>
      <c r="F31" s="279" t="n"/>
      <c r="G31" s="207" t="n"/>
      <c r="H31" s="373">
        <f>SUM(H32:H71)</f>
        <v/>
      </c>
    </row>
    <row r="32" ht="38.25" customHeight="1" s="241">
      <c r="A32" s="173" t="n">
        <v>17</v>
      </c>
      <c r="B32" s="280" t="n"/>
      <c r="C32" s="215" t="inlineStr">
        <is>
          <t>62.1.03.01-1070</t>
        </is>
      </c>
      <c r="D32" s="289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E32" s="290" t="inlineStr">
        <is>
          <t>шт</t>
        </is>
      </c>
      <c r="F32" s="290" t="n">
        <v>23</v>
      </c>
      <c r="G32" s="223" t="n">
        <v>1485.93</v>
      </c>
      <c r="H32" s="223">
        <f>ROUND(F32*G32,2)</f>
        <v/>
      </c>
    </row>
    <row r="33">
      <c r="A33" s="173" t="n">
        <v>18</v>
      </c>
      <c r="B33" s="280" t="n"/>
      <c r="C33" s="215" t="inlineStr">
        <is>
          <t>22.2.01.03-0003</t>
        </is>
      </c>
      <c r="D33" s="289" t="inlineStr">
        <is>
          <t>Изолятор подвесной стеклянный ПСД-70Е</t>
        </is>
      </c>
      <c r="E33" s="290" t="inlineStr">
        <is>
          <t>шт</t>
        </is>
      </c>
      <c r="F33" s="290" t="n">
        <v>126</v>
      </c>
      <c r="G33" s="223" t="n">
        <v>169.25</v>
      </c>
      <c r="H33" s="223">
        <f>ROUND(F33*G33,2)</f>
        <v/>
      </c>
      <c r="I33" s="164" t="n"/>
      <c r="K33" s="153" t="n"/>
    </row>
    <row r="34">
      <c r="A34" s="173" t="n">
        <v>19</v>
      </c>
      <c r="B34" s="280" t="n"/>
      <c r="C34" s="215" t="inlineStr">
        <is>
          <t>20.1.01.08-0001</t>
        </is>
      </c>
      <c r="D34" s="289" t="inlineStr">
        <is>
          <t>Зажим оперативный ответвительный марки SL 30</t>
        </is>
      </c>
      <c r="E34" s="290" t="inlineStr">
        <is>
          <t>100 шт</t>
        </is>
      </c>
      <c r="F34" s="290" t="n">
        <v>0.3</v>
      </c>
      <c r="G34" s="223" t="n">
        <v>53793</v>
      </c>
      <c r="H34" s="223">
        <f>ROUND(F34*G34,2)</f>
        <v/>
      </c>
      <c r="I34" s="164" t="n"/>
      <c r="K34" s="153" t="n"/>
    </row>
    <row r="35">
      <c r="A35" s="173" t="n">
        <v>20</v>
      </c>
      <c r="B35" s="280" t="n"/>
      <c r="C35" s="215" t="inlineStr">
        <is>
          <t>07.2.02.05-0021</t>
        </is>
      </c>
      <c r="D35" s="289" t="inlineStr">
        <is>
          <t>Траверсы стальные</t>
        </is>
      </c>
      <c r="E35" s="290" t="inlineStr">
        <is>
          <t>т</t>
        </is>
      </c>
      <c r="F35" s="290" t="n">
        <v>0.6619</v>
      </c>
      <c r="G35" s="223" t="n">
        <v>10832.93</v>
      </c>
      <c r="H35" s="223">
        <f>ROUND(F35*G35,2)</f>
        <v/>
      </c>
      <c r="I35" s="164" t="n"/>
      <c r="K35" s="153" t="n"/>
    </row>
    <row r="36">
      <c r="A36" s="173" t="n">
        <v>21</v>
      </c>
      <c r="B36" s="280" t="n"/>
      <c r="C36" s="215" t="inlineStr">
        <is>
          <t>20.5.04.04-0001</t>
        </is>
      </c>
      <c r="D36" s="289" t="inlineStr">
        <is>
          <t>Зажим натяжной болтовый НБ-2-6</t>
        </is>
      </c>
      <c r="E36" s="290" t="inlineStr">
        <is>
          <t>шт</t>
        </is>
      </c>
      <c r="F36" s="290" t="n">
        <v>63</v>
      </c>
      <c r="G36" s="223" t="n">
        <v>89.44</v>
      </c>
      <c r="H36" s="223">
        <f>ROUND(F36*G36,2)</f>
        <v/>
      </c>
      <c r="I36" s="164" t="n"/>
      <c r="K36" s="153" t="n"/>
    </row>
    <row r="37" ht="25.5" customHeight="1" s="241">
      <c r="A37" s="173" t="n">
        <v>22</v>
      </c>
      <c r="B37" s="280" t="n"/>
      <c r="C37" s="215" t="inlineStr">
        <is>
          <t>20.2.08.07-0031</t>
        </is>
      </c>
      <c r="D37" s="289" t="inlineStr">
        <is>
          <t>Скоба П-образная для оперативных ответвительных зажимов SL 30, SL 36, марки PSS 924 (ENSTO)</t>
        </is>
      </c>
      <c r="E37" s="290" t="inlineStr">
        <is>
          <t>100 шт</t>
        </is>
      </c>
      <c r="F37" s="290" t="n">
        <v>0.15</v>
      </c>
      <c r="G37" s="223" t="n">
        <v>25876</v>
      </c>
      <c r="H37" s="223">
        <f>ROUND(F37*G37,2)</f>
        <v/>
      </c>
      <c r="I37" s="164" t="n"/>
    </row>
    <row r="38" ht="25.5" customHeight="1" s="241">
      <c r="A38" s="173" t="n">
        <v>23</v>
      </c>
      <c r="B38" s="280" t="n"/>
      <c r="C38" s="215" t="inlineStr">
        <is>
          <t>20.1.02.15-0011</t>
        </is>
      </c>
      <c r="D38" s="289" t="inlineStr">
        <is>
          <t>Соединитель алюминиевых и сталеалюминиевых проводов (СОАС) 062-3</t>
        </is>
      </c>
      <c r="E38" s="290" t="inlineStr">
        <is>
          <t>шт</t>
        </is>
      </c>
      <c r="F38" s="290" t="n">
        <v>43.697</v>
      </c>
      <c r="G38" s="223" t="n">
        <v>88.14</v>
      </c>
      <c r="H38" s="223">
        <f>ROUND(F38*G38,2)</f>
        <v/>
      </c>
      <c r="I38" s="164" t="n"/>
    </row>
    <row r="39">
      <c r="A39" s="173" t="n">
        <v>24</v>
      </c>
      <c r="B39" s="280" t="n"/>
      <c r="C39" s="215" t="inlineStr">
        <is>
          <t>22.2.01.04-0002</t>
        </is>
      </c>
      <c r="D39" s="289" t="inlineStr">
        <is>
          <t>Изолятор линейный штыревой фарфоровый ШФ 20-Г</t>
        </is>
      </c>
      <c r="E39" s="290" t="inlineStr">
        <is>
          <t>шт</t>
        </is>
      </c>
      <c r="F39" s="290" t="n">
        <v>61</v>
      </c>
      <c r="G39" s="223" t="n">
        <v>46.72</v>
      </c>
      <c r="H39" s="223">
        <f>ROUND(F39*G39,2)</f>
        <v/>
      </c>
      <c r="I39" s="164" t="n"/>
      <c r="K39" s="153" t="n"/>
    </row>
    <row r="40">
      <c r="A40" s="173" t="n">
        <v>25</v>
      </c>
      <c r="B40" s="280" t="n"/>
      <c r="C40" s="215" t="inlineStr">
        <is>
          <t>22.2.02.04-0041</t>
        </is>
      </c>
      <c r="D40" s="289" t="inlineStr">
        <is>
          <t>Звено промежуточное трехлапчатое ПРТ-7-1</t>
        </is>
      </c>
      <c r="E40" s="290" t="inlineStr">
        <is>
          <t>шт</t>
        </is>
      </c>
      <c r="F40" s="290" t="n">
        <v>75</v>
      </c>
      <c r="G40" s="223" t="n">
        <v>36.42</v>
      </c>
      <c r="H40" s="223">
        <f>ROUND(F40*G40,2)</f>
        <v/>
      </c>
      <c r="I40" s="164" t="n"/>
      <c r="K40" s="153" t="n"/>
    </row>
    <row r="41">
      <c r="A41" s="173" t="n">
        <v>26</v>
      </c>
      <c r="B41" s="280" t="n"/>
      <c r="C41" s="215" t="inlineStr">
        <is>
          <t>20.1.02.22-0005</t>
        </is>
      </c>
      <c r="D41" s="289" t="inlineStr">
        <is>
          <t>Ушко: однолапчатое У1-7-16</t>
        </is>
      </c>
      <c r="E41" s="290" t="inlineStr">
        <is>
          <t>шт</t>
        </is>
      </c>
      <c r="F41" s="290" t="n">
        <v>63</v>
      </c>
      <c r="G41" s="223" t="n">
        <v>39.32</v>
      </c>
      <c r="H41" s="223">
        <f>ROUND(F41*G41,2)</f>
        <v/>
      </c>
      <c r="I41" s="164" t="n"/>
      <c r="K41" s="153" t="n"/>
    </row>
    <row r="42">
      <c r="A42" s="173" t="n">
        <v>27</v>
      </c>
      <c r="B42" s="280" t="n"/>
      <c r="C42" s="215" t="inlineStr">
        <is>
          <t>20.1.01.11-0022</t>
        </is>
      </c>
      <c r="D42" s="289" t="inlineStr">
        <is>
          <t>Зажим соединительный: плашечный ПС-2-1</t>
        </is>
      </c>
      <c r="E42" s="290" t="inlineStr">
        <is>
          <t>шт</t>
        </is>
      </c>
      <c r="F42" s="290" t="n">
        <v>150</v>
      </c>
      <c r="G42" s="223" t="n">
        <v>12.53</v>
      </c>
      <c r="H42" s="223">
        <f>ROUND(F42*G42,2)</f>
        <v/>
      </c>
      <c r="I42" s="164" t="n"/>
      <c r="K42" s="153" t="n"/>
    </row>
    <row r="43">
      <c r="A43" s="173" t="n">
        <v>28</v>
      </c>
      <c r="B43" s="280" t="n"/>
      <c r="C43" s="215" t="inlineStr">
        <is>
          <t>07.2.07.13-0221</t>
        </is>
      </c>
      <c r="D43" s="289" t="inlineStr">
        <is>
          <t>Хомуты стальные</t>
        </is>
      </c>
      <c r="E43" s="290" t="inlineStr">
        <is>
          <t>кг</t>
        </is>
      </c>
      <c r="F43" s="290" t="n">
        <v>182.6</v>
      </c>
      <c r="G43" s="223" t="n">
        <v>9.6</v>
      </c>
      <c r="H43" s="223">
        <f>ROUND(F43*G43,2)</f>
        <v/>
      </c>
      <c r="I43" s="164" t="n"/>
    </row>
    <row r="44" ht="25.5" customHeight="1" s="241">
      <c r="A44" s="173" t="n">
        <v>29</v>
      </c>
      <c r="B44" s="280" t="n"/>
      <c r="C44" s="215" t="inlineStr">
        <is>
          <t>08.3.04.02-0095</t>
        </is>
      </c>
      <c r="D44" s="289" t="inlineStr">
        <is>
          <t>Круг стальной горячекатаный, марка стали ВСт3пс5-1, диаметр 16 мм</t>
        </is>
      </c>
      <c r="E44" s="290" t="inlineStr">
        <is>
          <t>т</t>
        </is>
      </c>
      <c r="F44" s="290" t="n">
        <v>0.3318</v>
      </c>
      <c r="G44" s="223" t="n">
        <v>5230.01</v>
      </c>
      <c r="H44" s="223">
        <f>ROUND(F44*G44,2)</f>
        <v/>
      </c>
      <c r="I44" s="164" t="n"/>
    </row>
    <row r="45" customFormat="1" s="229">
      <c r="A45" s="173" t="n">
        <v>30</v>
      </c>
      <c r="B45" s="280" t="n"/>
      <c r="C45" s="215" t="inlineStr">
        <is>
          <t>22.2.02.14-0022</t>
        </is>
      </c>
      <c r="D45" s="289" t="inlineStr">
        <is>
          <t>Проволока стальная оцинкованная</t>
        </is>
      </c>
      <c r="E45" s="290" t="inlineStr">
        <is>
          <t>т</t>
        </is>
      </c>
      <c r="F45" s="290" t="n">
        <v>0.1</v>
      </c>
      <c r="G45" s="223" t="n">
        <v>10270</v>
      </c>
      <c r="H45" s="223">
        <f>ROUND(F45*G45,2)</f>
        <v/>
      </c>
      <c r="I45" s="164" t="n"/>
    </row>
    <row r="46">
      <c r="A46" s="173" t="n">
        <v>31</v>
      </c>
      <c r="B46" s="280" t="n"/>
      <c r="C46" s="215" t="inlineStr">
        <is>
          <t>20.2.02.04-0006</t>
        </is>
      </c>
      <c r="D46" s="289" t="inlineStr">
        <is>
          <t>Колпачки полиэтиленовые</t>
        </is>
      </c>
      <c r="E46" s="290" t="inlineStr">
        <is>
          <t>100 шт</t>
        </is>
      </c>
      <c r="F46" s="290" t="n">
        <v>1.26</v>
      </c>
      <c r="G46" s="223" t="n">
        <v>610</v>
      </c>
      <c r="H46" s="223">
        <f>ROUND(F46*G46,2)</f>
        <v/>
      </c>
      <c r="I46" s="164" t="n"/>
    </row>
    <row r="47">
      <c r="A47" s="173" t="n">
        <v>32</v>
      </c>
      <c r="B47" s="280" t="n"/>
      <c r="C47" s="215" t="inlineStr">
        <is>
          <t>20.1.01.11-0004</t>
        </is>
      </c>
      <c r="D47" s="289" t="inlineStr">
        <is>
          <t>Зажим: плашечный соединительный ПА 2-2</t>
        </is>
      </c>
      <c r="E47" s="290" t="inlineStr">
        <is>
          <t>шт</t>
        </is>
      </c>
      <c r="F47" s="290" t="n">
        <v>59</v>
      </c>
      <c r="G47" s="223" t="n">
        <v>6.78</v>
      </c>
      <c r="H47" s="223">
        <f>ROUND(F47*G47,2)</f>
        <v/>
      </c>
      <c r="I47" s="164" t="n"/>
      <c r="K47" s="153" t="n"/>
    </row>
    <row r="48">
      <c r="A48" s="173" t="n">
        <v>33</v>
      </c>
      <c r="B48" s="280" t="n"/>
      <c r="C48" s="215" t="inlineStr">
        <is>
          <t>20.1.01.02-0047</t>
        </is>
      </c>
      <c r="D48" s="289" t="inlineStr">
        <is>
          <t>Зажим аппаратный прессуемый: А2А-70-2</t>
        </is>
      </c>
      <c r="E48" s="290" t="inlineStr">
        <is>
          <t>100 шт</t>
        </is>
      </c>
      <c r="F48" s="290" t="n">
        <v>0.18</v>
      </c>
      <c r="G48" s="223" t="n">
        <v>2089</v>
      </c>
      <c r="H48" s="223">
        <f>ROUND(F48*G48,2)</f>
        <v/>
      </c>
      <c r="I48" s="164" t="n"/>
      <c r="K48" s="153" t="n"/>
    </row>
    <row r="49">
      <c r="A49" s="173" t="n">
        <v>34</v>
      </c>
      <c r="B49" s="280" t="n"/>
      <c r="C49" s="215" t="inlineStr">
        <is>
          <t>20.2.06.05-0001</t>
        </is>
      </c>
      <c r="D49" s="289" t="inlineStr">
        <is>
          <t>Кронштейны</t>
        </is>
      </c>
      <c r="E49" s="290" t="inlineStr">
        <is>
          <t>кг</t>
        </is>
      </c>
      <c r="F49" s="290" t="n">
        <v>30</v>
      </c>
      <c r="G49" s="223" t="n">
        <v>9.119999999999999</v>
      </c>
      <c r="H49" s="223">
        <f>ROUND(F49*G49,2)</f>
        <v/>
      </c>
      <c r="I49" s="164" t="n"/>
      <c r="K49" s="153" t="n"/>
    </row>
    <row r="50" ht="25.5" customHeight="1" s="241">
      <c r="A50" s="173" t="n">
        <v>35</v>
      </c>
      <c r="B50" s="280" t="n"/>
      <c r="C50" s="215" t="inlineStr">
        <is>
          <t>08.3.04.02-0092</t>
        </is>
      </c>
      <c r="D50" s="289" t="inlineStr">
        <is>
          <t>Круг стальной горячекатаный, марка стали ВСт3пс5-1, диаметр 10 мм</t>
        </is>
      </c>
      <c r="E50" s="290" t="inlineStr">
        <is>
          <t>т</t>
        </is>
      </c>
      <c r="F50" s="290" t="n">
        <v>0.0517</v>
      </c>
      <c r="G50" s="223" t="n">
        <v>5230.01</v>
      </c>
      <c r="H50" s="223">
        <f>ROUND(F50*G50,2)</f>
        <v/>
      </c>
      <c r="I50" s="164" t="n"/>
      <c r="K50" s="153" t="n"/>
    </row>
    <row r="51">
      <c r="A51" s="173" t="n">
        <v>36</v>
      </c>
      <c r="B51" s="280" t="n"/>
      <c r="C51" s="215" t="inlineStr">
        <is>
          <t>08.3.07.01-0035</t>
        </is>
      </c>
      <c r="D51" s="289" t="inlineStr">
        <is>
          <t>Сталь полосовая: 25х4 мм, марка Ст3сп</t>
        </is>
      </c>
      <c r="E51" s="290" t="inlineStr">
        <is>
          <t>т</t>
        </is>
      </c>
      <c r="F51" s="290" t="n">
        <v>0.0427</v>
      </c>
      <c r="G51" s="223" t="n">
        <v>6159.22</v>
      </c>
      <c r="H51" s="223">
        <f>ROUND(F51*G51,2)</f>
        <v/>
      </c>
      <c r="I51" s="164" t="n"/>
      <c r="K51" s="153" t="n"/>
    </row>
    <row r="52">
      <c r="A52" s="173" t="n">
        <v>37</v>
      </c>
      <c r="B52" s="280" t="n"/>
      <c r="C52" s="215" t="inlineStr">
        <is>
          <t>10.1.02.03-0002</t>
        </is>
      </c>
      <c r="D52" s="289" t="inlineStr">
        <is>
          <t>Проволока алюминиевая, диаметр 3 мм</t>
        </is>
      </c>
      <c r="E52" s="290" t="inlineStr">
        <is>
          <t>т</t>
        </is>
      </c>
      <c r="F52" s="290" t="n">
        <v>0.0078</v>
      </c>
      <c r="G52" s="223" t="n">
        <v>29010.49</v>
      </c>
      <c r="H52" s="223">
        <f>ROUND(F52*G52,2)</f>
        <v/>
      </c>
    </row>
    <row r="53" ht="38.25" customHeight="1" s="241">
      <c r="A53" s="173" t="n">
        <v>38</v>
      </c>
      <c r="B53" s="280" t="n"/>
      <c r="C53" s="215" t="inlineStr">
        <is>
          <t>25.2.02.11-0021</t>
        </is>
      </c>
      <c r="D53" s="28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53" s="290" t="inlineStr">
        <is>
          <t>шт</t>
        </is>
      </c>
      <c r="F53" s="290" t="n">
        <v>0.2</v>
      </c>
      <c r="G53" s="223" t="n">
        <v>943.0599999999999</v>
      </c>
      <c r="H53" s="223">
        <f>ROUND(F53*G53,2)</f>
        <v/>
      </c>
    </row>
    <row r="54">
      <c r="A54" s="173" t="n">
        <v>39</v>
      </c>
      <c r="B54" s="280" t="n"/>
      <c r="C54" s="215" t="inlineStr">
        <is>
          <t>20.2.02.03-0011</t>
        </is>
      </c>
      <c r="D54" s="289" t="inlineStr">
        <is>
          <t>Кожух защитный для соединений проводов</t>
        </is>
      </c>
      <c r="E54" s="290" t="inlineStr">
        <is>
          <t>шт</t>
        </is>
      </c>
      <c r="F54" s="290" t="n">
        <v>1</v>
      </c>
      <c r="G54" s="223" t="n">
        <v>161.1</v>
      </c>
      <c r="H54" s="223">
        <f>ROUND(F54*G54,2)</f>
        <v/>
      </c>
    </row>
    <row r="55" ht="25.5" customHeight="1" s="241">
      <c r="A55" s="173" t="n">
        <v>40</v>
      </c>
      <c r="B55" s="280" t="n"/>
      <c r="C55" s="215" t="inlineStr">
        <is>
          <t>14.4.02.04-0015</t>
        </is>
      </c>
      <c r="D55" s="289" t="inlineStr">
        <is>
          <t>Краска масляная для внутренних работ МА-015, черная густотертая</t>
        </is>
      </c>
      <c r="E55" s="290" t="inlineStr">
        <is>
          <t>т</t>
        </is>
      </c>
      <c r="F55" s="290" t="n">
        <v>0.008399999999999999</v>
      </c>
      <c r="G55" s="223" t="n">
        <v>15707</v>
      </c>
      <c r="H55" s="223">
        <f>ROUND(F55*G55,2)</f>
        <v/>
      </c>
      <c r="I55" s="164" t="n"/>
      <c r="K55" s="153" t="n"/>
    </row>
    <row r="56">
      <c r="A56" s="173" t="n">
        <v>41</v>
      </c>
      <c r="B56" s="280" t="n"/>
      <c r="C56" s="215" t="inlineStr">
        <is>
          <t>20.1.02.23-0082</t>
        </is>
      </c>
      <c r="D56" s="289" t="inlineStr">
        <is>
          <t>Перемычки гибкие, тип ПГС-50</t>
        </is>
      </c>
      <c r="E56" s="290" t="inlineStr">
        <is>
          <t>10 шт</t>
        </is>
      </c>
      <c r="F56" s="290" t="n">
        <v>2.323</v>
      </c>
      <c r="G56" s="223" t="n">
        <v>39</v>
      </c>
      <c r="H56" s="223">
        <f>ROUND(F56*G56,2)</f>
        <v/>
      </c>
    </row>
    <row r="57">
      <c r="A57" s="173" t="n">
        <v>42</v>
      </c>
      <c r="B57" s="280" t="n"/>
      <c r="C57" s="215" t="inlineStr">
        <is>
          <t>20.1.02.23-0121</t>
        </is>
      </c>
      <c r="D57" s="289" t="inlineStr">
        <is>
          <t>Проводник заземляющий П-750</t>
        </is>
      </c>
      <c r="E57" s="290" t="inlineStr">
        <is>
          <t>шт</t>
        </is>
      </c>
      <c r="F57" s="290" t="n">
        <v>6</v>
      </c>
      <c r="G57" s="223" t="n">
        <v>13.55</v>
      </c>
      <c r="H57" s="223">
        <f>ROUND(F57*G57,2)</f>
        <v/>
      </c>
    </row>
    <row r="58">
      <c r="A58" s="173" t="n">
        <v>43</v>
      </c>
      <c r="B58" s="280" t="n"/>
      <c r="C58" s="215" t="inlineStr">
        <is>
          <t>01.3.01.06-0038</t>
        </is>
      </c>
      <c r="D58" s="289" t="inlineStr">
        <is>
          <t>Смазка защитная электросетевая</t>
        </is>
      </c>
      <c r="E58" s="290" t="inlineStr">
        <is>
          <t>кг</t>
        </is>
      </c>
      <c r="F58" s="290" t="n">
        <v>4.3452</v>
      </c>
      <c r="G58" s="223" t="n">
        <v>14.4</v>
      </c>
      <c r="H58" s="223">
        <f>ROUND(F58*G58,2)</f>
        <v/>
      </c>
    </row>
    <row r="59">
      <c r="A59" s="173" t="n">
        <v>44</v>
      </c>
      <c r="B59" s="280" t="n"/>
      <c r="C59" s="215" t="inlineStr">
        <is>
          <t>01.7.11.07-0032</t>
        </is>
      </c>
      <c r="D59" s="289" t="inlineStr">
        <is>
          <t>Электроды сварочные Э42, диаметр 4 мм</t>
        </is>
      </c>
      <c r="E59" s="290" t="inlineStr">
        <is>
          <t>т</t>
        </is>
      </c>
      <c r="F59" s="290" t="n">
        <v>0.0035</v>
      </c>
      <c r="G59" s="223" t="n">
        <v>10315.01</v>
      </c>
      <c r="H59" s="223">
        <f>ROUND(F59*G59,2)</f>
        <v/>
      </c>
    </row>
    <row r="60" ht="25.5" customHeight="1" s="241">
      <c r="A60" s="173" t="n">
        <v>45</v>
      </c>
      <c r="B60" s="280" t="n"/>
      <c r="C60" s="215" t="inlineStr">
        <is>
          <t>25.2.02.11-0051</t>
        </is>
      </c>
      <c r="D60" s="289" t="inlineStr">
        <is>
          <t>Скрепа для фиксации на промежуточных опорах, размер 20 мм</t>
        </is>
      </c>
      <c r="E60" s="290" t="inlineStr">
        <is>
          <t>100 шт</t>
        </is>
      </c>
      <c r="F60" s="290" t="n">
        <v>0.06</v>
      </c>
      <c r="G60" s="223" t="n">
        <v>582</v>
      </c>
      <c r="H60" s="223">
        <f>ROUND(F60*G60,2)</f>
        <v/>
      </c>
    </row>
    <row r="61">
      <c r="A61" s="173" t="n">
        <v>46</v>
      </c>
      <c r="B61" s="280" t="n"/>
      <c r="C61" s="215" t="inlineStr">
        <is>
          <t>14.4.03.03-0102</t>
        </is>
      </c>
      <c r="D61" s="289" t="inlineStr">
        <is>
          <t>Лак битумный БТ-577</t>
        </is>
      </c>
      <c r="E61" s="290" t="inlineStr">
        <is>
          <t>т</t>
        </is>
      </c>
      <c r="F61" s="290" t="n">
        <v>0.0036</v>
      </c>
      <c r="G61" s="223" t="n">
        <v>9550.01</v>
      </c>
      <c r="H61" s="223">
        <f>ROUND(F61*G61,2)</f>
        <v/>
      </c>
    </row>
    <row r="62" ht="25.5" customHeight="1" s="241">
      <c r="A62" s="173" t="n">
        <v>47</v>
      </c>
      <c r="B62" s="280" t="n"/>
      <c r="C62" s="215" t="inlineStr">
        <is>
          <t>25.2.02.01-0011</t>
        </is>
      </c>
      <c r="D62" s="289" t="inlineStr">
        <is>
          <t>Болт специальный для крепления с гайкой и шайбой, диаметр 12-16 мм, длина 400 мм</t>
        </is>
      </c>
      <c r="E62" s="290" t="inlineStr">
        <is>
          <t>т</t>
        </is>
      </c>
      <c r="F62" s="290" t="n">
        <v>0.0021</v>
      </c>
      <c r="G62" s="223" t="n">
        <v>12539.84</v>
      </c>
      <c r="H62" s="223">
        <f>ROUND(F62*G62,2)</f>
        <v/>
      </c>
    </row>
    <row r="63">
      <c r="A63" s="173" t="n">
        <v>48</v>
      </c>
      <c r="B63" s="280" t="n"/>
      <c r="C63" s="215" t="inlineStr">
        <is>
          <t>01.7.15.03-0042</t>
        </is>
      </c>
      <c r="D63" s="289" t="inlineStr">
        <is>
          <t>Болты с гайками и шайбами строительные</t>
        </is>
      </c>
      <c r="E63" s="290" t="inlineStr">
        <is>
          <t>кг</t>
        </is>
      </c>
      <c r="F63" s="290" t="n">
        <v>2.462</v>
      </c>
      <c r="G63" s="223" t="n">
        <v>9.039999999999999</v>
      </c>
      <c r="H63" s="223">
        <f>ROUND(F63*G63,2)</f>
        <v/>
      </c>
      <c r="I63" s="164" t="n"/>
    </row>
    <row r="64">
      <c r="A64" s="173" t="n">
        <v>49</v>
      </c>
      <c r="B64" s="280" t="n"/>
      <c r="C64" s="215" t="inlineStr">
        <is>
          <t>01.7.15.07-0014</t>
        </is>
      </c>
      <c r="D64" s="289" t="inlineStr">
        <is>
          <t>Дюбели распорные полипропиленовые</t>
        </is>
      </c>
      <c r="E64" s="290" t="inlineStr">
        <is>
          <t>100 шт</t>
        </is>
      </c>
      <c r="F64" s="290" t="n">
        <v>0.2323</v>
      </c>
      <c r="G64" s="223" t="n">
        <v>86</v>
      </c>
      <c r="H64" s="223">
        <f>ROUND(F64*G64,2)</f>
        <v/>
      </c>
      <c r="I64" s="164" t="n"/>
    </row>
    <row r="65">
      <c r="A65" s="173" t="n">
        <v>50</v>
      </c>
      <c r="B65" s="280" t="n"/>
      <c r="C65" s="215" t="inlineStr">
        <is>
          <t>14.4.02.09-0001</t>
        </is>
      </c>
      <c r="D65" s="289" t="inlineStr">
        <is>
          <t>Краска</t>
        </is>
      </c>
      <c r="E65" s="290" t="inlineStr">
        <is>
          <t>кг</t>
        </is>
      </c>
      <c r="F65" s="290" t="n">
        <v>0.4646</v>
      </c>
      <c r="G65" s="223" t="n">
        <v>28.6</v>
      </c>
      <c r="H65" s="223">
        <f>ROUND(F65*G65,2)</f>
        <v/>
      </c>
    </row>
    <row r="66">
      <c r="A66" s="173" t="n">
        <v>51</v>
      </c>
      <c r="B66" s="280" t="n"/>
      <c r="C66" s="215" t="inlineStr">
        <is>
          <t>08.3.03.06-0001</t>
        </is>
      </c>
      <c r="D66" s="289" t="inlineStr">
        <is>
          <t>Проволока вязальная</t>
        </is>
      </c>
      <c r="E66" s="290" t="inlineStr">
        <is>
          <t>кг</t>
        </is>
      </c>
      <c r="F66" s="290" t="n">
        <v>1.2936</v>
      </c>
      <c r="G66" s="223" t="n">
        <v>9.5</v>
      </c>
      <c r="H66" s="223">
        <f>ROUND(F66*G66,2)</f>
        <v/>
      </c>
    </row>
    <row r="67">
      <c r="A67" s="173" t="n">
        <v>52</v>
      </c>
      <c r="B67" s="280" t="n"/>
      <c r="C67" s="215" t="inlineStr">
        <is>
          <t>14.5.09.11-0102</t>
        </is>
      </c>
      <c r="D67" s="289" t="inlineStr">
        <is>
          <t>Уайт-спирит</t>
        </is>
      </c>
      <c r="E67" s="290" t="inlineStr">
        <is>
          <t>кг</t>
        </is>
      </c>
      <c r="F67" s="290" t="n">
        <v>1.5</v>
      </c>
      <c r="G67" s="223" t="n">
        <v>6.67</v>
      </c>
      <c r="H67" s="223">
        <f>ROUND(F67*G67,2)</f>
        <v/>
      </c>
    </row>
    <row r="68">
      <c r="A68" s="173" t="n">
        <v>53</v>
      </c>
      <c r="B68" s="280" t="n"/>
      <c r="C68" s="215" t="inlineStr">
        <is>
          <t>01.3.01.06-0046</t>
        </is>
      </c>
      <c r="D68" s="289" t="inlineStr">
        <is>
          <t>Смазка солидол жировой марки «Ж»</t>
        </is>
      </c>
      <c r="E68" s="290" t="inlineStr">
        <is>
          <t>т</t>
        </is>
      </c>
      <c r="F68" s="290" t="n">
        <v>0.001</v>
      </c>
      <c r="G68" s="223" t="n">
        <v>9661.5</v>
      </c>
      <c r="H68" s="223">
        <f>ROUND(F68*G68,2)</f>
        <v/>
      </c>
      <c r="I68" s="164" t="n"/>
    </row>
    <row r="69">
      <c r="A69" s="173" t="n">
        <v>54</v>
      </c>
      <c r="B69" s="280" t="n"/>
      <c r="C69" s="215" t="inlineStr">
        <is>
          <t>01.3.01.01-0010</t>
        </is>
      </c>
      <c r="D69" s="289" t="inlineStr">
        <is>
          <t>Бензин-растворитель</t>
        </is>
      </c>
      <c r="E69" s="290" t="inlineStr">
        <is>
          <t>кг</t>
        </is>
      </c>
      <c r="F69" s="290" t="n">
        <v>0.8</v>
      </c>
      <c r="G69" s="223" t="n">
        <v>6.15</v>
      </c>
      <c r="H69" s="223">
        <f>ROUND(F69*G69,2)</f>
        <v/>
      </c>
      <c r="I69" s="164" t="n"/>
    </row>
    <row r="70" customFormat="1" s="229">
      <c r="A70" s="173" t="n">
        <v>55</v>
      </c>
      <c r="B70" s="280" t="n"/>
      <c r="C70" s="215" t="inlineStr">
        <is>
          <t>01.7.20.08-0051</t>
        </is>
      </c>
      <c r="D70" s="289" t="inlineStr">
        <is>
          <t>Ветошь</t>
        </is>
      </c>
      <c r="E70" s="290" t="inlineStr">
        <is>
          <t>кг</t>
        </is>
      </c>
      <c r="F70" s="290" t="n">
        <v>1.3626</v>
      </c>
      <c r="G70" s="223" t="n">
        <v>1.82</v>
      </c>
      <c r="H70" s="223">
        <f>ROUND(F70*G70,2)</f>
        <v/>
      </c>
      <c r="I70" s="164" t="n"/>
    </row>
    <row r="71" ht="25.5" customHeight="1" s="241">
      <c r="A71" s="173" t="n">
        <v>56</v>
      </c>
      <c r="B71" s="280" t="n"/>
      <c r="C71" s="215" t="inlineStr">
        <is>
          <t>999-9950</t>
        </is>
      </c>
      <c r="D71" s="289" t="inlineStr">
        <is>
          <t>Вспомогательные ненормируемые ресурсы (2% от Оплаты труда рабочих)</t>
        </is>
      </c>
      <c r="E71" s="290" t="inlineStr">
        <is>
          <t>руб.</t>
        </is>
      </c>
      <c r="F71" s="290" t="n">
        <v>0.6969</v>
      </c>
      <c r="G71" s="223" t="n">
        <v>1</v>
      </c>
      <c r="H71" s="223">
        <f>ROUND(F71*G71,2)</f>
        <v/>
      </c>
      <c r="I71" s="164" t="n"/>
    </row>
    <row r="74">
      <c r="B74" s="243" t="inlineStr">
        <is>
          <t>Составил ______________________     Д.А. Самуйленко</t>
        </is>
      </c>
    </row>
    <row r="75">
      <c r="B75" s="138" t="inlineStr">
        <is>
          <t xml:space="preserve">                         (подпись, инициалы, фамилия)</t>
        </is>
      </c>
    </row>
    <row r="77">
      <c r="B77" s="243" t="inlineStr">
        <is>
          <t>Проверил ______________________        А.В. Костянецкая</t>
        </is>
      </c>
    </row>
    <row r="78">
      <c r="B78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4:H4"/>
    <mergeCell ref="A2:H2"/>
    <mergeCell ref="A31:E31"/>
    <mergeCell ref="G9:H9"/>
    <mergeCell ref="A22:E22"/>
    <mergeCell ref="A6:H6"/>
  </mergeCells>
  <pageMargins left="0.7" right="0.7" top="0.75" bottom="0.75" header="0.3" footer="0.3"/>
  <pageSetup orientation="portrait" paperSize="9" scale="54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05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258" t="inlineStr">
        <is>
          <t>Ресурсная модель</t>
        </is>
      </c>
    </row>
    <row r="6">
      <c r="B6" s="158" t="n"/>
      <c r="C6" s="235" t="n"/>
      <c r="D6" s="235" t="n"/>
      <c r="E6" s="235" t="n"/>
    </row>
    <row r="7">
      <c r="B7" s="287" t="inlineStr">
        <is>
          <t>Наименование разрабатываемого показателя УНЦ — Демонтаж ВЛ 6-20 кВ одна цепь</t>
        </is>
      </c>
    </row>
    <row r="8">
      <c r="B8" s="288" t="inlineStr">
        <is>
          <t>Единица измерения  — 1 км</t>
        </is>
      </c>
    </row>
    <row r="9">
      <c r="B9" s="158" t="n"/>
      <c r="C9" s="235" t="n"/>
      <c r="D9" s="235" t="n"/>
      <c r="E9" s="235" t="n"/>
    </row>
    <row r="10" ht="51" customHeight="1" s="241">
      <c r="B10" s="290" t="inlineStr">
        <is>
          <t>Наименование</t>
        </is>
      </c>
      <c r="C10" s="290" t="inlineStr">
        <is>
          <t>Сметная стоимость в ценах на 01.01.2023
 (руб.)</t>
        </is>
      </c>
      <c r="D10" s="290" t="inlineStr">
        <is>
          <t>Удельный вес, 
(в СМР)</t>
        </is>
      </c>
      <c r="E10" s="29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ОБ'!J32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ОБ'!J44</f>
        <v/>
      </c>
      <c r="D17" s="26">
        <f>C17/$C$24</f>
        <v/>
      </c>
      <c r="E17" s="26">
        <f>C17/$C$40</f>
        <v/>
      </c>
      <c r="G17" s="375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ОБ'!D50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ОБ'!D48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155">
        <f>'Прил.5 Расчет СМР и ОБ'!J39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155">
        <f>'Прил.5 Расчет СМР и ОБ'!J40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ОБ'!J53</f>
        <v/>
      </c>
      <c r="D27" s="26" t="n"/>
      <c r="E27" s="26">
        <f>C27/$C$40</f>
        <v/>
      </c>
      <c r="G27" s="156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- 1,9%</t>
        </is>
      </c>
      <c r="C30" s="189">
        <f>ROUND((C24+C29)*1.9%,2)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ОБ'!E54</f>
        <v/>
      </c>
      <c r="D41" s="24" t="n"/>
      <c r="E41" s="24" t="n"/>
    </row>
    <row r="42">
      <c r="B42" s="211" t="n"/>
      <c r="C42" s="235" t="n"/>
      <c r="D42" s="235" t="n"/>
      <c r="E42" s="235" t="n"/>
    </row>
    <row r="43">
      <c r="B43" s="211" t="inlineStr">
        <is>
          <t>Составил ____________________________  Д.А. Самуйленко</t>
        </is>
      </c>
      <c r="C43" s="235" t="n"/>
      <c r="D43" s="235" t="n"/>
      <c r="E43" s="235" t="n"/>
    </row>
    <row r="44">
      <c r="B44" s="211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211" t="n"/>
      <c r="C45" s="235" t="n"/>
      <c r="D45" s="235" t="n"/>
      <c r="E45" s="235" t="n"/>
    </row>
    <row r="46">
      <c r="B46" s="211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288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0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6" min="1" max="1"/>
    <col width="22.5703125" customWidth="1" style="236" min="2" max="2"/>
    <col width="39.140625" customWidth="1" style="236" min="3" max="3"/>
    <col width="13.5703125" customWidth="1" style="236" min="4" max="4"/>
    <col width="12.7109375" customWidth="1" style="236" min="5" max="5"/>
    <col width="14.5703125" customWidth="1" style="236" min="6" max="6"/>
    <col width="15.85546875" customWidth="1" style="236" min="7" max="7"/>
    <col width="12.7109375" customWidth="1" style="236" min="8" max="8"/>
    <col width="15.85546875" customWidth="1" style="236" min="9" max="9"/>
    <col width="17.5703125" customWidth="1" style="236" min="10" max="10"/>
    <col width="10.85546875" customWidth="1" style="236" min="11" max="11"/>
    <col width="13.85546875" customWidth="1" style="236" min="12" max="12"/>
  </cols>
  <sheetData>
    <row r="1">
      <c r="M1" s="236" t="n"/>
      <c r="N1" s="236" t="n"/>
    </row>
    <row r="2" ht="15.75" customHeight="1" s="241">
      <c r="H2" s="300" t="inlineStr">
        <is>
          <t>Приложение №5</t>
        </is>
      </c>
      <c r="M2" s="236" t="n"/>
      <c r="N2" s="236" t="n"/>
    </row>
    <row r="3">
      <c r="M3" s="236" t="n"/>
      <c r="N3" s="236" t="n"/>
    </row>
    <row r="4" ht="12.75" customFormat="1" customHeight="1" s="235">
      <c r="A4" s="258" t="inlineStr">
        <is>
          <t>Расчет стоимости СМР и оборудования</t>
        </is>
      </c>
    </row>
    <row r="5" ht="12.75" customFormat="1" customHeight="1" s="235">
      <c r="A5" s="258" t="n"/>
      <c r="B5" s="258" t="n"/>
      <c r="C5" s="313" t="n"/>
      <c r="D5" s="258" t="n"/>
      <c r="E5" s="258" t="n"/>
      <c r="F5" s="258" t="n"/>
      <c r="G5" s="258" t="n"/>
      <c r="H5" s="258" t="n"/>
      <c r="I5" s="258" t="n"/>
      <c r="J5" s="258" t="n"/>
    </row>
    <row r="6" ht="12.75" customFormat="1" customHeight="1" s="235">
      <c r="A6" s="136" t="inlineStr">
        <is>
          <t>Наименование разрабатываемого показателя УНЦ</t>
        </is>
      </c>
      <c r="B6" s="135" t="n"/>
      <c r="C6" s="135" t="n"/>
      <c r="D6" s="261" t="inlineStr">
        <is>
          <t>Демонтаж ВЛ 6-20 кВ одна цепь</t>
        </is>
      </c>
    </row>
    <row r="7" ht="12.75" customFormat="1" customHeight="1" s="235">
      <c r="A7" s="261" t="inlineStr">
        <is>
          <t>Единица измерения  — 1 км</t>
        </is>
      </c>
      <c r="I7" s="287" t="n"/>
      <c r="J7" s="287" t="n"/>
    </row>
    <row r="8" ht="13.5" customFormat="1" customHeight="1" s="235">
      <c r="A8" s="261" t="n"/>
    </row>
    <row r="9" ht="27" customHeight="1" s="241">
      <c r="A9" s="290" t="inlineStr">
        <is>
          <t>№ пп.</t>
        </is>
      </c>
      <c r="B9" s="290" t="inlineStr">
        <is>
          <t>Код ресурса</t>
        </is>
      </c>
      <c r="C9" s="290" t="inlineStr">
        <is>
          <t>Наименование</t>
        </is>
      </c>
      <c r="D9" s="290" t="inlineStr">
        <is>
          <t>Ед. изм.</t>
        </is>
      </c>
      <c r="E9" s="290" t="inlineStr">
        <is>
          <t>Кол-во единиц по проектным данным</t>
        </is>
      </c>
      <c r="F9" s="290" t="inlineStr">
        <is>
          <t>Сметная стоимость в ценах на 01.01.2000 (руб.)</t>
        </is>
      </c>
      <c r="G9" s="366" t="n"/>
      <c r="H9" s="290" t="inlineStr">
        <is>
          <t>Удельный вес, %</t>
        </is>
      </c>
      <c r="I9" s="290" t="inlineStr">
        <is>
          <t>Сметная стоимость в ценах на 01.01.2023 (руб.)</t>
        </is>
      </c>
      <c r="J9" s="366" t="n"/>
      <c r="M9" s="236" t="n"/>
      <c r="N9" s="236" t="n"/>
    </row>
    <row r="10" ht="28.5" customHeight="1" s="241">
      <c r="A10" s="368" t="n"/>
      <c r="B10" s="368" t="n"/>
      <c r="C10" s="368" t="n"/>
      <c r="D10" s="368" t="n"/>
      <c r="E10" s="368" t="n"/>
      <c r="F10" s="290" t="inlineStr">
        <is>
          <t>на ед. изм.</t>
        </is>
      </c>
      <c r="G10" s="290" t="inlineStr">
        <is>
          <t>общая</t>
        </is>
      </c>
      <c r="H10" s="368" t="n"/>
      <c r="I10" s="290" t="inlineStr">
        <is>
          <t>на ед. изм.</t>
        </is>
      </c>
      <c r="J10" s="290" t="inlineStr">
        <is>
          <t>общая</t>
        </is>
      </c>
      <c r="M10" s="236" t="n"/>
      <c r="N10" s="236" t="n"/>
    </row>
    <row r="11">
      <c r="A11" s="290" t="n">
        <v>1</v>
      </c>
      <c r="B11" s="290" t="n">
        <v>2</v>
      </c>
      <c r="C11" s="290" t="n">
        <v>3</v>
      </c>
      <c r="D11" s="290" t="n">
        <v>4</v>
      </c>
      <c r="E11" s="290" t="n">
        <v>5</v>
      </c>
      <c r="F11" s="290" t="n">
        <v>6</v>
      </c>
      <c r="G11" s="290" t="n">
        <v>7</v>
      </c>
      <c r="H11" s="290" t="n">
        <v>8</v>
      </c>
      <c r="I11" s="303" t="n">
        <v>9</v>
      </c>
      <c r="J11" s="303" t="n">
        <v>10</v>
      </c>
      <c r="M11" s="236" t="n"/>
      <c r="N11" s="236" t="n"/>
    </row>
    <row r="12">
      <c r="A12" s="290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1" t="n"/>
      <c r="J12" s="181" t="n"/>
    </row>
    <row r="13" ht="25.5" customHeight="1" s="241">
      <c r="A13" s="290" t="n">
        <v>1</v>
      </c>
      <c r="B13" s="215" t="inlineStr">
        <is>
          <t>1-3-4</t>
        </is>
      </c>
      <c r="C13" s="289" t="inlineStr">
        <is>
          <t>Затраты труда рабочих-строителей среднего разряда (3,4)</t>
        </is>
      </c>
      <c r="D13" s="290" t="inlineStr">
        <is>
          <t>чел.-ч.</t>
        </is>
      </c>
      <c r="E13" s="376" t="n">
        <v>407.19955406912</v>
      </c>
      <c r="F13" s="223" t="n">
        <v>8.970000000000001</v>
      </c>
      <c r="G13" s="223" t="n">
        <v>3652.58</v>
      </c>
      <c r="H13" s="293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6">
      <c r="A14" s="290" t="n"/>
      <c r="B14" s="290" t="n"/>
      <c r="C14" s="278" t="inlineStr">
        <is>
          <t>Итого по разделу "Затраты труда рабочих-строителей"</t>
        </is>
      </c>
      <c r="D14" s="290" t="inlineStr">
        <is>
          <t>чел.-ч.</t>
        </is>
      </c>
      <c r="E14" s="376">
        <f>SUM(E13:E13)</f>
        <v/>
      </c>
      <c r="F14" s="223" t="n"/>
      <c r="G14" s="223">
        <f>SUM(G13:G13)</f>
        <v/>
      </c>
      <c r="H14" s="294" t="n">
        <v>1</v>
      </c>
      <c r="I14" s="181" t="n"/>
      <c r="J14" s="223">
        <f>SUM(J13:J13)</f>
        <v/>
      </c>
    </row>
    <row r="15" ht="38.25" customFormat="1" customHeight="1" s="236">
      <c r="A15" s="290" t="n"/>
      <c r="B15" s="290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0" t="inlineStr">
        <is>
          <t>чел.-ч.</t>
        </is>
      </c>
      <c r="E15" s="291" t="n"/>
      <c r="F15" s="292" t="n"/>
      <c r="G15" s="223">
        <f>SUM(G14)*0.7</f>
        <v/>
      </c>
      <c r="H15" s="294" t="n">
        <v>1</v>
      </c>
      <c r="I15" s="181" t="n"/>
      <c r="J15" s="223">
        <f>SUM(J13)*0.7</f>
        <v/>
      </c>
    </row>
    <row r="16" ht="14.25" customFormat="1" customHeight="1" s="236">
      <c r="A16" s="290" t="n"/>
      <c r="B16" s="289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1" t="n"/>
      <c r="J16" s="181" t="n"/>
    </row>
    <row r="17" ht="14.25" customFormat="1" customHeight="1" s="236">
      <c r="A17" s="290" t="n">
        <v>2</v>
      </c>
      <c r="B17" s="290" t="n">
        <v>2</v>
      </c>
      <c r="C17" s="289" t="inlineStr">
        <is>
          <t>Затраты труда машинистов</t>
        </is>
      </c>
      <c r="D17" s="290" t="inlineStr">
        <is>
          <t>чел.-ч.</t>
        </is>
      </c>
      <c r="E17" s="376" t="n">
        <v>85.2</v>
      </c>
      <c r="F17" s="223" t="n">
        <v>17.105985915493</v>
      </c>
      <c r="G17" s="223" t="n">
        <v>1457.43</v>
      </c>
      <c r="H17" s="294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6">
      <c r="A18" s="290" t="n"/>
      <c r="B18" s="290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6">
      <c r="A19" s="290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1" t="n"/>
      <c r="J19" s="181" t="n"/>
    </row>
    <row r="20" ht="14.25" customFormat="1" customHeight="1" s="236">
      <c r="A20" s="290" t="n"/>
      <c r="B20" s="289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1" t="n"/>
      <c r="J20" s="181" t="n"/>
    </row>
    <row r="21" ht="25.5" customFormat="1" customHeight="1" s="236">
      <c r="A21" s="290" t="n">
        <v>3</v>
      </c>
      <c r="B21" s="215" t="inlineStr">
        <is>
          <t>91.04.01-031</t>
        </is>
      </c>
      <c r="C21" s="289" t="inlineStr">
        <is>
          <t>Машины бурильно-крановые на автомобиле, глубина бурения 3,5 м</t>
        </is>
      </c>
      <c r="D21" s="290" t="inlineStr">
        <is>
          <t>маш.-ч</t>
        </is>
      </c>
      <c r="E21" s="376" t="n">
        <v>37.32</v>
      </c>
      <c r="F21" s="292" t="n">
        <v>138.54</v>
      </c>
      <c r="G21" s="223">
        <f>ROUND(E21*F21,2)</f>
        <v/>
      </c>
      <c r="H21" s="293">
        <f>G21/$G$33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6">
      <c r="A22" s="290" t="n">
        <v>4</v>
      </c>
      <c r="B22" s="215" t="inlineStr">
        <is>
          <t>91.06.06-011</t>
        </is>
      </c>
      <c r="C22" s="289" t="inlineStr">
        <is>
          <t>Автогидроподъемники, высота подъема 12 м</t>
        </is>
      </c>
      <c r="D22" s="290" t="inlineStr">
        <is>
          <t>маш.-ч</t>
        </is>
      </c>
      <c r="E22" s="376" t="n">
        <v>35.64</v>
      </c>
      <c r="F22" s="292" t="n">
        <v>82.22</v>
      </c>
      <c r="G22" s="223">
        <f>ROUND(E22*F22,2)</f>
        <v/>
      </c>
      <c r="H22" s="293">
        <f>G22/$G$33</f>
        <v/>
      </c>
      <c r="I22" s="223">
        <f>ROUND(F22*Прил.10!$D$12,2)</f>
        <v/>
      </c>
      <c r="J22" s="223">
        <f>ROUND(I22*E22,2)</f>
        <v/>
      </c>
    </row>
    <row r="23" ht="30" customFormat="1" customHeight="1" s="236">
      <c r="A23" s="290" t="n">
        <v>5</v>
      </c>
      <c r="B23" s="215" t="inlineStr">
        <is>
          <t>91.05.05-014</t>
        </is>
      </c>
      <c r="C23" s="289" t="inlineStr">
        <is>
          <t>Краны на автомобильном ходу, грузоподъемность 10 т</t>
        </is>
      </c>
      <c r="D23" s="290" t="inlineStr">
        <is>
          <t>маш.-ч</t>
        </is>
      </c>
      <c r="E23" s="376" t="n">
        <v>13.56</v>
      </c>
      <c r="F23" s="292" t="n">
        <v>111.99</v>
      </c>
      <c r="G23" s="223">
        <f>ROUND(E23*F23,2)</f>
        <v/>
      </c>
      <c r="H23" s="293">
        <f>G23/$G$33</f>
        <v/>
      </c>
      <c r="I23" s="223">
        <f>ROUND(F23*Прил.10!$D$12,2)</f>
        <v/>
      </c>
      <c r="J23" s="223">
        <f>ROUND(I23*E23,2)</f>
        <v/>
      </c>
    </row>
    <row r="24" ht="30" customFormat="1" customHeight="1" s="236">
      <c r="A24" s="290" t="n">
        <v>6</v>
      </c>
      <c r="B24" s="215" t="inlineStr">
        <is>
          <t>91.15.03-014</t>
        </is>
      </c>
      <c r="C24" s="289" t="inlineStr">
        <is>
          <t>Тракторы на пневмоколесном ходу, мощность 59 кВт (80 л.с.)</t>
        </is>
      </c>
      <c r="D24" s="290" t="inlineStr">
        <is>
          <t>маш.-ч</t>
        </is>
      </c>
      <c r="E24" s="376" t="n">
        <v>19.24</v>
      </c>
      <c r="F24" s="292" t="n">
        <v>74.61</v>
      </c>
      <c r="G24" s="223">
        <f>ROUND(E24*F24,2)</f>
        <v/>
      </c>
      <c r="H24" s="293">
        <f>G24/$G$33</f>
        <v/>
      </c>
      <c r="I24" s="223">
        <f>ROUND(F24*Прил.10!$D$12,2)</f>
        <v/>
      </c>
      <c r="J24" s="223">
        <f>ROUND(I24*E24,2)</f>
        <v/>
      </c>
    </row>
    <row r="25" ht="14.25" customFormat="1" customHeight="1" s="236">
      <c r="A25" s="290" t="n"/>
      <c r="B25" s="290" t="n"/>
      <c r="C25" s="289" t="inlineStr">
        <is>
          <t>Итого основные машины и механизмы</t>
        </is>
      </c>
      <c r="D25" s="290" t="n"/>
      <c r="E25" s="376" t="n"/>
      <c r="F25" s="223" t="n"/>
      <c r="G25" s="223">
        <f>SUM(G21:G24)</f>
        <v/>
      </c>
      <c r="H25" s="294">
        <f>G25/G33</f>
        <v/>
      </c>
      <c r="I25" s="127" t="n"/>
      <c r="J25" s="223">
        <f>SUM(J21:J24)</f>
        <v/>
      </c>
    </row>
    <row r="26" ht="25.5" customFormat="1" customHeight="1" s="236">
      <c r="A26" s="290" t="n"/>
      <c r="B26" s="290" t="n"/>
      <c r="C26" s="190" t="inlineStr">
        <is>
          <t>Итого основные машины и механизмы 
(с коэффициентом на демонтаж 0,7)</t>
        </is>
      </c>
      <c r="D26" s="290" t="n"/>
      <c r="E26" s="377" t="n"/>
      <c r="F26" s="291" t="n"/>
      <c r="G26" s="223">
        <f>G25*0.7</f>
        <v/>
      </c>
      <c r="H26" s="293">
        <f>G26/G34</f>
        <v/>
      </c>
      <c r="I26" s="223" t="n"/>
      <c r="J26" s="223">
        <f>J25*0.7</f>
        <v/>
      </c>
    </row>
    <row r="27" hidden="1" outlineLevel="1" ht="25.5" customFormat="1" customHeight="1" s="236">
      <c r="A27" s="290" t="n">
        <v>7</v>
      </c>
      <c r="B27" s="215" t="inlineStr">
        <is>
          <t>91.14.02-001</t>
        </is>
      </c>
      <c r="C27" s="289" t="inlineStr">
        <is>
          <t>Автомобили бортовые, грузоподъемность до 5 т</t>
        </is>
      </c>
      <c r="D27" s="290" t="inlineStr">
        <is>
          <t>маш.-ч</t>
        </is>
      </c>
      <c r="E27" s="376" t="n">
        <v>19.24</v>
      </c>
      <c r="F27" s="292" t="n">
        <v>65.70999999999999</v>
      </c>
      <c r="G27" s="223">
        <f>ROUND(E27*F27,2)</f>
        <v/>
      </c>
      <c r="H27" s="293">
        <f>G27/$G$33</f>
        <v/>
      </c>
      <c r="I27" s="223">
        <f>ROUND(F27*Прил.10!$D$12,2)</f>
        <v/>
      </c>
      <c r="J27" s="223">
        <f>ROUND(I27*E27,2)</f>
        <v/>
      </c>
    </row>
    <row r="28" hidden="1" outlineLevel="1" ht="38.25" customFormat="1" customHeight="1" s="236">
      <c r="A28" s="290" t="n">
        <v>8</v>
      </c>
      <c r="B28" s="215" t="inlineStr">
        <is>
          <t>91.17.04-036</t>
        </is>
      </c>
      <c r="C28" s="289" t="inlineStr">
        <is>
          <t>Агрегаты сварочные передвижные с дизельным двигателем, номинальный сварочный ток 250-400 А</t>
        </is>
      </c>
      <c r="D28" s="290" t="inlineStr">
        <is>
          <t>маш.-ч</t>
        </is>
      </c>
      <c r="E28" s="376" t="n">
        <v>14.7</v>
      </c>
      <c r="F28" s="292" t="n">
        <v>14</v>
      </c>
      <c r="G28" s="223">
        <f>ROUND(E28*F28,2)</f>
        <v/>
      </c>
      <c r="H28" s="293">
        <f>G28/$G$33</f>
        <v/>
      </c>
      <c r="I28" s="223">
        <f>ROUND(F28*Прил.10!$D$12,2)</f>
        <v/>
      </c>
      <c r="J28" s="223">
        <f>ROUND(I28*E28,2)</f>
        <v/>
      </c>
    </row>
    <row r="29" hidden="1" outlineLevel="1" ht="14.25" customFormat="1" customHeight="1" s="236">
      <c r="A29" s="290" t="n">
        <v>9</v>
      </c>
      <c r="B29" s="215" t="inlineStr">
        <is>
          <t>91.15.01-001</t>
        </is>
      </c>
      <c r="C29" s="289" t="inlineStr">
        <is>
          <t>Прицепы тракторные 2 т</t>
        </is>
      </c>
      <c r="D29" s="290" t="inlineStr">
        <is>
          <t>маш.-ч</t>
        </is>
      </c>
      <c r="E29" s="376" t="n">
        <v>12.8</v>
      </c>
      <c r="F29" s="292" t="n">
        <v>4.01</v>
      </c>
      <c r="G29" s="223">
        <f>ROUND(E29*F29,2)</f>
        <v/>
      </c>
      <c r="H29" s="293">
        <f>G29/$G$33</f>
        <v/>
      </c>
      <c r="I29" s="223">
        <f>ROUND(F29*Прил.10!$D$12,2)</f>
        <v/>
      </c>
      <c r="J29" s="223">
        <f>ROUND(I29*E29,2)</f>
        <v/>
      </c>
    </row>
    <row r="30" hidden="1" outlineLevel="1" ht="25.5" customFormat="1" customHeight="1" s="236">
      <c r="A30" s="290" t="n">
        <v>10</v>
      </c>
      <c r="B30" s="215" t="inlineStr">
        <is>
          <t>91.17.04-233</t>
        </is>
      </c>
      <c r="C30" s="289" t="inlineStr">
        <is>
          <t>Установки для сварки ручной дуговой (постоянного тока)</t>
        </is>
      </c>
      <c r="D30" s="290" t="inlineStr">
        <is>
          <t>маш.-ч</t>
        </is>
      </c>
      <c r="E30" s="376" t="n">
        <v>0.23</v>
      </c>
      <c r="F30" s="292" t="n">
        <v>8.1</v>
      </c>
      <c r="G30" s="223">
        <f>ROUND(E30*F30,2)</f>
        <v/>
      </c>
      <c r="H30" s="293">
        <f>G30/$G$33</f>
        <v/>
      </c>
      <c r="I30" s="223">
        <f>ROUND(F30*Прил.10!$D$12,2)</f>
        <v/>
      </c>
      <c r="J30" s="223">
        <f>ROUND(I30*E30,2)</f>
        <v/>
      </c>
    </row>
    <row r="31" collapsed="1" ht="14.25" customFormat="1" customHeight="1" s="236">
      <c r="A31" s="290" t="n"/>
      <c r="B31" s="290" t="n"/>
      <c r="C31" s="289" t="inlineStr">
        <is>
          <t>Итого прочие машины и механизмы</t>
        </is>
      </c>
      <c r="D31" s="290" t="n"/>
      <c r="E31" s="291" t="n"/>
      <c r="F31" s="223" t="n"/>
      <c r="G31" s="127">
        <f>SUM(G27:G30)</f>
        <v/>
      </c>
      <c r="H31" s="293">
        <f>G31/G33</f>
        <v/>
      </c>
      <c r="I31" s="223" t="n"/>
      <c r="J31" s="127">
        <f>SUM(J27:J30)</f>
        <v/>
      </c>
    </row>
    <row r="32" ht="25.5" customFormat="1" customHeight="1" s="236">
      <c r="A32" s="290" t="n"/>
      <c r="B32" s="290" t="n"/>
      <c r="C32" s="190" t="inlineStr">
        <is>
          <t>Итого прочие машины и механизмы 
(с коэффициентом на демонтаж 0,7)</t>
        </is>
      </c>
      <c r="D32" s="290" t="n"/>
      <c r="E32" s="291" t="n"/>
      <c r="F32" s="223" t="n"/>
      <c r="G32" s="223">
        <f>G31*0.7</f>
        <v/>
      </c>
      <c r="H32" s="293">
        <f>G32/G34</f>
        <v/>
      </c>
      <c r="I32" s="223" t="n"/>
      <c r="J32" s="223">
        <f>J31*0.7</f>
        <v/>
      </c>
    </row>
    <row r="33" ht="25.5" customFormat="1" customHeight="1" s="236">
      <c r="A33" s="290" t="n"/>
      <c r="B33" s="290" t="n"/>
      <c r="C33" s="278" t="inlineStr">
        <is>
          <t>Итого по разделу «Машины и механизмы»</t>
        </is>
      </c>
      <c r="D33" s="290" t="n"/>
      <c r="E33" s="291" t="n"/>
      <c r="F33" s="223" t="n"/>
      <c r="G33" s="223">
        <f>G31+G25</f>
        <v/>
      </c>
      <c r="H33" s="202" t="n">
        <v>1</v>
      </c>
      <c r="I33" s="203" t="n"/>
      <c r="J33" s="201">
        <f>J31+J25</f>
        <v/>
      </c>
    </row>
    <row r="34" ht="38.25" customFormat="1" customHeight="1" s="236">
      <c r="A34" s="290" t="n"/>
      <c r="B34" s="290" t="n"/>
      <c r="C34" s="198" t="inlineStr">
        <is>
          <t>Итого по разделу «Машины и механизмы»  
(с коэффициентом на демонтаж 0,7)</t>
        </is>
      </c>
      <c r="D34" s="304" t="n"/>
      <c r="E34" s="200" t="n"/>
      <c r="F34" s="201" t="n"/>
      <c r="G34" s="201">
        <f>G26+G32</f>
        <v/>
      </c>
      <c r="H34" s="202" t="n">
        <v>1</v>
      </c>
      <c r="I34" s="203" t="n"/>
      <c r="J34" s="201">
        <f>J26+J32</f>
        <v/>
      </c>
    </row>
    <row r="35" ht="14.25" customFormat="1" customHeight="1" s="236">
      <c r="A35" s="290" t="n"/>
      <c r="B35" s="278" t="inlineStr">
        <is>
          <t>Оборудование</t>
        </is>
      </c>
      <c r="C35" s="365" t="n"/>
      <c r="D35" s="365" t="n"/>
      <c r="E35" s="365" t="n"/>
      <c r="F35" s="365" t="n"/>
      <c r="G35" s="365" t="n"/>
      <c r="H35" s="366" t="n"/>
      <c r="I35" s="181" t="n"/>
      <c r="J35" s="181" t="n"/>
    </row>
    <row r="36">
      <c r="A36" s="290" t="n"/>
      <c r="B36" s="289" t="inlineStr">
        <is>
          <t>Основное оборудование</t>
        </is>
      </c>
      <c r="C36" s="365" t="n"/>
      <c r="D36" s="365" t="n"/>
      <c r="E36" s="365" t="n"/>
      <c r="F36" s="365" t="n"/>
      <c r="G36" s="365" t="n"/>
      <c r="H36" s="366" t="n"/>
      <c r="I36" s="181" t="n"/>
      <c r="J36" s="181" t="n"/>
    </row>
    <row r="37">
      <c r="A37" s="290" t="n"/>
      <c r="B37" s="171" t="n"/>
      <c r="C37" s="172" t="inlineStr">
        <is>
          <t>Итого основное оборудование</t>
        </is>
      </c>
      <c r="D37" s="290" t="n"/>
      <c r="E37" s="376" t="n"/>
      <c r="F37" s="292" t="n"/>
      <c r="G37" s="223" t="n">
        <v>0</v>
      </c>
      <c r="H37" s="294" t="n">
        <v>0</v>
      </c>
      <c r="I37" s="127" t="n"/>
      <c r="J37" s="223" t="n">
        <v>0</v>
      </c>
    </row>
    <row r="38">
      <c r="A38" s="290" t="n"/>
      <c r="B38" s="290" t="n"/>
      <c r="C38" s="289" t="inlineStr">
        <is>
          <t>Итого прочее оборудование</t>
        </is>
      </c>
      <c r="D38" s="290" t="n"/>
      <c r="E38" s="376" t="n"/>
      <c r="F38" s="292" t="n"/>
      <c r="G38" s="223" t="n">
        <v>0</v>
      </c>
      <c r="H38" s="293" t="n">
        <v>0</v>
      </c>
      <c r="I38" s="127" t="n"/>
      <c r="J38" s="223" t="n">
        <v>0</v>
      </c>
    </row>
    <row r="39">
      <c r="A39" s="290" t="n"/>
      <c r="B39" s="290" t="n"/>
      <c r="C39" s="278" t="inlineStr">
        <is>
          <t>Итого по разделу «Оборудование»</t>
        </is>
      </c>
      <c r="D39" s="290" t="n"/>
      <c r="E39" s="291" t="n"/>
      <c r="F39" s="292" t="n"/>
      <c r="G39" s="223">
        <f>G38+G37</f>
        <v/>
      </c>
      <c r="H39" s="294">
        <f>H38+H37</f>
        <v/>
      </c>
      <c r="I39" s="127" t="n"/>
      <c r="J39" s="223">
        <f>J38+J37</f>
        <v/>
      </c>
    </row>
    <row r="40" ht="25.5" customHeight="1" s="241">
      <c r="A40" s="290" t="n"/>
      <c r="B40" s="290" t="n"/>
      <c r="C40" s="289" t="inlineStr">
        <is>
          <t>в том числе технологическое оборудование</t>
        </is>
      </c>
      <c r="D40" s="290" t="n"/>
      <c r="E40" s="377" t="n"/>
      <c r="F40" s="292" t="n"/>
      <c r="G40" s="223" t="n">
        <v>0</v>
      </c>
      <c r="H40" s="294" t="n"/>
      <c r="I40" s="127" t="n"/>
      <c r="J40" s="223">
        <f>J39</f>
        <v/>
      </c>
    </row>
    <row r="41" ht="14.25" customFormat="1" customHeight="1" s="236">
      <c r="A41" s="290" t="n"/>
      <c r="B41" s="278" t="inlineStr">
        <is>
          <t>Материалы</t>
        </is>
      </c>
      <c r="C41" s="365" t="n"/>
      <c r="D41" s="365" t="n"/>
      <c r="E41" s="365" t="n"/>
      <c r="F41" s="365" t="n"/>
      <c r="G41" s="365" t="n"/>
      <c r="H41" s="366" t="n"/>
      <c r="I41" s="204" t="n"/>
      <c r="J41" s="204" t="n"/>
    </row>
    <row r="42" ht="14.25" customFormat="1" customHeight="1" s="236">
      <c r="A42" s="290" t="n"/>
      <c r="B42" s="289" t="inlineStr">
        <is>
          <t>Основные материалы</t>
        </is>
      </c>
      <c r="C42" s="365" t="n"/>
      <c r="D42" s="365" t="n"/>
      <c r="E42" s="365" t="n"/>
      <c r="F42" s="365" t="n"/>
      <c r="G42" s="365" t="n"/>
      <c r="H42" s="366" t="n"/>
      <c r="I42" s="204" t="n"/>
      <c r="J42" s="204" t="n"/>
    </row>
    <row r="43" ht="14.25" customFormat="1" customHeight="1" s="236">
      <c r="A43" s="290" t="n"/>
      <c r="B43" s="215" t="n"/>
      <c r="C43" s="289" t="inlineStr">
        <is>
          <t>Итого основные материалы</t>
        </is>
      </c>
      <c r="D43" s="290" t="n"/>
      <c r="E43" s="376" t="n"/>
      <c r="F43" s="223" t="n"/>
      <c r="G43" s="223" t="n">
        <v>0</v>
      </c>
      <c r="H43" s="293" t="n">
        <v>0</v>
      </c>
      <c r="I43" s="223" t="n"/>
      <c r="J43" s="223" t="n">
        <v>0</v>
      </c>
    </row>
    <row r="44" ht="14.25" customFormat="1" customHeight="1" s="236">
      <c r="A44" s="290" t="n"/>
      <c r="B44" s="290" t="n"/>
      <c r="C44" s="289" t="inlineStr">
        <is>
          <t>Итого прочие материалы</t>
        </is>
      </c>
      <c r="D44" s="290" t="n"/>
      <c r="E44" s="291" t="n"/>
      <c r="F44" s="292" t="n"/>
      <c r="G44" s="223" t="n">
        <v>0</v>
      </c>
      <c r="H44" s="293" t="n">
        <v>0</v>
      </c>
      <c r="I44" s="223" t="n"/>
      <c r="J44" s="223" t="n">
        <v>0</v>
      </c>
    </row>
    <row r="45" ht="14.25" customFormat="1" customHeight="1" s="236">
      <c r="A45" s="290" t="n"/>
      <c r="B45" s="290" t="n"/>
      <c r="C45" s="278" t="inlineStr">
        <is>
          <t>Итого по разделу «Материалы»</t>
        </is>
      </c>
      <c r="D45" s="290" t="n"/>
      <c r="E45" s="291" t="n"/>
      <c r="F45" s="292" t="n"/>
      <c r="G45" s="223">
        <f>G43+G44</f>
        <v/>
      </c>
      <c r="H45" s="293" t="n">
        <v>0</v>
      </c>
      <c r="I45" s="223" t="n"/>
      <c r="J45" s="223">
        <f>J43+J44</f>
        <v/>
      </c>
    </row>
    <row r="46" ht="14.25" customFormat="1" customHeight="1" s="236">
      <c r="A46" s="290" t="n"/>
      <c r="B46" s="290" t="n"/>
      <c r="C46" s="289" t="inlineStr">
        <is>
          <t>ИТОГО ПО РМ</t>
        </is>
      </c>
      <c r="D46" s="290" t="n"/>
      <c r="E46" s="291" t="n"/>
      <c r="F46" s="292" t="n"/>
      <c r="G46" s="223">
        <f>G14+G33</f>
        <v/>
      </c>
      <c r="H46" s="293" t="n"/>
      <c r="I46" s="223" t="n"/>
      <c r="J46" s="223">
        <f>J14+J33+J45</f>
        <v/>
      </c>
    </row>
    <row r="47" ht="25.5" customFormat="1" customHeight="1" s="236">
      <c r="A47" s="290" t="n"/>
      <c r="B47" s="290" t="n"/>
      <c r="C47" s="289" t="inlineStr">
        <is>
          <t>ИТОГО ПО РМ
(с коэффициентом на демонтаж 0,7)</t>
        </is>
      </c>
      <c r="D47" s="290" t="n"/>
      <c r="E47" s="291" t="n"/>
      <c r="F47" s="292" t="n"/>
      <c r="G47" s="223">
        <f>G15+G34</f>
        <v/>
      </c>
      <c r="H47" s="293" t="n"/>
      <c r="I47" s="223" t="n"/>
      <c r="J47" s="223">
        <f>J14*0.7+J33*0.7+J45</f>
        <v/>
      </c>
    </row>
    <row r="48" ht="14.25" customFormat="1" customHeight="1" s="236">
      <c r="A48" s="290" t="n"/>
      <c r="B48" s="290" t="n"/>
      <c r="C48" s="289" t="inlineStr">
        <is>
          <t>Накладные расходы</t>
        </is>
      </c>
      <c r="D48" s="133" t="n">
        <v>0.75</v>
      </c>
      <c r="E48" s="291" t="n"/>
      <c r="F48" s="292" t="n"/>
      <c r="G48" s="223" t="n">
        <v>5359</v>
      </c>
      <c r="H48" s="294" t="n"/>
      <c r="I48" s="223" t="n"/>
      <c r="J48" s="223">
        <f>ROUND(D48*(J14+J17),2)</f>
        <v/>
      </c>
    </row>
    <row r="49" ht="25.5" customFormat="1" customHeight="1" s="236">
      <c r="A49" s="290" t="n"/>
      <c r="B49" s="290" t="n"/>
      <c r="C49" s="289" t="inlineStr">
        <is>
          <t>Накладные расходы 
(с коэффициентом на демонтаж 0,7)</t>
        </is>
      </c>
      <c r="D49" s="133" t="n">
        <v>0.75</v>
      </c>
      <c r="E49" s="291" t="n"/>
      <c r="F49" s="292" t="n"/>
      <c r="G49" s="223">
        <f>G48*0.7</f>
        <v/>
      </c>
      <c r="H49" s="294" t="n"/>
      <c r="I49" s="223" t="n"/>
      <c r="J49" s="223">
        <f>ROUND(D49*(J15+J18),2)</f>
        <v/>
      </c>
    </row>
    <row r="50" ht="14.25" customFormat="1" customHeight="1" s="236">
      <c r="A50" s="290" t="n"/>
      <c r="B50" s="290" t="n"/>
      <c r="C50" s="289" t="inlineStr">
        <is>
          <t>Сметная прибыль</t>
        </is>
      </c>
      <c r="D50" s="133" t="n">
        <v>0.49</v>
      </c>
      <c r="E50" s="291" t="n"/>
      <c r="F50" s="292" t="n"/>
      <c r="G50" s="223" t="n">
        <v>3066</v>
      </c>
      <c r="H50" s="294" t="n"/>
      <c r="I50" s="223" t="n"/>
      <c r="J50" s="223">
        <f>ROUND(D50*(J14+J17),2)</f>
        <v/>
      </c>
    </row>
    <row r="51" ht="25.5" customFormat="1" customHeight="1" s="236">
      <c r="A51" s="290" t="n"/>
      <c r="B51" s="290" t="n"/>
      <c r="C51" s="289" t="inlineStr">
        <is>
          <t>Сметная прибыль 
(с коэффициентом на демонтаж 0,7)</t>
        </is>
      </c>
      <c r="D51" s="133" t="n">
        <v>0.49</v>
      </c>
      <c r="E51" s="291" t="n"/>
      <c r="F51" s="292" t="n"/>
      <c r="G51" s="223">
        <f>G50*0.7</f>
        <v/>
      </c>
      <c r="H51" s="294" t="n"/>
      <c r="I51" s="223" t="n"/>
      <c r="J51" s="223">
        <f>ROUND(D51*(J15+J18),2)</f>
        <v/>
      </c>
    </row>
    <row r="52" ht="25.5" customFormat="1" customHeight="1" s="236">
      <c r="A52" s="290" t="n"/>
      <c r="B52" s="290" t="n"/>
      <c r="C52" s="289" t="inlineStr">
        <is>
          <t>Итого СМР (с НР и СП) 
(с коэффициентом на демонтаж 0,7)</t>
        </is>
      </c>
      <c r="D52" s="290" t="n"/>
      <c r="E52" s="291" t="n"/>
      <c r="F52" s="292" t="n"/>
      <c r="G52" s="223">
        <f>G47+G49+G51</f>
        <v/>
      </c>
      <c r="H52" s="294" t="n"/>
      <c r="I52" s="223" t="n"/>
      <c r="J52" s="223">
        <f>ROUND((J47+J49+J51),2)</f>
        <v/>
      </c>
    </row>
    <row r="53" ht="25.5" customFormat="1" customHeight="1" s="236">
      <c r="A53" s="290" t="n"/>
      <c r="B53" s="290" t="n"/>
      <c r="C53" s="289" t="inlineStr">
        <is>
          <t>ВСЕГО СМР + ОБОРУДОВАНИЕ 
(с коэффициентом на демонтаж 0,7)</t>
        </is>
      </c>
      <c r="D53" s="290" t="n"/>
      <c r="E53" s="291" t="n"/>
      <c r="F53" s="292" t="n"/>
      <c r="G53" s="223">
        <f>G52</f>
        <v/>
      </c>
      <c r="H53" s="294" t="n"/>
      <c r="I53" s="223" t="n"/>
      <c r="J53" s="223">
        <f>J52</f>
        <v/>
      </c>
    </row>
    <row r="54" ht="34.5" customFormat="1" customHeight="1" s="236">
      <c r="A54" s="290" t="n"/>
      <c r="B54" s="290" t="n"/>
      <c r="C54" s="289" t="inlineStr">
        <is>
          <t>ИТОГО ПОКАЗАТЕЛЬ НА ЕД. ИЗМ.</t>
        </is>
      </c>
      <c r="D54" s="290" t="inlineStr">
        <is>
          <t>1 км</t>
        </is>
      </c>
      <c r="E54" s="377" t="n">
        <v>2.15</v>
      </c>
      <c r="F54" s="292" t="n"/>
      <c r="G54" s="223">
        <f>G53/E54</f>
        <v/>
      </c>
      <c r="H54" s="294" t="n"/>
      <c r="I54" s="223" t="n"/>
      <c r="J54" s="201">
        <f>J53/E54</f>
        <v/>
      </c>
    </row>
    <row r="56" ht="14.25" customFormat="1" customHeight="1" s="236">
      <c r="A56" s="235" t="inlineStr">
        <is>
          <t>Составил ______________________     Д.А. Самуйленко</t>
        </is>
      </c>
    </row>
    <row r="57" ht="14.25" customFormat="1" customHeight="1" s="236">
      <c r="A57" s="238" t="inlineStr">
        <is>
          <t xml:space="preserve">                         (подпись, инициалы, фамилия)</t>
        </is>
      </c>
    </row>
    <row r="58" ht="14.25" customFormat="1" customHeight="1" s="236">
      <c r="A58" s="235" t="n"/>
    </row>
    <row r="59" ht="14.25" customFormat="1" customHeight="1" s="236">
      <c r="A59" s="235" t="inlineStr">
        <is>
          <t>Проверил ______________________        А.В. Костянецкая</t>
        </is>
      </c>
    </row>
    <row r="60" ht="14.25" customFormat="1" customHeight="1" s="236">
      <c r="A60" s="23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6:H36"/>
    <mergeCell ref="E9:E10"/>
    <mergeCell ref="B41:H41"/>
    <mergeCell ref="A7:H7"/>
    <mergeCell ref="B35:H35"/>
    <mergeCell ref="B16:H16"/>
    <mergeCell ref="B9:B10"/>
    <mergeCell ref="D9:D10"/>
    <mergeCell ref="B12:H12"/>
    <mergeCell ref="D6:J6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2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5" t="inlineStr">
        <is>
          <t>Приложение №6</t>
        </is>
      </c>
    </row>
    <row r="2" ht="21.75" customHeight="1" s="241">
      <c r="A2" s="305" t="n"/>
      <c r="B2" s="305" t="n"/>
      <c r="C2" s="305" t="n"/>
      <c r="D2" s="314" t="n"/>
      <c r="E2" s="305" t="n"/>
      <c r="F2" s="305" t="n"/>
      <c r="G2" s="305" t="n"/>
    </row>
    <row r="3">
      <c r="A3" s="258" t="inlineStr">
        <is>
          <t>Расчет стоимости оборудования</t>
        </is>
      </c>
    </row>
    <row r="4" ht="25.5" customHeight="1" s="241">
      <c r="A4" s="261" t="inlineStr">
        <is>
          <t>Наименование разрабатываемого показателя УНЦ — Демонтаж ВЛ 6-20 кВ одна цепь</t>
        </is>
      </c>
    </row>
    <row r="5">
      <c r="A5" s="235" t="n"/>
      <c r="B5" s="235" t="n"/>
      <c r="C5" s="235" t="n"/>
      <c r="D5" s="314" t="n"/>
      <c r="E5" s="235" t="n"/>
      <c r="F5" s="235" t="n"/>
      <c r="G5" s="235" t="n"/>
    </row>
    <row r="6" ht="30" customHeight="1" s="241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0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0" t="inlineStr">
        <is>
          <t>на ед. изм.</t>
        </is>
      </c>
      <c r="G7" s="290" t="inlineStr">
        <is>
          <t>общая</t>
        </is>
      </c>
    </row>
    <row r="8">
      <c r="A8" s="290" t="n">
        <v>1</v>
      </c>
      <c r="B8" s="290" t="n">
        <v>2</v>
      </c>
      <c r="C8" s="290" t="n">
        <v>3</v>
      </c>
      <c r="D8" s="290" t="n">
        <v>4</v>
      </c>
      <c r="E8" s="290" t="n">
        <v>5</v>
      </c>
      <c r="F8" s="290" t="n">
        <v>6</v>
      </c>
      <c r="G8" s="290" t="n">
        <v>7</v>
      </c>
    </row>
    <row r="9" ht="15" customHeight="1" s="241">
      <c r="A9" s="24" t="n"/>
      <c r="B9" s="289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41">
      <c r="A10" s="290" t="n"/>
      <c r="B10" s="278" t="n"/>
      <c r="C10" s="289" t="inlineStr">
        <is>
          <t>ИТОГО ИНЖЕНЕРНОЕ ОБОРУДОВАНИЕ</t>
        </is>
      </c>
      <c r="D10" s="295" t="n"/>
      <c r="E10" s="103" t="n"/>
      <c r="F10" s="292" t="n"/>
      <c r="G10" s="292" t="n">
        <v>0</v>
      </c>
    </row>
    <row r="11">
      <c r="A11" s="290" t="n"/>
      <c r="B11" s="289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41">
      <c r="A12" s="290" t="n"/>
      <c r="B12" s="289" t="n"/>
      <c r="C12" s="289" t="inlineStr">
        <is>
          <t>ИТОГО ТЕХНОЛОГИЧЕСКОЕ ОБОРУДОВАНИЕ</t>
        </is>
      </c>
      <c r="D12" s="290" t="n"/>
      <c r="E12" s="309" t="n"/>
      <c r="F12" s="292" t="n"/>
      <c r="G12" s="223" t="n">
        <v>0</v>
      </c>
    </row>
    <row r="13" ht="19.5" customHeight="1" s="241">
      <c r="A13" s="290" t="n"/>
      <c r="B13" s="289" t="n"/>
      <c r="C13" s="289" t="inlineStr">
        <is>
          <t>Всего по разделу «Оборудование»</t>
        </is>
      </c>
      <c r="D13" s="290" t="n"/>
      <c r="E13" s="309" t="n"/>
      <c r="F13" s="292" t="n"/>
      <c r="G13" s="223">
        <f>G10+G12</f>
        <v/>
      </c>
    </row>
    <row r="14">
      <c r="A14" s="237" t="n"/>
      <c r="B14" s="104" t="n"/>
      <c r="C14" s="237" t="n"/>
      <c r="D14" s="169" t="n"/>
      <c r="E14" s="237" t="n"/>
      <c r="F14" s="237" t="n"/>
      <c r="G14" s="237" t="n"/>
    </row>
    <row r="15">
      <c r="A15" s="235" t="inlineStr">
        <is>
          <t>Составил ______________________    Д.А. Самуйленко</t>
        </is>
      </c>
      <c r="B15" s="236" t="n"/>
      <c r="C15" s="236" t="n"/>
      <c r="D15" s="169" t="n"/>
      <c r="E15" s="237" t="n"/>
      <c r="F15" s="237" t="n"/>
      <c r="G15" s="237" t="n"/>
    </row>
    <row r="16">
      <c r="A16" s="238" t="inlineStr">
        <is>
          <t xml:space="preserve">                         (подпись, инициалы, фамилия)</t>
        </is>
      </c>
      <c r="B16" s="236" t="n"/>
      <c r="C16" s="236" t="n"/>
      <c r="D16" s="169" t="n"/>
      <c r="E16" s="237" t="n"/>
      <c r="F16" s="237" t="n"/>
      <c r="G16" s="237" t="n"/>
    </row>
    <row r="17">
      <c r="A17" s="235" t="n"/>
      <c r="B17" s="236" t="n"/>
      <c r="C17" s="236" t="n"/>
      <c r="D17" s="169" t="n"/>
      <c r="E17" s="237" t="n"/>
      <c r="F17" s="237" t="n"/>
      <c r="G17" s="237" t="n"/>
    </row>
    <row r="18">
      <c r="A18" s="235" t="inlineStr">
        <is>
          <t>Проверил ______________________        А.В. Костянецкая</t>
        </is>
      </c>
      <c r="B18" s="236" t="n"/>
      <c r="C18" s="236" t="n"/>
      <c r="D18" s="169" t="n"/>
      <c r="E18" s="237" t="n"/>
      <c r="F18" s="237" t="n"/>
      <c r="G18" s="237" t="n"/>
    </row>
    <row r="19">
      <c r="A19" s="238" t="inlineStr">
        <is>
          <t xml:space="preserve">                        (подпись, инициалы, фамилия)</t>
        </is>
      </c>
      <c r="B19" s="236" t="n"/>
      <c r="C19" s="236" t="n"/>
      <c r="D19" s="169" t="n"/>
      <c r="E19" s="237" t="n"/>
      <c r="F19" s="237" t="n"/>
      <c r="G19" s="2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1" min="1" max="1"/>
    <col width="16.42578125" customWidth="1" style="241" min="2" max="2"/>
    <col width="37.140625" customWidth="1" style="241" min="3" max="3"/>
    <col width="49" customWidth="1" style="241" min="4" max="4"/>
    <col width="9.140625" customWidth="1" style="241" min="5" max="5"/>
  </cols>
  <sheetData>
    <row r="1" ht="15.75" customHeight="1" s="241">
      <c r="A1" s="243" t="n"/>
      <c r="B1" s="243" t="n"/>
      <c r="C1" s="243" t="n"/>
      <c r="D1" s="243" t="inlineStr">
        <is>
          <t>Приложение №7</t>
        </is>
      </c>
    </row>
    <row r="2" ht="15.75" customHeight="1" s="241">
      <c r="A2" s="243" t="n"/>
      <c r="B2" s="243" t="n"/>
      <c r="C2" s="243" t="n"/>
      <c r="D2" s="243" t="n"/>
    </row>
    <row r="3" ht="15.75" customHeight="1" s="241">
      <c r="A3" s="243" t="n"/>
      <c r="B3" s="229" t="inlineStr">
        <is>
          <t>Расчет показателя УНЦ</t>
        </is>
      </c>
      <c r="C3" s="243" t="n"/>
      <c r="D3" s="243" t="n"/>
    </row>
    <row r="4" ht="15.75" customHeight="1" s="241">
      <c r="A4" s="243" t="n"/>
      <c r="B4" s="243" t="n"/>
      <c r="C4" s="243" t="n"/>
      <c r="D4" s="243" t="n"/>
    </row>
    <row r="5" ht="15.75" customHeight="1" s="241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41">
      <c r="A6" s="243" t="inlineStr">
        <is>
          <t>Единица измерения  — 1 км</t>
        </is>
      </c>
      <c r="B6" s="243" t="n"/>
      <c r="C6" s="243" t="n"/>
      <c r="D6" s="243" t="n"/>
    </row>
    <row r="7" ht="15.75" customHeight="1" s="241">
      <c r="A7" s="243" t="n"/>
      <c r="B7" s="243" t="n"/>
      <c r="C7" s="243" t="n"/>
      <c r="D7" s="243" t="n"/>
    </row>
    <row r="8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41">
      <c r="A10" s="272" t="n">
        <v>1</v>
      </c>
      <c r="B10" s="272" t="n">
        <v>2</v>
      </c>
      <c r="C10" s="272" t="n">
        <v>3</v>
      </c>
      <c r="D10" s="272" t="n">
        <v>4</v>
      </c>
    </row>
    <row r="11" ht="47.25" customHeight="1" s="241">
      <c r="A11" s="272" t="inlineStr">
        <is>
          <t>М2-02-1</t>
        </is>
      </c>
      <c r="B11" s="272" t="inlineStr">
        <is>
          <t>УНЦ на демонтаж ВЛ 0,4-750 кВ</t>
        </is>
      </c>
      <c r="C11" s="233">
        <f>D5</f>
        <v/>
      </c>
      <c r="D11" s="249">
        <f>'Прил.4 РМ'!C41/1000</f>
        <v/>
      </c>
    </row>
    <row r="13">
      <c r="A13" s="235" t="inlineStr">
        <is>
          <t>Составил ______________________     Д.А. Самуйленко</t>
        </is>
      </c>
      <c r="B13" s="236" t="n"/>
      <c r="C13" s="236" t="n"/>
      <c r="D13" s="237" t="n"/>
    </row>
    <row r="14">
      <c r="A14" s="238" t="inlineStr">
        <is>
          <t xml:space="preserve">                         (подпись, инициалы, фамилия)</t>
        </is>
      </c>
      <c r="B14" s="236" t="n"/>
      <c r="C14" s="236" t="n"/>
      <c r="D14" s="237" t="n"/>
    </row>
    <row r="15">
      <c r="A15" s="235" t="n"/>
      <c r="B15" s="236" t="n"/>
      <c r="C15" s="236" t="n"/>
      <c r="D15" s="237" t="n"/>
    </row>
    <row r="16">
      <c r="A16" s="235" t="inlineStr">
        <is>
          <t>Проверил ______________________        А.В. Костянецкая</t>
        </is>
      </c>
      <c r="B16" s="236" t="n"/>
      <c r="C16" s="236" t="n"/>
      <c r="D16" s="237" t="n"/>
    </row>
    <row r="17">
      <c r="A17" s="238" t="inlineStr">
        <is>
          <t xml:space="preserve">                        (подпись, инициалы, фамилия)</t>
        </is>
      </c>
      <c r="B17" s="236" t="n"/>
      <c r="C17" s="236" t="n"/>
      <c r="D17" s="23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5" t="inlineStr">
        <is>
          <t>Приложение № 10</t>
        </is>
      </c>
    </row>
    <row r="5" ht="18.75" customHeight="1" s="241">
      <c r="B5" s="118" t="n"/>
    </row>
    <row r="6" ht="15.75" customHeight="1" s="241">
      <c r="B6" s="266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1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41">
      <c r="B10" s="272" t="n">
        <v>1</v>
      </c>
      <c r="C10" s="272" t="n">
        <v>2</v>
      </c>
      <c r="D10" s="272" t="n">
        <v>3</v>
      </c>
    </row>
    <row r="11" ht="45" customHeight="1" s="241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41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11.72</v>
      </c>
    </row>
    <row r="13" ht="29.25" customHeight="1" s="241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7.74</v>
      </c>
    </row>
    <row r="14" ht="30.75" customHeight="1" s="241">
      <c r="B14" s="27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41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1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0.019</v>
      </c>
    </row>
    <row r="17" ht="31.5" customHeight="1" s="241">
      <c r="B17" s="272" t="inlineStr">
        <is>
          <t>Строительный контроль</t>
        </is>
      </c>
      <c r="C17" s="27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1">
      <c r="B18" s="272" t="inlineStr">
        <is>
          <t>Авторский надзор - 0,2%</t>
        </is>
      </c>
      <c r="C18" s="272" t="inlineStr">
        <is>
          <t>Приказ от 4.08.2020 № 421/пр п.173</t>
        </is>
      </c>
      <c r="D18" s="120" t="n">
        <v>0.002</v>
      </c>
    </row>
    <row r="19" ht="24" customHeight="1" s="241">
      <c r="B19" s="272" t="inlineStr">
        <is>
          <t>Непредвиденные расходы</t>
        </is>
      </c>
      <c r="C19" s="272" t="inlineStr">
        <is>
          <t>Приказ от 4.08.2020 № 421/пр п.179</t>
        </is>
      </c>
      <c r="D19" s="120" t="n">
        <v>0.03</v>
      </c>
    </row>
    <row r="20" ht="18.75" customHeight="1" s="241">
      <c r="B20" s="119" t="n"/>
    </row>
    <row r="21" ht="18.75" customHeight="1" s="241">
      <c r="B21" s="119" t="n"/>
    </row>
    <row r="22" ht="18.75" customHeight="1" s="241">
      <c r="B22" s="119" t="n"/>
    </row>
    <row r="23" ht="18.75" customHeight="1" s="241">
      <c r="B23" s="119" t="n"/>
    </row>
    <row r="26">
      <c r="B26" s="235" t="inlineStr">
        <is>
          <t>Составил ______________________        Д.А. Самуйленко</t>
        </is>
      </c>
      <c r="C26" s="236" t="n"/>
    </row>
    <row r="27">
      <c r="B27" s="238" t="inlineStr">
        <is>
          <t xml:space="preserve">                         (подпись, инициалы, фамилия)</t>
        </is>
      </c>
      <c r="C27" s="236" t="n"/>
    </row>
    <row r="28">
      <c r="B28" s="235" t="n"/>
      <c r="C28" s="236" t="n"/>
    </row>
    <row r="29">
      <c r="B29" s="235" t="inlineStr">
        <is>
          <t>Проверил ______________________        А.В. Костянецкая</t>
        </is>
      </c>
      <c r="C29" s="236" t="n"/>
    </row>
    <row r="30">
      <c r="B30" s="238" t="inlineStr">
        <is>
          <t xml:space="preserve">                        (подпись, инициалы, фамилия)</t>
        </is>
      </c>
      <c r="C30" s="23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6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2" t="n"/>
      <c r="D10" s="272" t="n"/>
      <c r="E10" s="378" t="n">
        <v>3.4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79" t="n">
        <v>1.247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73" t="inlineStr">
        <is>
          <t>Кинф</t>
        </is>
      </c>
      <c r="D12" s="273" t="inlineStr">
        <is>
          <t>-</t>
        </is>
      </c>
      <c r="E12" s="380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2025-01-24T12:11:06Z</dcterms:modified>
  <cp:lastModifiedBy>Nikolay Ivanov</cp:lastModifiedBy>
  <cp:lastPrinted>2023-11-28T12:16:55Z</cp:lastPrinted>
</cp:coreProperties>
</file>