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63" t="inlineStr">
        <is>
          <t>Приложение № 1</t>
        </is>
      </c>
    </row>
    <row r="4">
      <c r="B4" s="264" t="inlineStr">
        <is>
          <t>Сравнительная таблица отбора объекта-представителя</t>
        </is>
      </c>
    </row>
    <row r="5" ht="84" customHeight="1" s="239">
      <c r="B5" s="2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9">
      <c r="B6" s="160" t="n"/>
      <c r="C6" s="160" t="n"/>
      <c r="D6" s="160" t="n"/>
    </row>
    <row r="7" ht="64.5" customHeight="1" s="239">
      <c r="B7" s="265" t="inlineStr">
        <is>
          <t>Наименование разрабатываемого показателя УНЦ — Демонтаж ВЛ 6-20 кВ две цепи</t>
        </is>
      </c>
    </row>
    <row r="8" ht="31.5" customHeight="1" s="239">
      <c r="B8" s="266" t="inlineStr">
        <is>
          <t>Сопоставимый уровень цен: 3 кв. 2018 г</t>
        </is>
      </c>
    </row>
    <row r="9" ht="15.75" customHeight="1" s="239">
      <c r="B9" s="266" t="inlineStr">
        <is>
          <t>Единица измерения  — 1 км</t>
        </is>
      </c>
    </row>
    <row r="10">
      <c r="B10" s="266" t="n"/>
    </row>
    <row r="11">
      <c r="B11" s="270" t="inlineStr">
        <is>
          <t>№ п/п</t>
        </is>
      </c>
      <c r="C11" s="270" t="inlineStr">
        <is>
          <t>Параметр</t>
        </is>
      </c>
      <c r="D11" s="270" t="inlineStr">
        <is>
          <t xml:space="preserve">Объект-представитель </t>
        </is>
      </c>
      <c r="E11" s="145" t="n"/>
    </row>
    <row r="12" ht="96.75" customHeight="1" s="239">
      <c r="B12" s="270" t="n">
        <v>1</v>
      </c>
      <c r="C12" s="279" t="inlineStr">
        <is>
          <t>Наименование объекта-представителя</t>
        </is>
      </c>
      <c r="D12" s="270" t="inlineStr">
        <is>
          <t xml:space="preserve">ВЛ 10 ПС 35 Н.Хуторное </t>
        </is>
      </c>
    </row>
    <row r="13">
      <c r="B13" s="270" t="n">
        <v>2</v>
      </c>
      <c r="C13" s="279" t="inlineStr">
        <is>
          <t>Наименование субъекта Российской Федерации</t>
        </is>
      </c>
      <c r="D13" s="270" t="inlineStr">
        <is>
          <t>Белгородская область</t>
        </is>
      </c>
    </row>
    <row r="14">
      <c r="B14" s="270" t="n">
        <v>3</v>
      </c>
      <c r="C14" s="279" t="inlineStr">
        <is>
          <t>Климатический район и подрайон</t>
        </is>
      </c>
      <c r="D14" s="270" t="inlineStr">
        <is>
          <t>IIВ</t>
        </is>
      </c>
    </row>
    <row r="15">
      <c r="B15" s="270" t="n">
        <v>4</v>
      </c>
      <c r="C15" s="279" t="inlineStr">
        <is>
          <t>Мощность объекта</t>
        </is>
      </c>
      <c r="D15" s="270" t="n">
        <v>0.886</v>
      </c>
    </row>
    <row r="16" ht="116.25" customHeight="1" s="239">
      <c r="B16" s="27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0" t="inlineStr">
        <is>
          <t xml:space="preserve">Стойка СВ110-5, провод ВЛ 10 кВ </t>
        </is>
      </c>
    </row>
    <row r="17" ht="79.5" customHeight="1" s="239">
      <c r="B17" s="27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79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39">
      <c r="B19" s="144" t="inlineStr">
        <is>
          <t>6.2</t>
        </is>
      </c>
      <c r="C19" s="279" t="inlineStr">
        <is>
          <t>оборудование и инвентарь</t>
        </is>
      </c>
      <c r="D19" s="152" t="n"/>
    </row>
    <row r="20" ht="16.5" customHeight="1" s="239">
      <c r="B20" s="144" t="inlineStr">
        <is>
          <t>6.3</t>
        </is>
      </c>
      <c r="C20" s="279" t="inlineStr">
        <is>
          <t>пусконаладочные работы</t>
        </is>
      </c>
      <c r="D20" s="152" t="n"/>
    </row>
    <row r="21" ht="35.25" customHeight="1" s="239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0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78.75" customHeight="1" s="239">
      <c r="B23" s="270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31.5" customHeight="1" s="239">
      <c r="B24" s="27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>
      <c r="B25" s="270" t="n">
        <v>10</v>
      </c>
      <c r="C25" s="279" t="inlineStr">
        <is>
          <t>Примечание</t>
        </is>
      </c>
      <c r="D25" s="270" t="n"/>
    </row>
    <row r="26">
      <c r="B26" s="140" t="n"/>
      <c r="C26" s="139" t="n"/>
      <c r="D26" s="139" t="n"/>
    </row>
    <row r="27">
      <c r="B27" s="138" t="n"/>
    </row>
    <row r="28">
      <c r="B28" s="241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10"/>
    <col width="18" customWidth="1" style="241" min="11" max="11"/>
    <col width="9.140625" customWidth="1" style="241" min="12" max="12"/>
  </cols>
  <sheetData>
    <row r="3">
      <c r="B3" s="263" t="inlineStr">
        <is>
          <t>Приложение № 2</t>
        </is>
      </c>
      <c r="K3" s="138" t="n"/>
    </row>
    <row r="4">
      <c r="B4" s="264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9">
      <c r="B6" s="266">
        <f>'Прил.1 Сравнит табл'!B7:D7</f>
        <v/>
      </c>
    </row>
    <row r="7">
      <c r="B7" s="266">
        <f>'Прил.1 Сравнит табл'!B9:D9</f>
        <v/>
      </c>
    </row>
    <row r="8" ht="18.75" customHeight="1" s="239">
      <c r="B8" s="119" t="n"/>
    </row>
    <row r="9" ht="15.75" customHeight="1" s="239">
      <c r="B9" s="270" t="inlineStr">
        <is>
          <t>№ п/п</t>
        </is>
      </c>
      <c r="C9" s="2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0" t="inlineStr">
        <is>
          <t>Объект-представитель 1</t>
        </is>
      </c>
      <c r="E9" s="363" t="n"/>
      <c r="F9" s="363" t="n"/>
      <c r="G9" s="363" t="n"/>
      <c r="H9" s="363" t="n"/>
      <c r="I9" s="363" t="n"/>
      <c r="J9" s="364" t="n"/>
    </row>
    <row r="10" ht="15.75" customHeight="1" s="239">
      <c r="B10" s="365" t="n"/>
      <c r="C10" s="365" t="n"/>
      <c r="D10" s="270" t="inlineStr">
        <is>
          <t>Номер сметы</t>
        </is>
      </c>
      <c r="E10" s="270" t="inlineStr">
        <is>
          <t>Наименование сметы</t>
        </is>
      </c>
      <c r="F10" s="270" t="inlineStr">
        <is>
          <t>Сметная стоимость в уровне цен 3 кв. 2018 г., тыс. руб.</t>
        </is>
      </c>
      <c r="G10" s="363" t="n"/>
      <c r="H10" s="363" t="n"/>
      <c r="I10" s="363" t="n"/>
      <c r="J10" s="364" t="n"/>
    </row>
    <row r="11" ht="31.5" customHeight="1" s="239">
      <c r="B11" s="366" t="n"/>
      <c r="C11" s="366" t="n"/>
      <c r="D11" s="366" t="n"/>
      <c r="E11" s="366" t="n"/>
      <c r="F11" s="271" t="inlineStr">
        <is>
          <t>Строительные работы</t>
        </is>
      </c>
      <c r="G11" s="271" t="inlineStr">
        <is>
          <t>Монтажные работы</t>
        </is>
      </c>
      <c r="H11" s="271" t="inlineStr">
        <is>
          <t>Оборудование</t>
        </is>
      </c>
      <c r="I11" s="271" t="inlineStr">
        <is>
          <t>Прочее</t>
        </is>
      </c>
      <c r="J11" s="271" t="inlineStr">
        <is>
          <t>Всего</t>
        </is>
      </c>
    </row>
    <row r="12" ht="15" customHeight="1" s="239">
      <c r="B12" s="237" t="n"/>
      <c r="C12" s="237" t="inlineStr">
        <is>
          <t>Демонтаж ВЛ 6-20 кВ две цепи</t>
        </is>
      </c>
      <c r="D12" s="237" t="n"/>
      <c r="E12" s="237" t="n"/>
      <c r="F12" s="367" t="n">
        <v>31.1178582</v>
      </c>
      <c r="G12" s="364" t="n"/>
      <c r="H12" s="237" t="n"/>
      <c r="I12" s="237" t="n"/>
      <c r="J12" s="237">
        <f>F12</f>
        <v/>
      </c>
    </row>
    <row r="13" ht="15" customHeight="1" s="239">
      <c r="B13" s="274" t="inlineStr">
        <is>
          <t>Всего по объекту:</t>
        </is>
      </c>
      <c r="C13" s="368" t="n"/>
      <c r="D13" s="368" t="n"/>
      <c r="E13" s="369" t="n"/>
      <c r="F13" s="238" t="n"/>
      <c r="G13" s="238" t="n"/>
      <c r="H13" s="238" t="n"/>
      <c r="I13" s="238" t="n"/>
      <c r="J13" s="238" t="n"/>
    </row>
    <row r="14" ht="15.75" customHeight="1" s="239">
      <c r="B14" s="275" t="inlineStr">
        <is>
          <t>Всего по объекту в сопоставимом уровне цен 3 кв. 2018 г:</t>
        </is>
      </c>
      <c r="C14" s="363" t="n"/>
      <c r="D14" s="363" t="n"/>
      <c r="E14" s="364" t="n"/>
      <c r="F14" s="370">
        <f>F12</f>
        <v/>
      </c>
      <c r="G14" s="364" t="n"/>
      <c r="H14" s="161" t="n"/>
      <c r="I14" s="161" t="n"/>
      <c r="J14" s="161">
        <f>J12</f>
        <v/>
      </c>
    </row>
    <row r="15" ht="15" customHeight="1" s="239"/>
    <row r="16" ht="15" customHeight="1" s="239"/>
    <row r="17" ht="15" customHeight="1" s="239"/>
    <row r="18" ht="15" customHeight="1" s="239">
      <c r="C18" s="233" t="inlineStr">
        <is>
          <t>Составил ______________________     Д.А. Самуйленко</t>
        </is>
      </c>
      <c r="D18" s="234" t="n"/>
      <c r="E18" s="234" t="n"/>
    </row>
    <row r="19" ht="15" customHeight="1" s="239">
      <c r="C19" s="236" t="inlineStr">
        <is>
          <t xml:space="preserve">                         (подпись, инициалы, фамилия)</t>
        </is>
      </c>
      <c r="D19" s="234" t="n"/>
      <c r="E19" s="234" t="n"/>
    </row>
    <row r="20" ht="15" customHeight="1" s="239">
      <c r="C20" s="233" t="n"/>
      <c r="D20" s="234" t="n"/>
      <c r="E20" s="234" t="n"/>
    </row>
    <row r="21" ht="15" customHeight="1" s="239">
      <c r="C21" s="233" t="inlineStr">
        <is>
          <t>Проверил ______________________        А.В. Костянецкая</t>
        </is>
      </c>
      <c r="D21" s="234" t="n"/>
      <c r="E21" s="234" t="n"/>
    </row>
    <row r="22" ht="15" customHeight="1" s="239">
      <c r="C22" s="236" t="inlineStr">
        <is>
          <t xml:space="preserve">                        (подпись, инициалы, фамилия)</t>
        </is>
      </c>
      <c r="D22" s="234" t="n"/>
      <c r="E22" s="234" t="n"/>
    </row>
    <row r="23" ht="15" customHeight="1" s="239"/>
    <row r="24" ht="15" customHeight="1" s="239"/>
    <row r="25" ht="15" customHeight="1" s="239"/>
    <row r="26" ht="15" customHeight="1" s="239"/>
    <row r="27" ht="15" customHeight="1" s="239"/>
    <row r="28" ht="15" customHeight="1" s="2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9"/>
    <col width="15.5703125" customWidth="1" style="241" min="10" max="10"/>
    <col width="15" customWidth="1" style="241" min="11" max="11"/>
    <col width="9.140625" customWidth="1" style="241" min="12" max="12"/>
  </cols>
  <sheetData>
    <row r="2">
      <c r="A2" s="263" t="inlineStr">
        <is>
          <t xml:space="preserve">Приложение № 3 </t>
        </is>
      </c>
    </row>
    <row r="3">
      <c r="A3" s="264" t="inlineStr">
        <is>
          <t>Объектная ресурсная ведомость</t>
        </is>
      </c>
    </row>
    <row r="4">
      <c r="A4" s="284" t="n"/>
    </row>
    <row r="5">
      <c r="A5" s="266" t="n"/>
    </row>
    <row r="6">
      <c r="A6" s="283" t="inlineStr">
        <is>
          <t>Наименование разрабатываемого показателя УНЦ — Демонтаж ВЛ 6-20 кВ две цепи</t>
        </is>
      </c>
    </row>
    <row r="7" s="239">
      <c r="A7" s="283" t="n"/>
      <c r="B7" s="283" t="n"/>
      <c r="C7" s="283" t="n"/>
      <c r="D7" s="283" t="n"/>
      <c r="E7" s="283" t="n"/>
      <c r="F7" s="283" t="n"/>
      <c r="G7" s="283" t="n"/>
      <c r="H7" s="283" t="n"/>
      <c r="I7" s="241" t="n"/>
      <c r="J7" s="241" t="n"/>
      <c r="K7" s="241" t="n"/>
      <c r="L7" s="241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39">
      <c r="A9" s="270" t="inlineStr">
        <is>
          <t>п/п</t>
        </is>
      </c>
      <c r="B9" s="270" t="inlineStr">
        <is>
          <t>№ЛСР</t>
        </is>
      </c>
      <c r="C9" s="270" t="inlineStr">
        <is>
          <t>Код ресурса</t>
        </is>
      </c>
      <c r="D9" s="270" t="inlineStr">
        <is>
          <t>Наименование ресурса</t>
        </is>
      </c>
      <c r="E9" s="270" t="inlineStr">
        <is>
          <t>Ед. изм.</t>
        </is>
      </c>
      <c r="F9" s="270" t="inlineStr">
        <is>
          <t>Кол-во единиц по данным объекта-представителя</t>
        </is>
      </c>
      <c r="G9" s="270" t="inlineStr">
        <is>
          <t>Сметная стоимость в ценах на 01.01.2000 (руб.)</t>
        </is>
      </c>
      <c r="H9" s="364" t="n"/>
    </row>
    <row r="10" ht="40.5" customHeight="1" s="239">
      <c r="A10" s="366" t="n"/>
      <c r="B10" s="366" t="n"/>
      <c r="C10" s="366" t="n"/>
      <c r="D10" s="366" t="n"/>
      <c r="E10" s="366" t="n"/>
      <c r="F10" s="366" t="n"/>
      <c r="G10" s="270" t="inlineStr">
        <is>
          <t>на ед.изм.</t>
        </is>
      </c>
      <c r="H10" s="270" t="inlineStr">
        <is>
          <t>общая</t>
        </is>
      </c>
    </row>
    <row r="11">
      <c r="A11" s="271" t="n">
        <v>1</v>
      </c>
      <c r="B11" s="271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271" t="n">
        <v>7</v>
      </c>
    </row>
    <row r="12" customFormat="1" s="227">
      <c r="A12" s="280" t="inlineStr">
        <is>
          <t>Затраты труда рабочих</t>
        </is>
      </c>
      <c r="B12" s="363" t="n"/>
      <c r="C12" s="363" t="n"/>
      <c r="D12" s="363" t="n"/>
      <c r="E12" s="364" t="n"/>
      <c r="F12" s="371" t="n">
        <v>120.34</v>
      </c>
      <c r="G12" s="10" t="n"/>
      <c r="H12" s="371">
        <f>SUM(H13:H13)</f>
        <v/>
      </c>
    </row>
    <row r="13">
      <c r="A13" s="173" t="n">
        <v>1</v>
      </c>
      <c r="B13" s="212" t="n"/>
      <c r="C13" s="215" t="inlineStr">
        <is>
          <t>1-3-3</t>
        </is>
      </c>
      <c r="D13" s="287" t="inlineStr">
        <is>
          <t>Затраты труда рабочих (средний разряд работы 3,3)</t>
        </is>
      </c>
      <c r="E13" s="288" t="inlineStr">
        <is>
          <t>чел.час</t>
        </is>
      </c>
      <c r="F13" s="372" t="n">
        <v>120.34</v>
      </c>
      <c r="G13" s="221" t="n">
        <v>8.859999999999999</v>
      </c>
      <c r="H13" s="221">
        <f>ROUND(F13*G13,2)</f>
        <v/>
      </c>
    </row>
    <row r="14">
      <c r="A14" s="276" t="inlineStr">
        <is>
          <t>Затраты труда машинистов</t>
        </is>
      </c>
      <c r="B14" s="363" t="n"/>
      <c r="C14" s="363" t="n"/>
      <c r="D14" s="363" t="n"/>
      <c r="E14" s="364" t="n"/>
      <c r="F14" s="280" t="n"/>
      <c r="G14" s="149" t="n"/>
      <c r="H14" s="371">
        <f>H15</f>
        <v/>
      </c>
    </row>
    <row r="15">
      <c r="A15" s="288" t="n">
        <v>2</v>
      </c>
      <c r="B15" s="278" t="n"/>
      <c r="C15" s="215" t="n">
        <v>2</v>
      </c>
      <c r="D15" s="287" t="inlineStr">
        <is>
          <t>Затраты труда машинистов(справочно)</t>
        </is>
      </c>
      <c r="E15" s="288" t="inlineStr">
        <is>
          <t>чел.-ч</t>
        </is>
      </c>
      <c r="F15" s="372" t="n">
        <v>40.22</v>
      </c>
      <c r="G15" s="208" t="n"/>
      <c r="H15" s="221" t="n">
        <v>466.55</v>
      </c>
    </row>
    <row r="16" customFormat="1" s="227">
      <c r="A16" s="280" t="inlineStr">
        <is>
          <t>Машины и механизмы</t>
        </is>
      </c>
      <c r="B16" s="363" t="n"/>
      <c r="C16" s="363" t="n"/>
      <c r="D16" s="363" t="n"/>
      <c r="E16" s="364" t="n"/>
      <c r="F16" s="280" t="n"/>
      <c r="G16" s="149" t="n"/>
      <c r="H16" s="371">
        <f>SUM(H17:H18)</f>
        <v/>
      </c>
    </row>
    <row r="17" ht="25.5" customHeight="1" s="239">
      <c r="A17" s="288" t="n">
        <v>3</v>
      </c>
      <c r="B17" s="278" t="n"/>
      <c r="C17" s="215" t="inlineStr">
        <is>
          <t>91.04.01-031</t>
        </is>
      </c>
      <c r="D17" s="287" t="inlineStr">
        <is>
          <t>Машины бурильно-крановые на автомобиле, глубина бурения 3,5 м</t>
        </is>
      </c>
      <c r="E17" s="288" t="inlineStr">
        <is>
          <t>маш.час</t>
        </is>
      </c>
      <c r="F17" s="288" t="n">
        <v>32.24</v>
      </c>
      <c r="G17" s="290" t="n">
        <v>138.54</v>
      </c>
      <c r="H17" s="221">
        <f>ROUND(F17*G17,2)</f>
        <v/>
      </c>
      <c r="I17" s="153" t="n"/>
      <c r="J17" s="163" t="n"/>
      <c r="L17" s="153" t="n"/>
    </row>
    <row r="18">
      <c r="A18" s="288" t="n">
        <v>4</v>
      </c>
      <c r="B18" s="278" t="n"/>
      <c r="C18" s="215" t="inlineStr">
        <is>
          <t>91.14.02-001</t>
        </is>
      </c>
      <c r="D18" s="287" t="inlineStr">
        <is>
          <t>Автомобили бортовые, грузоподъемность до 5 т</t>
        </is>
      </c>
      <c r="E18" s="288" t="inlineStr">
        <is>
          <t>маш.час</t>
        </is>
      </c>
      <c r="F18" s="288" t="n">
        <v>7.98</v>
      </c>
      <c r="G18" s="290" t="n">
        <v>65.70999999999999</v>
      </c>
      <c r="H18" s="221">
        <f>ROUND(F18*G18,2)</f>
        <v/>
      </c>
      <c r="I18" s="153" t="n"/>
    </row>
    <row r="19">
      <c r="A19" s="277" t="inlineStr">
        <is>
          <t>Материалы</t>
        </is>
      </c>
      <c r="B19" s="363" t="n"/>
      <c r="C19" s="363" t="n"/>
      <c r="D19" s="363" t="n"/>
      <c r="E19" s="364" t="n"/>
      <c r="F19" s="277" t="n"/>
      <c r="G19" s="207" t="n"/>
      <c r="H19" s="371">
        <f>SUM(H20:H27)</f>
        <v/>
      </c>
    </row>
    <row r="20" ht="25.5" customHeight="1" s="239">
      <c r="A20" s="173" t="n">
        <v>5</v>
      </c>
      <c r="B20" s="278" t="n"/>
      <c r="C20" s="215" t="inlineStr">
        <is>
          <t>05.1.02.07-0075</t>
        </is>
      </c>
      <c r="D20" s="287" t="inlineStr">
        <is>
          <t>Стойка опоры СВ 110-5, бетон B30, объем 0,45 м3, расход арматуры 77,08 кг</t>
        </is>
      </c>
      <c r="E20" s="288" t="inlineStr">
        <is>
          <t>шт</t>
        </is>
      </c>
      <c r="F20" s="288" t="n">
        <v>40</v>
      </c>
      <c r="G20" s="221" t="n">
        <v>1606.12</v>
      </c>
      <c r="H20" s="221">
        <f>ROUND(F20*G20,2)</f>
        <v/>
      </c>
    </row>
    <row r="21">
      <c r="A21" s="173" t="n">
        <v>6</v>
      </c>
      <c r="B21" s="278" t="n"/>
      <c r="C21" s="215" t="inlineStr">
        <is>
          <t>07.2.02.05-0021</t>
        </is>
      </c>
      <c r="D21" s="287" t="inlineStr">
        <is>
          <t>Траверсы стальные</t>
        </is>
      </c>
      <c r="E21" s="288" t="inlineStr">
        <is>
          <t>т</t>
        </is>
      </c>
      <c r="F21" s="288" t="n">
        <v>0.66192</v>
      </c>
      <c r="G21" s="221" t="n">
        <v>10832.93</v>
      </c>
      <c r="H21" s="221">
        <f>ROUND(F21*G21,2)</f>
        <v/>
      </c>
      <c r="I21" s="164" t="n"/>
      <c r="K21" s="153" t="n"/>
    </row>
    <row r="22">
      <c r="A22" s="173" t="n">
        <v>7</v>
      </c>
      <c r="B22" s="278" t="n"/>
      <c r="C22" s="215" t="inlineStr">
        <is>
          <t>20.2.02.04-0006</t>
        </is>
      </c>
      <c r="D22" s="287" t="inlineStr">
        <is>
          <t>Колпачки полиэтиленовые</t>
        </is>
      </c>
      <c r="E22" s="288" t="inlineStr">
        <is>
          <t>100 шт</t>
        </is>
      </c>
      <c r="F22" s="288" t="n">
        <v>1.26</v>
      </c>
      <c r="G22" s="221" t="n">
        <v>610</v>
      </c>
      <c r="H22" s="221">
        <f>ROUND(F22*G22,2)</f>
        <v/>
      </c>
      <c r="I22" s="164" t="n"/>
      <c r="K22" s="153" t="n"/>
    </row>
    <row r="23" ht="25.5" customHeight="1" s="239">
      <c r="A23" s="173" t="n">
        <v>8</v>
      </c>
      <c r="B23" s="278" t="n"/>
      <c r="C23" s="215" t="inlineStr">
        <is>
          <t>14.4.02.04-0015</t>
        </is>
      </c>
      <c r="D23" s="287" t="inlineStr">
        <is>
          <t>Краска масляная для внутренних работ МА-015, черная густотертая</t>
        </is>
      </c>
      <c r="E23" s="288" t="inlineStr">
        <is>
          <t>т</t>
        </is>
      </c>
      <c r="F23" s="288" t="n">
        <v>0.008399999999999999</v>
      </c>
      <c r="G23" s="221" t="n">
        <v>15707</v>
      </c>
      <c r="H23" s="221">
        <f>ROUND(F23*G23,2)</f>
        <v/>
      </c>
      <c r="I23" s="164" t="n"/>
      <c r="K23" s="153" t="n"/>
    </row>
    <row r="24">
      <c r="A24" s="173" t="n">
        <v>9</v>
      </c>
      <c r="B24" s="278" t="n"/>
      <c r="C24" s="215" t="inlineStr">
        <is>
          <t>01.3.01.06-0038</t>
        </is>
      </c>
      <c r="D24" s="287" t="inlineStr">
        <is>
          <t>Смазка защитная электросетевая</t>
        </is>
      </c>
      <c r="E24" s="288" t="inlineStr">
        <is>
          <t>кг</t>
        </is>
      </c>
      <c r="F24" s="288" t="n">
        <v>2.1</v>
      </c>
      <c r="G24" s="221" t="n">
        <v>14.4</v>
      </c>
      <c r="H24" s="221">
        <f>ROUND(F24*G24,2)</f>
        <v/>
      </c>
      <c r="I24" s="164" t="n"/>
      <c r="K24" s="153" t="n"/>
    </row>
    <row r="25">
      <c r="A25" s="173" t="n">
        <v>10</v>
      </c>
      <c r="B25" s="278" t="n"/>
      <c r="C25" s="215" t="inlineStr">
        <is>
          <t>14.4.03.03-0102</t>
        </is>
      </c>
      <c r="D25" s="287" t="inlineStr">
        <is>
          <t>Лак битумный БТ-577</t>
        </is>
      </c>
      <c r="E25" s="288" t="inlineStr">
        <is>
          <t>т</t>
        </is>
      </c>
      <c r="F25" s="288" t="n">
        <v>0.0021</v>
      </c>
      <c r="G25" s="221" t="n">
        <v>9550.01</v>
      </c>
      <c r="H25" s="221">
        <f>ROUND(F25*G25,2)</f>
        <v/>
      </c>
      <c r="I25" s="164" t="n"/>
    </row>
    <row r="26">
      <c r="A26" s="173" t="n">
        <v>11</v>
      </c>
      <c r="B26" s="278" t="n"/>
      <c r="C26" s="215" t="inlineStr">
        <is>
          <t>01.3.01.06-0051</t>
        </is>
      </c>
      <c r="D26" s="287" t="inlineStr">
        <is>
          <t>Смазка солидол жировой Ж</t>
        </is>
      </c>
      <c r="E26" s="288" t="inlineStr">
        <is>
          <t>кг</t>
        </is>
      </c>
      <c r="F26" s="288" t="n">
        <v>0.63</v>
      </c>
      <c r="G26" s="221" t="n">
        <v>7.2</v>
      </c>
      <c r="H26" s="221">
        <f>ROUND(F26*G26,2)</f>
        <v/>
      </c>
      <c r="I26" s="164" t="n"/>
    </row>
    <row r="27">
      <c r="A27" s="173" t="n">
        <v>12</v>
      </c>
      <c r="B27" s="278" t="n"/>
      <c r="C27" s="215" t="inlineStr">
        <is>
          <t>01.7.20.08-0051</t>
        </is>
      </c>
      <c r="D27" s="287" t="inlineStr">
        <is>
          <t>Ветошь</t>
        </is>
      </c>
      <c r="E27" s="288" t="inlineStr">
        <is>
          <t>кг</t>
        </is>
      </c>
      <c r="F27" s="288" t="n">
        <v>0.42</v>
      </c>
      <c r="G27" s="221" t="n">
        <v>1.82</v>
      </c>
      <c r="H27" s="221">
        <f>ROUND(F27*G27,2)</f>
        <v/>
      </c>
      <c r="I27" s="164" t="n"/>
      <c r="K27" s="153" t="n"/>
    </row>
    <row r="30">
      <c r="B30" s="241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1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9" min="1" max="1"/>
    <col width="36.28515625" customWidth="1" style="239" min="2" max="2"/>
    <col width="18.85546875" customWidth="1" style="239" min="3" max="3"/>
    <col width="18.28515625" customWidth="1" style="239" min="4" max="4"/>
    <col width="18.85546875" customWidth="1" style="239" min="5" max="5"/>
    <col width="13.42578125" customWidth="1" style="239" min="7" max="7"/>
    <col width="13.5703125" customWidth="1" style="239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3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6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9">
      <c r="B7" s="285" t="inlineStr">
        <is>
          <t>Наименование разрабатываемого показателя УНЦ — Демонтаж ВЛ 6-20 кВ две цепи</t>
        </is>
      </c>
    </row>
    <row r="8">
      <c r="B8" s="286" t="inlineStr">
        <is>
          <t>Единица измерения  — 1 км</t>
        </is>
      </c>
    </row>
    <row r="9">
      <c r="B9" s="158" t="n"/>
      <c r="C9" s="233" t="n"/>
      <c r="D9" s="233" t="n"/>
      <c r="E9" s="233" t="n"/>
    </row>
    <row r="10" ht="51" customHeight="1" s="239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3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9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9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9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39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9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9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9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9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9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6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9">
      <c r="H2" s="298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6" t="inlineStr">
        <is>
          <t>Расчет стоимости СМР и оборудования</t>
        </is>
      </c>
    </row>
    <row r="5" ht="12.75" customFormat="1" customHeight="1" s="233">
      <c r="A5" s="256" t="n"/>
      <c r="B5" s="256" t="n"/>
      <c r="C5" s="311" t="n"/>
      <c r="D5" s="256" t="n"/>
      <c r="E5" s="256" t="n"/>
      <c r="F5" s="256" t="n"/>
      <c r="G5" s="256" t="n"/>
      <c r="H5" s="256" t="n"/>
      <c r="I5" s="256" t="n"/>
      <c r="J5" s="256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9" t="inlineStr">
        <is>
          <t>Демонтаж ВЛ 6-20 кВ две цепи</t>
        </is>
      </c>
    </row>
    <row r="7" ht="12.75" customFormat="1" customHeight="1" s="233">
      <c r="A7" s="259" t="inlineStr">
        <is>
          <t>Единица измерения  — 1 км</t>
        </is>
      </c>
      <c r="I7" s="285" t="n"/>
      <c r="J7" s="285" t="n"/>
    </row>
    <row r="8" ht="13.5" customFormat="1" customHeight="1" s="233">
      <c r="A8" s="259" t="n"/>
    </row>
    <row r="9" ht="27" customHeight="1" s="239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4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4" t="n"/>
      <c r="M9" s="234" t="n"/>
      <c r="N9" s="234" t="n"/>
    </row>
    <row r="10" ht="28.5" customHeight="1" s="239">
      <c r="A10" s="366" t="n"/>
      <c r="B10" s="366" t="n"/>
      <c r="C10" s="366" t="n"/>
      <c r="D10" s="366" t="n"/>
      <c r="E10" s="366" t="n"/>
      <c r="F10" s="288" t="inlineStr">
        <is>
          <t>на ед. изм.</t>
        </is>
      </c>
      <c r="G10" s="288" t="inlineStr">
        <is>
          <t>общая</t>
        </is>
      </c>
      <c r="H10" s="366" t="n"/>
      <c r="I10" s="288" t="inlineStr">
        <is>
          <t>на ед. изм.</t>
        </is>
      </c>
      <c r="J10" s="288" t="inlineStr">
        <is>
          <t>общая</t>
        </is>
      </c>
      <c r="M10" s="234" t="n"/>
      <c r="N10" s="234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301" t="n">
        <v>9</v>
      </c>
      <c r="J11" s="301" t="n">
        <v>10</v>
      </c>
      <c r="M11" s="234" t="n"/>
      <c r="N11" s="234" t="n"/>
    </row>
    <row r="12">
      <c r="A12" s="288" t="n"/>
      <c r="B12" s="276" t="inlineStr">
        <is>
          <t>Затраты труда рабочих-строителей</t>
        </is>
      </c>
      <c r="C12" s="363" t="n"/>
      <c r="D12" s="363" t="n"/>
      <c r="E12" s="363" t="n"/>
      <c r="F12" s="363" t="n"/>
      <c r="G12" s="363" t="n"/>
      <c r="H12" s="364" t="n"/>
      <c r="I12" s="181" t="n"/>
      <c r="J12" s="181" t="n"/>
    </row>
    <row r="13" ht="25.5" customHeight="1" s="239">
      <c r="A13" s="288" t="n">
        <v>1</v>
      </c>
      <c r="B13" s="215" t="inlineStr">
        <is>
          <t>1-3-3</t>
        </is>
      </c>
      <c r="C13" s="287" t="inlineStr">
        <is>
          <t>Затраты труда рабочих-строителей среднего разряда (3,3)</t>
        </is>
      </c>
      <c r="D13" s="288" t="inlineStr">
        <is>
          <t>чел.-ч.</t>
        </is>
      </c>
      <c r="E13" s="374" t="n">
        <v>120.33972911964</v>
      </c>
      <c r="F13" s="221" t="n">
        <v>8.859999999999999</v>
      </c>
      <c r="G13" s="221" t="n">
        <v>1066.21</v>
      </c>
      <c r="H13" s="291">
        <f>G13/G14</f>
        <v/>
      </c>
      <c r="I13" s="221">
        <f>ФОТр.тек.!E13</f>
        <v/>
      </c>
      <c r="J13" s="221">
        <f>ROUND(I13*E13,2)</f>
        <v/>
      </c>
    </row>
    <row r="14" ht="25.5" customFormat="1" customHeight="1" s="234">
      <c r="A14" s="288" t="n"/>
      <c r="B14" s="288" t="n"/>
      <c r="C14" s="276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74">
        <f>SUM(E13:E13)</f>
        <v/>
      </c>
      <c r="F14" s="221" t="n"/>
      <c r="G14" s="221">
        <f>SUM(G13:G13)</f>
        <v/>
      </c>
      <c r="H14" s="292" t="n">
        <v>1</v>
      </c>
      <c r="I14" s="181" t="n"/>
      <c r="J14" s="221">
        <f>SUM(J13:J13)</f>
        <v/>
      </c>
    </row>
    <row r="15" ht="38.25" customFormat="1" customHeight="1" s="234">
      <c r="A15" s="288" t="n"/>
      <c r="B15" s="288" t="n"/>
      <c r="C15" s="276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89" t="n"/>
      <c r="F15" s="290" t="n"/>
      <c r="G15" s="221">
        <f>SUM(G14)*0.7</f>
        <v/>
      </c>
      <c r="H15" s="292" t="n">
        <v>1</v>
      </c>
      <c r="I15" s="181" t="n"/>
      <c r="J15" s="221">
        <f>SUM(J13)*0.7</f>
        <v/>
      </c>
    </row>
    <row r="16" ht="14.25" customFormat="1" customHeight="1" s="234">
      <c r="A16" s="288" t="n"/>
      <c r="B16" s="287" t="inlineStr">
        <is>
          <t>Затраты труда машинистов</t>
        </is>
      </c>
      <c r="C16" s="363" t="n"/>
      <c r="D16" s="363" t="n"/>
      <c r="E16" s="363" t="n"/>
      <c r="F16" s="363" t="n"/>
      <c r="G16" s="363" t="n"/>
      <c r="H16" s="364" t="n"/>
      <c r="I16" s="181" t="n"/>
      <c r="J16" s="181" t="n"/>
    </row>
    <row r="17" ht="14.25" customFormat="1" customHeight="1" s="234">
      <c r="A17" s="288" t="n">
        <v>2</v>
      </c>
      <c r="B17" s="288" t="n">
        <v>2</v>
      </c>
      <c r="C17" s="287" t="inlineStr">
        <is>
          <t>Затраты труда машинистов</t>
        </is>
      </c>
      <c r="D17" s="288" t="inlineStr">
        <is>
          <t>чел.-ч.</t>
        </is>
      </c>
      <c r="E17" s="374" t="n">
        <v>40.22</v>
      </c>
      <c r="F17" s="221" t="n">
        <v>11.599950273496</v>
      </c>
      <c r="G17" s="221" t="n">
        <v>466.55</v>
      </c>
      <c r="H17" s="292" t="n">
        <v>1</v>
      </c>
      <c r="I17" s="221">
        <f>ROUND(F17*Прил.10!D11,2)</f>
        <v/>
      </c>
      <c r="J17" s="221">
        <f>ROUND(I17*E17,2)</f>
        <v/>
      </c>
    </row>
    <row r="18" ht="25.5" customFormat="1" customHeight="1" s="234">
      <c r="A18" s="288" t="n"/>
      <c r="B18" s="288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4">
      <c r="A19" s="288" t="n"/>
      <c r="B19" s="276" t="inlineStr">
        <is>
          <t>Машины и механизмы</t>
        </is>
      </c>
      <c r="C19" s="363" t="n"/>
      <c r="D19" s="363" t="n"/>
      <c r="E19" s="363" t="n"/>
      <c r="F19" s="363" t="n"/>
      <c r="G19" s="363" t="n"/>
      <c r="H19" s="364" t="n"/>
      <c r="I19" s="181" t="n"/>
      <c r="J19" s="181" t="n"/>
    </row>
    <row r="20" ht="14.25" customFormat="1" customHeight="1" s="234">
      <c r="A20" s="288" t="n"/>
      <c r="B20" s="287" t="inlineStr">
        <is>
          <t>Основные машины и механизмы</t>
        </is>
      </c>
      <c r="C20" s="363" t="n"/>
      <c r="D20" s="363" t="n"/>
      <c r="E20" s="363" t="n"/>
      <c r="F20" s="363" t="n"/>
      <c r="G20" s="363" t="n"/>
      <c r="H20" s="364" t="n"/>
      <c r="I20" s="181" t="n"/>
      <c r="J20" s="181" t="n"/>
    </row>
    <row r="21" ht="25.5" customFormat="1" customHeight="1" s="234">
      <c r="A21" s="288" t="n">
        <v>3</v>
      </c>
      <c r="B21" s="215" t="inlineStr">
        <is>
          <t>91.04.01-031</t>
        </is>
      </c>
      <c r="C21" s="287" t="inlineStr">
        <is>
          <t>Машины бурильно-крановые на автомобиле, глубина бурения 3,5 м</t>
        </is>
      </c>
      <c r="D21" s="288" t="inlineStr">
        <is>
          <t>маш.час</t>
        </is>
      </c>
      <c r="E21" s="374" t="n">
        <v>32.24</v>
      </c>
      <c r="F21" s="290" t="n">
        <v>138.54</v>
      </c>
      <c r="G21" s="221">
        <f>ROUND(E21*F21,2)</f>
        <v/>
      </c>
      <c r="H21" s="291">
        <f>G21/$G$27</f>
        <v/>
      </c>
      <c r="I21" s="221">
        <f>ROUND(F21*Прил.10!$D$12,2)</f>
        <v/>
      </c>
      <c r="J21" s="221">
        <f>ROUND(I21*E21,2)</f>
        <v/>
      </c>
    </row>
    <row r="22" ht="14.25" customFormat="1" customHeight="1" s="234">
      <c r="A22" s="288" t="n"/>
      <c r="B22" s="288" t="n"/>
      <c r="C22" s="287" t="inlineStr">
        <is>
          <t>Итого основные машины и механизмы</t>
        </is>
      </c>
      <c r="D22" s="288" t="n"/>
      <c r="E22" s="374" t="n"/>
      <c r="F22" s="221" t="n"/>
      <c r="G22" s="221">
        <f>SUM(G21:G21)</f>
        <v/>
      </c>
      <c r="H22" s="292">
        <f>G22/G27</f>
        <v/>
      </c>
      <c r="I22" s="127" t="n"/>
      <c r="J22" s="221">
        <f>SUM(J21:J21)</f>
        <v/>
      </c>
    </row>
    <row r="23" ht="25.5" customFormat="1" customHeight="1" s="234">
      <c r="A23" s="288" t="n"/>
      <c r="B23" s="288" t="n"/>
      <c r="C23" s="190" t="inlineStr">
        <is>
          <t>Итого основные машины и механизмы 
(с коэффициентом на демонтаж 0,7)</t>
        </is>
      </c>
      <c r="D23" s="288" t="n"/>
      <c r="E23" s="375" t="n"/>
      <c r="F23" s="289" t="n"/>
      <c r="G23" s="221">
        <f>G22*0.7</f>
        <v/>
      </c>
      <c r="H23" s="291">
        <f>G23/G28</f>
        <v/>
      </c>
      <c r="I23" s="221" t="n"/>
      <c r="J23" s="221">
        <f>J22*0.7</f>
        <v/>
      </c>
    </row>
    <row r="24" hidden="1" outlineLevel="1" ht="25.5" customFormat="1" customHeight="1" s="234">
      <c r="A24" s="288" t="n">
        <v>4</v>
      </c>
      <c r="B24" s="215" t="inlineStr">
        <is>
          <t>91.14.02-001</t>
        </is>
      </c>
      <c r="C24" s="287" t="inlineStr">
        <is>
          <t>Автомобили бортовые, грузоподъемность до 5 т</t>
        </is>
      </c>
      <c r="D24" s="288" t="inlineStr">
        <is>
          <t>маш.час</t>
        </is>
      </c>
      <c r="E24" s="374" t="n">
        <v>7.98</v>
      </c>
      <c r="F24" s="290" t="n">
        <v>65.70999999999999</v>
      </c>
      <c r="G24" s="221">
        <f>ROUND(E24*F24,2)</f>
        <v/>
      </c>
      <c r="H24" s="291">
        <f>G24/$G$27</f>
        <v/>
      </c>
      <c r="I24" s="221">
        <f>ROUND(F24*Прил.10!$D$12,2)</f>
        <v/>
      </c>
      <c r="J24" s="221">
        <f>ROUND(I24*E24,2)</f>
        <v/>
      </c>
    </row>
    <row r="25" collapsed="1" ht="14.25" customFormat="1" customHeight="1" s="234">
      <c r="A25" s="288" t="n"/>
      <c r="B25" s="288" t="n"/>
      <c r="C25" s="287" t="inlineStr">
        <is>
          <t>Итого прочие машины и механизмы</t>
        </is>
      </c>
      <c r="D25" s="288" t="n"/>
      <c r="E25" s="289" t="n"/>
      <c r="F25" s="221" t="n"/>
      <c r="G25" s="127">
        <f>SUM(G24:G24)</f>
        <v/>
      </c>
      <c r="H25" s="291">
        <f>G25/G27</f>
        <v/>
      </c>
      <c r="I25" s="221" t="n"/>
      <c r="J25" s="127">
        <f>SUM(J24:J24)</f>
        <v/>
      </c>
    </row>
    <row r="26" ht="25.5" customFormat="1" customHeight="1" s="234">
      <c r="A26" s="288" t="n"/>
      <c r="B26" s="288" t="n"/>
      <c r="C26" s="190" t="inlineStr">
        <is>
          <t>Итого прочие машины и механизмы 
(с коэффициентом на демонтаж 0,7)</t>
        </is>
      </c>
      <c r="D26" s="288" t="n"/>
      <c r="E26" s="289" t="n"/>
      <c r="F26" s="221" t="n"/>
      <c r="G26" s="221">
        <f>G25*0.7</f>
        <v/>
      </c>
      <c r="H26" s="291">
        <f>G26/G28</f>
        <v/>
      </c>
      <c r="I26" s="221" t="n"/>
      <c r="J26" s="221">
        <f>J25*0.7</f>
        <v/>
      </c>
    </row>
    <row r="27" ht="25.5" customFormat="1" customHeight="1" s="234">
      <c r="A27" s="288" t="n"/>
      <c r="B27" s="288" t="n"/>
      <c r="C27" s="276" t="inlineStr">
        <is>
          <t>Итого по разделу «Машины и механизмы»</t>
        </is>
      </c>
      <c r="D27" s="288" t="n"/>
      <c r="E27" s="289" t="n"/>
      <c r="F27" s="221" t="n"/>
      <c r="G27" s="221">
        <f>G25+G22</f>
        <v/>
      </c>
      <c r="H27" s="202" t="n">
        <v>1</v>
      </c>
      <c r="I27" s="203" t="n"/>
      <c r="J27" s="201">
        <f>J25+J22</f>
        <v/>
      </c>
    </row>
    <row r="28" ht="38.25" customFormat="1" customHeight="1" s="234">
      <c r="A28" s="288" t="n"/>
      <c r="B28" s="288" t="n"/>
      <c r="C28" s="198" t="inlineStr">
        <is>
          <t>Итого по разделу «Машины и механизмы»  
(с коэффициентом на демонтаж 0,7)</t>
        </is>
      </c>
      <c r="D28" s="302" t="n"/>
      <c r="E28" s="200" t="n"/>
      <c r="F28" s="201" t="n"/>
      <c r="G28" s="201">
        <f>G23+G26</f>
        <v/>
      </c>
      <c r="H28" s="202" t="n">
        <v>1</v>
      </c>
      <c r="I28" s="203" t="n"/>
      <c r="J28" s="201">
        <f>J23+J26</f>
        <v/>
      </c>
    </row>
    <row r="29" ht="14.25" customFormat="1" customHeight="1" s="234">
      <c r="A29" s="288" t="n"/>
      <c r="B29" s="276" t="inlineStr">
        <is>
          <t>Оборудование</t>
        </is>
      </c>
      <c r="C29" s="363" t="n"/>
      <c r="D29" s="363" t="n"/>
      <c r="E29" s="363" t="n"/>
      <c r="F29" s="363" t="n"/>
      <c r="G29" s="363" t="n"/>
      <c r="H29" s="364" t="n"/>
      <c r="I29" s="181" t="n"/>
      <c r="J29" s="181" t="n"/>
    </row>
    <row r="30">
      <c r="A30" s="288" t="n"/>
      <c r="B30" s="287" t="inlineStr">
        <is>
          <t>Основное оборудование</t>
        </is>
      </c>
      <c r="C30" s="363" t="n"/>
      <c r="D30" s="363" t="n"/>
      <c r="E30" s="363" t="n"/>
      <c r="F30" s="363" t="n"/>
      <c r="G30" s="363" t="n"/>
      <c r="H30" s="364" t="n"/>
      <c r="I30" s="181" t="n"/>
      <c r="J30" s="181" t="n"/>
    </row>
    <row r="31">
      <c r="A31" s="288" t="n"/>
      <c r="B31" s="171" t="n"/>
      <c r="C31" s="172" t="inlineStr">
        <is>
          <t>Итого основное оборудование</t>
        </is>
      </c>
      <c r="D31" s="288" t="n"/>
      <c r="E31" s="374" t="n"/>
      <c r="F31" s="290" t="n"/>
      <c r="G31" s="221" t="n">
        <v>0</v>
      </c>
      <c r="H31" s="292" t="n">
        <v>0</v>
      </c>
      <c r="I31" s="127" t="n"/>
      <c r="J31" s="221" t="n">
        <v>0</v>
      </c>
    </row>
    <row r="32">
      <c r="A32" s="288" t="n"/>
      <c r="B32" s="288" t="n"/>
      <c r="C32" s="287" t="inlineStr">
        <is>
          <t>Итого прочее оборудование</t>
        </is>
      </c>
      <c r="D32" s="288" t="n"/>
      <c r="E32" s="374" t="n"/>
      <c r="F32" s="290" t="n"/>
      <c r="G32" s="221" t="n">
        <v>0</v>
      </c>
      <c r="H32" s="291" t="n">
        <v>0</v>
      </c>
      <c r="I32" s="127" t="n"/>
      <c r="J32" s="221" t="n">
        <v>0</v>
      </c>
    </row>
    <row r="33">
      <c r="A33" s="288" t="n"/>
      <c r="B33" s="288" t="n"/>
      <c r="C33" s="276" t="inlineStr">
        <is>
          <t>Итого по разделу «Оборудование»</t>
        </is>
      </c>
      <c r="D33" s="288" t="n"/>
      <c r="E33" s="289" t="n"/>
      <c r="F33" s="290" t="n"/>
      <c r="G33" s="221">
        <f>G32+G31</f>
        <v/>
      </c>
      <c r="H33" s="292">
        <f>H32+H31</f>
        <v/>
      </c>
      <c r="I33" s="127" t="n"/>
      <c r="J33" s="221">
        <f>J32+J31</f>
        <v/>
      </c>
    </row>
    <row r="34" ht="25.5" customHeight="1" s="239">
      <c r="A34" s="288" t="n"/>
      <c r="B34" s="288" t="n"/>
      <c r="C34" s="287" t="inlineStr">
        <is>
          <t>в том числе технологическое оборудование</t>
        </is>
      </c>
      <c r="D34" s="288" t="n"/>
      <c r="E34" s="375" t="n"/>
      <c r="F34" s="290" t="n"/>
      <c r="G34" s="221" t="n">
        <v>0</v>
      </c>
      <c r="H34" s="292" t="n"/>
      <c r="I34" s="127" t="n"/>
      <c r="J34" s="221">
        <f>J33</f>
        <v/>
      </c>
    </row>
    <row r="35" ht="14.25" customFormat="1" customHeight="1" s="234">
      <c r="A35" s="288" t="n"/>
      <c r="B35" s="276" t="inlineStr">
        <is>
          <t>Материалы</t>
        </is>
      </c>
      <c r="C35" s="363" t="n"/>
      <c r="D35" s="363" t="n"/>
      <c r="E35" s="363" t="n"/>
      <c r="F35" s="363" t="n"/>
      <c r="G35" s="363" t="n"/>
      <c r="H35" s="364" t="n"/>
      <c r="I35" s="204" t="n"/>
      <c r="J35" s="204" t="n"/>
    </row>
    <row r="36" ht="14.25" customFormat="1" customHeight="1" s="234">
      <c r="A36" s="288" t="n"/>
      <c r="B36" s="287" t="inlineStr">
        <is>
          <t>Основные материалы</t>
        </is>
      </c>
      <c r="C36" s="363" t="n"/>
      <c r="D36" s="363" t="n"/>
      <c r="E36" s="363" t="n"/>
      <c r="F36" s="363" t="n"/>
      <c r="G36" s="363" t="n"/>
      <c r="H36" s="364" t="n"/>
      <c r="I36" s="204" t="n"/>
      <c r="J36" s="204" t="n"/>
    </row>
    <row r="37" ht="14.25" customFormat="1" customHeight="1" s="234">
      <c r="A37" s="288" t="n"/>
      <c r="B37" s="215" t="n"/>
      <c r="C37" s="287" t="inlineStr">
        <is>
          <t>Итого основные материалы</t>
        </is>
      </c>
      <c r="D37" s="288" t="n"/>
      <c r="E37" s="374" t="n"/>
      <c r="F37" s="221" t="n"/>
      <c r="G37" s="221" t="n">
        <v>0</v>
      </c>
      <c r="H37" s="291" t="n">
        <v>0</v>
      </c>
      <c r="I37" s="221" t="n"/>
      <c r="J37" s="221" t="n">
        <v>0</v>
      </c>
    </row>
    <row r="38" ht="14.25" customFormat="1" customHeight="1" s="234">
      <c r="A38" s="288" t="n"/>
      <c r="B38" s="288" t="n"/>
      <c r="C38" s="287" t="inlineStr">
        <is>
          <t>Итого прочие материалы</t>
        </is>
      </c>
      <c r="D38" s="288" t="n"/>
      <c r="E38" s="289" t="n"/>
      <c r="F38" s="290" t="n"/>
      <c r="G38" s="221" t="n">
        <v>0</v>
      </c>
      <c r="H38" s="291" t="n">
        <v>0</v>
      </c>
      <c r="I38" s="221" t="n"/>
      <c r="J38" s="221" t="n">
        <v>0</v>
      </c>
    </row>
    <row r="39" ht="14.25" customFormat="1" customHeight="1" s="234">
      <c r="A39" s="288" t="n"/>
      <c r="B39" s="288" t="n"/>
      <c r="C39" s="276" t="inlineStr">
        <is>
          <t>Итого по разделу «Материалы»</t>
        </is>
      </c>
      <c r="D39" s="288" t="n"/>
      <c r="E39" s="289" t="n"/>
      <c r="F39" s="290" t="n"/>
      <c r="G39" s="221">
        <f>G37+G38</f>
        <v/>
      </c>
      <c r="H39" s="291" t="n">
        <v>0</v>
      </c>
      <c r="I39" s="221" t="n"/>
      <c r="J39" s="221">
        <f>J37+J38</f>
        <v/>
      </c>
    </row>
    <row r="40" ht="14.25" customFormat="1" customHeight="1" s="234">
      <c r="A40" s="288" t="n"/>
      <c r="B40" s="288" t="n"/>
      <c r="C40" s="287" t="inlineStr">
        <is>
          <t>ИТОГО ПО РМ</t>
        </is>
      </c>
      <c r="D40" s="288" t="n"/>
      <c r="E40" s="289" t="n"/>
      <c r="F40" s="290" t="n"/>
      <c r="G40" s="221">
        <f>G14+G27</f>
        <v/>
      </c>
      <c r="H40" s="291" t="n"/>
      <c r="I40" s="221" t="n"/>
      <c r="J40" s="221">
        <f>J14+J27+J39</f>
        <v/>
      </c>
    </row>
    <row r="41" ht="25.5" customFormat="1" customHeight="1" s="234">
      <c r="A41" s="288" t="n"/>
      <c r="B41" s="288" t="n"/>
      <c r="C41" s="287" t="inlineStr">
        <is>
          <t>ИТОГО ПО РМ
(с коэффициентом на демонтаж 0,7)</t>
        </is>
      </c>
      <c r="D41" s="288" t="n"/>
      <c r="E41" s="289" t="n"/>
      <c r="F41" s="290" t="n"/>
      <c r="G41" s="221">
        <f>G15+G28</f>
        <v/>
      </c>
      <c r="H41" s="291" t="n"/>
      <c r="I41" s="221" t="n"/>
      <c r="J41" s="221">
        <f>J14*0.7+J27*0.7+J39</f>
        <v/>
      </c>
    </row>
    <row r="42" ht="14.25" customFormat="1" customHeight="1" s="234">
      <c r="A42" s="288" t="n"/>
      <c r="B42" s="288" t="n"/>
      <c r="C42" s="287" t="inlineStr">
        <is>
          <t>Накладные расходы</t>
        </is>
      </c>
      <c r="D42" s="133" t="n">
        <v>0.73</v>
      </c>
      <c r="E42" s="289" t="n"/>
      <c r="F42" s="290" t="n"/>
      <c r="G42" s="221" t="n">
        <v>1578.73</v>
      </c>
      <c r="H42" s="292" t="n"/>
      <c r="I42" s="221" t="n"/>
      <c r="J42" s="221">
        <f>ROUND(D42*(J14+J17),2)</f>
        <v/>
      </c>
    </row>
    <row r="43" ht="25.5" customFormat="1" customHeight="1" s="234">
      <c r="A43" s="288" t="n"/>
      <c r="B43" s="288" t="n"/>
      <c r="C43" s="287" t="inlineStr">
        <is>
          <t>Накладные расходы 
(с коэффициентом на демонтаж 0,7)</t>
        </is>
      </c>
      <c r="D43" s="133" t="n">
        <v>0.73</v>
      </c>
      <c r="E43" s="289" t="n"/>
      <c r="F43" s="290" t="n"/>
      <c r="G43" s="221">
        <f>G42*0.7</f>
        <v/>
      </c>
      <c r="H43" s="292" t="n"/>
      <c r="I43" s="221" t="n"/>
      <c r="J43" s="221">
        <f>ROUND(D43*(J15+J18),2)</f>
        <v/>
      </c>
    </row>
    <row r="44" ht="14.25" customFormat="1" customHeight="1" s="234">
      <c r="A44" s="288" t="n"/>
      <c r="B44" s="288" t="n"/>
      <c r="C44" s="287" t="inlineStr">
        <is>
          <t>Сметная прибыль</t>
        </is>
      </c>
      <c r="D44" s="133" t="n">
        <v>0.49</v>
      </c>
      <c r="E44" s="289" t="n"/>
      <c r="F44" s="290" t="n"/>
      <c r="G44" s="221" t="n">
        <v>919.65</v>
      </c>
      <c r="H44" s="292" t="n"/>
      <c r="I44" s="221" t="n"/>
      <c r="J44" s="221">
        <f>ROUND(D44*(J14+J17),2)</f>
        <v/>
      </c>
    </row>
    <row r="45" ht="25.5" customFormat="1" customHeight="1" s="234">
      <c r="A45" s="288" t="n"/>
      <c r="B45" s="288" t="n"/>
      <c r="C45" s="287" t="inlineStr">
        <is>
          <t>Сметная прибыль 
(с коэффициентом на демонтаж 0,7)</t>
        </is>
      </c>
      <c r="D45" s="133" t="n">
        <v>0.49</v>
      </c>
      <c r="E45" s="289" t="n"/>
      <c r="F45" s="290" t="n"/>
      <c r="G45" s="221">
        <f>G44*0.7</f>
        <v/>
      </c>
      <c r="H45" s="292" t="n"/>
      <c r="I45" s="221" t="n"/>
      <c r="J45" s="221">
        <f>ROUND(D45*(J15+J18),2)</f>
        <v/>
      </c>
    </row>
    <row r="46" ht="25.5" customFormat="1" customHeight="1" s="234">
      <c r="A46" s="288" t="n"/>
      <c r="B46" s="288" t="n"/>
      <c r="C46" s="287" t="inlineStr">
        <is>
          <t>Итого СМР (с НР и СП) 
(с коэффициентом на демонтаж 0,7)</t>
        </is>
      </c>
      <c r="D46" s="288" t="n"/>
      <c r="E46" s="289" t="n"/>
      <c r="F46" s="290" t="n"/>
      <c r="G46" s="221">
        <f>G41+G43+G45</f>
        <v/>
      </c>
      <c r="H46" s="292" t="n"/>
      <c r="I46" s="221" t="n"/>
      <c r="J46" s="221">
        <f>ROUND((J41+J43+J45),2)</f>
        <v/>
      </c>
    </row>
    <row r="47" ht="25.5" customFormat="1" customHeight="1" s="234">
      <c r="A47" s="288" t="n"/>
      <c r="B47" s="288" t="n"/>
      <c r="C47" s="287" t="inlineStr">
        <is>
          <t>ВСЕГО СМР + ОБОРУДОВАНИЕ 
(с коэффициентом на демонтаж 0,7)</t>
        </is>
      </c>
      <c r="D47" s="288" t="n"/>
      <c r="E47" s="289" t="n"/>
      <c r="F47" s="290" t="n"/>
      <c r="G47" s="221">
        <f>G46</f>
        <v/>
      </c>
      <c r="H47" s="292" t="n"/>
      <c r="I47" s="221" t="n"/>
      <c r="J47" s="221">
        <f>J46</f>
        <v/>
      </c>
    </row>
    <row r="48" ht="34.5" customFormat="1" customHeight="1" s="234">
      <c r="A48" s="288" t="n"/>
      <c r="B48" s="288" t="n"/>
      <c r="C48" s="287" t="inlineStr">
        <is>
          <t>ИТОГО ПОКАЗАТЕЛЬ НА ЕД. ИЗМ.</t>
        </is>
      </c>
      <c r="D48" s="288" t="inlineStr">
        <is>
          <t>1 км</t>
        </is>
      </c>
      <c r="E48" s="375" t="n">
        <v>1</v>
      </c>
      <c r="F48" s="290" t="n"/>
      <c r="G48" s="221">
        <f>G47/E48</f>
        <v/>
      </c>
      <c r="H48" s="292" t="n"/>
      <c r="I48" s="221" t="n"/>
      <c r="J48" s="201">
        <f>J47/E48</f>
        <v/>
      </c>
    </row>
    <row r="50" ht="14.25" customFormat="1" customHeight="1" s="234">
      <c r="A50" s="233" t="inlineStr">
        <is>
          <t>Составил ______________________     Д.А. Самуйленко</t>
        </is>
      </c>
    </row>
    <row r="51" ht="14.25" customFormat="1" customHeight="1" s="234">
      <c r="A51" s="236" t="inlineStr">
        <is>
          <t xml:space="preserve">                         (подпись, инициалы, фамилия)</t>
        </is>
      </c>
    </row>
    <row r="52" ht="14.25" customFormat="1" customHeight="1" s="234">
      <c r="A52" s="233" t="n"/>
    </row>
    <row r="53" ht="14.25" customFormat="1" customHeight="1" s="234">
      <c r="A53" s="233" t="inlineStr">
        <is>
          <t>Проверил ______________________        А.В. Костянецкая</t>
        </is>
      </c>
    </row>
    <row r="54" ht="14.25" customFormat="1" customHeight="1" s="234">
      <c r="A54" s="23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9" min="1" max="1"/>
    <col width="17.5703125" customWidth="1" style="239" min="2" max="2"/>
    <col width="39.140625" customWidth="1" style="239" min="3" max="3"/>
    <col width="10.7109375" customWidth="1" style="310" min="4" max="4"/>
    <col width="13.85546875" customWidth="1" style="239" min="5" max="5"/>
    <col width="13.28515625" customWidth="1" style="239" min="6" max="6"/>
    <col width="14.140625" customWidth="1" style="239" min="7" max="7"/>
  </cols>
  <sheetData>
    <row r="1">
      <c r="A1" s="303" t="inlineStr">
        <is>
          <t>Приложение №6</t>
        </is>
      </c>
    </row>
    <row r="2" ht="21.75" customHeight="1" s="239">
      <c r="A2" s="303" t="n"/>
      <c r="B2" s="303" t="n"/>
      <c r="C2" s="303" t="n"/>
      <c r="D2" s="312" t="n"/>
      <c r="E2" s="303" t="n"/>
      <c r="F2" s="303" t="n"/>
      <c r="G2" s="303" t="n"/>
    </row>
    <row r="3">
      <c r="A3" s="256" t="inlineStr">
        <is>
          <t>Расчет стоимости оборудования</t>
        </is>
      </c>
    </row>
    <row r="4" ht="25.5" customHeight="1" s="239">
      <c r="A4" s="259" t="inlineStr">
        <is>
          <t>Наименование разрабатываемого показателя УНЦ — Демонтаж ВЛ 6-20 кВ две цепи</t>
        </is>
      </c>
    </row>
    <row r="5">
      <c r="A5" s="233" t="n"/>
      <c r="B5" s="233" t="n"/>
      <c r="C5" s="233" t="n"/>
      <c r="D5" s="312" t="n"/>
      <c r="E5" s="233" t="n"/>
      <c r="F5" s="233" t="n"/>
      <c r="G5" s="233" t="n"/>
    </row>
    <row r="6" ht="30" customHeight="1" s="239">
      <c r="A6" s="308" t="inlineStr">
        <is>
          <t>№ пп.</t>
        </is>
      </c>
      <c r="B6" s="308" t="inlineStr">
        <is>
          <t>Код ресурса</t>
        </is>
      </c>
      <c r="C6" s="308" t="inlineStr">
        <is>
          <t>Наименование</t>
        </is>
      </c>
      <c r="D6" s="308" t="inlineStr">
        <is>
          <t>Ед. изм.</t>
        </is>
      </c>
      <c r="E6" s="288" t="inlineStr">
        <is>
          <t>Кол-во единиц по проектным данным</t>
        </is>
      </c>
      <c r="F6" s="308" t="inlineStr">
        <is>
          <t>Сметная стоимость в ценах на 01.01.2000 (руб.)</t>
        </is>
      </c>
      <c r="G6" s="364" t="n"/>
    </row>
    <row r="7">
      <c r="A7" s="366" t="n"/>
      <c r="B7" s="366" t="n"/>
      <c r="C7" s="366" t="n"/>
      <c r="D7" s="366" t="n"/>
      <c r="E7" s="366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39">
      <c r="A9" s="24" t="n"/>
      <c r="B9" s="287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27" customHeight="1" s="239">
      <c r="A10" s="288" t="n"/>
      <c r="B10" s="276" t="n"/>
      <c r="C10" s="287" t="inlineStr">
        <is>
          <t>ИТОГО ИНЖЕНЕРНОЕ ОБОРУДОВАНИЕ</t>
        </is>
      </c>
      <c r="D10" s="293" t="n"/>
      <c r="E10" s="103" t="n"/>
      <c r="F10" s="290" t="n"/>
      <c r="G10" s="290" t="n">
        <v>0</v>
      </c>
    </row>
    <row r="11">
      <c r="A11" s="288" t="n"/>
      <c r="B11" s="287" t="inlineStr">
        <is>
          <t>ТЕХНОЛОГИЧЕСКОЕ ОБОРУДОВАНИЕ</t>
        </is>
      </c>
      <c r="C11" s="363" t="n"/>
      <c r="D11" s="363" t="n"/>
      <c r="E11" s="363" t="n"/>
      <c r="F11" s="363" t="n"/>
      <c r="G11" s="364" t="n"/>
    </row>
    <row r="12" ht="25.5" customHeight="1" s="239">
      <c r="A12" s="288" t="n"/>
      <c r="B12" s="287" t="n"/>
      <c r="C12" s="287" t="inlineStr">
        <is>
          <t>ИТОГО ТЕХНОЛОГИЧЕСКОЕ ОБОРУДОВАНИЕ</t>
        </is>
      </c>
      <c r="D12" s="288" t="n"/>
      <c r="E12" s="307" t="n"/>
      <c r="F12" s="290" t="n"/>
      <c r="G12" s="221" t="n">
        <v>0</v>
      </c>
    </row>
    <row r="13" ht="19.5" customHeight="1" s="239">
      <c r="A13" s="288" t="n"/>
      <c r="B13" s="287" t="n"/>
      <c r="C13" s="287" t="inlineStr">
        <is>
          <t>Всего по разделу «Оборудование»</t>
        </is>
      </c>
      <c r="D13" s="288" t="n"/>
      <c r="E13" s="307" t="n"/>
      <c r="F13" s="290" t="n"/>
      <c r="G13" s="221">
        <f>G10+G12</f>
        <v/>
      </c>
    </row>
    <row r="14">
      <c r="A14" s="235" t="n"/>
      <c r="B14" s="104" t="n"/>
      <c r="C14" s="235" t="n"/>
      <c r="D14" s="169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9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9" t="n"/>
      <c r="E16" s="235" t="n"/>
      <c r="F16" s="235" t="n"/>
      <c r="G16" s="235" t="n"/>
    </row>
    <row r="17">
      <c r="A17" s="233" t="n"/>
      <c r="B17" s="234" t="n"/>
      <c r="C17" s="234" t="n"/>
      <c r="D17" s="169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9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9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9" min="1" max="1"/>
    <col width="16.42578125" customWidth="1" style="239" min="2" max="2"/>
    <col width="37.140625" customWidth="1" style="239" min="3" max="3"/>
    <col width="49" customWidth="1" style="239" min="4" max="4"/>
    <col width="9.140625" customWidth="1" style="239" min="5" max="5"/>
  </cols>
  <sheetData>
    <row r="1" ht="15.75" customHeight="1" s="239">
      <c r="A1" s="241" t="n"/>
      <c r="B1" s="241" t="n"/>
      <c r="C1" s="241" t="n"/>
      <c r="D1" s="241" t="inlineStr">
        <is>
          <t>Приложение №7</t>
        </is>
      </c>
    </row>
    <row r="2" ht="15.75" customHeight="1" s="239">
      <c r="A2" s="241" t="n"/>
      <c r="B2" s="241" t="n"/>
      <c r="C2" s="241" t="n"/>
      <c r="D2" s="241" t="n"/>
    </row>
    <row r="3" ht="15.75" customHeight="1" s="239">
      <c r="A3" s="241" t="n"/>
      <c r="B3" s="227" t="inlineStr">
        <is>
          <t>Расчет показателя УНЦ</t>
        </is>
      </c>
      <c r="C3" s="241" t="n"/>
      <c r="D3" s="241" t="n"/>
    </row>
    <row r="4" ht="15.75" customHeight="1" s="239">
      <c r="A4" s="241" t="n"/>
      <c r="B4" s="241" t="n"/>
      <c r="C4" s="241" t="n"/>
      <c r="D4" s="241" t="n"/>
    </row>
    <row r="5" ht="15.75" customHeight="1" s="239">
      <c r="A5" s="309" t="inlineStr">
        <is>
          <t xml:space="preserve">Наименование разрабатываемого показателя УНЦ - </t>
        </is>
      </c>
      <c r="D5" s="309">
        <f>'Прил.5 Расчет СМР и ОБ'!D6:J6</f>
        <v/>
      </c>
    </row>
    <row r="6" ht="15.75" customHeight="1" s="239">
      <c r="A6" s="241" t="inlineStr">
        <is>
          <t>Единица измерения  — 1 км</t>
        </is>
      </c>
      <c r="B6" s="241" t="n"/>
      <c r="C6" s="241" t="n"/>
      <c r="D6" s="241" t="n"/>
    </row>
    <row r="7" ht="15.75" customHeight="1" s="239">
      <c r="A7" s="241" t="n"/>
      <c r="B7" s="241" t="n"/>
      <c r="C7" s="241" t="n"/>
      <c r="D7" s="241" t="n"/>
    </row>
    <row r="8">
      <c r="A8" s="270" t="inlineStr">
        <is>
          <t>Код показателя</t>
        </is>
      </c>
      <c r="B8" s="270" t="inlineStr">
        <is>
          <t>Наименование показателя</t>
        </is>
      </c>
      <c r="C8" s="270" t="inlineStr">
        <is>
          <t>Наименование РМ, входящих в состав показателя</t>
        </is>
      </c>
      <c r="D8" s="270" t="inlineStr">
        <is>
          <t>Норматив цены на 01.01.2023, тыс.руб.</t>
        </is>
      </c>
    </row>
    <row r="9">
      <c r="A9" s="366" t="n"/>
      <c r="B9" s="366" t="n"/>
      <c r="C9" s="366" t="n"/>
      <c r="D9" s="366" t="n"/>
    </row>
    <row r="10" ht="15.75" customHeight="1" s="239">
      <c r="A10" s="270" t="n">
        <v>1</v>
      </c>
      <c r="B10" s="270" t="n">
        <v>2</v>
      </c>
      <c r="C10" s="270" t="n">
        <v>3</v>
      </c>
      <c r="D10" s="270" t="n">
        <v>4</v>
      </c>
    </row>
    <row r="11" ht="47.25" customHeight="1" s="239">
      <c r="A11" s="270" t="inlineStr">
        <is>
          <t>М2-02-2</t>
        </is>
      </c>
      <c r="B11" s="270" t="inlineStr">
        <is>
          <t>УНЦ на демонтаж ВЛ 0,4-750 кВ</t>
        </is>
      </c>
      <c r="C11" s="231">
        <f>D5</f>
        <v/>
      </c>
      <c r="D11" s="247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9" min="2" max="2"/>
    <col width="37" customWidth="1" style="239" min="3" max="3"/>
    <col width="32" customWidth="1" style="239" min="4" max="4"/>
  </cols>
  <sheetData>
    <row r="4" ht="15.75" customHeight="1" s="239">
      <c r="B4" s="263" t="inlineStr">
        <is>
          <t>Приложение № 10</t>
        </is>
      </c>
    </row>
    <row r="5" ht="18.75" customHeight="1" s="239">
      <c r="B5" s="118" t="n"/>
    </row>
    <row r="6" ht="15.75" customHeight="1" s="239">
      <c r="B6" s="264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39">
      <c r="B9" s="270" t="inlineStr">
        <is>
          <t>Наименование индекса / норм сопутствующих затрат</t>
        </is>
      </c>
      <c r="C9" s="270" t="inlineStr">
        <is>
          <t>Дата применения и обоснование индекса / норм сопутствующих затрат</t>
        </is>
      </c>
      <c r="D9" s="270" t="inlineStr">
        <is>
          <t>Размер индекса / норма сопутствующих затрат</t>
        </is>
      </c>
    </row>
    <row r="10" ht="15.75" customHeight="1" s="239">
      <c r="B10" s="270" t="n">
        <v>1</v>
      </c>
      <c r="C10" s="270" t="n">
        <v>2</v>
      </c>
      <c r="D10" s="270" t="n">
        <v>3</v>
      </c>
    </row>
    <row r="11" ht="45" customHeight="1" s="239">
      <c r="B11" s="270" t="inlineStr">
        <is>
          <t xml:space="preserve">Индекс изменения сметной стоимости на 1 квартал 2023 года. ОЗП </t>
        </is>
      </c>
      <c r="C11" s="270" t="inlineStr">
        <is>
          <t>Письмо Минстроя России от 30.03.2023г. №17106-ИФ/09  прил.1</t>
        </is>
      </c>
      <c r="D11" s="270" t="n">
        <v>44.29</v>
      </c>
    </row>
    <row r="12" ht="29.25" customHeight="1" s="239">
      <c r="B12" s="270" t="inlineStr">
        <is>
          <t>Индекс изменения сметной стоимости на 1 квартал 2023 года. ЭМ</t>
        </is>
      </c>
      <c r="C12" s="270" t="inlineStr">
        <is>
          <t>Письмо Минстроя России от 30.03.2023г. №17106-ИФ/09  прил.1</t>
        </is>
      </c>
      <c r="D12" s="270" t="n">
        <v>11.72</v>
      </c>
    </row>
    <row r="13" ht="29.25" customHeight="1" s="239">
      <c r="B13" s="270" t="inlineStr">
        <is>
          <t>Индекс изменения сметной стоимости на 1 квартал 2023 года. МАТ</t>
        </is>
      </c>
      <c r="C13" s="270" t="inlineStr">
        <is>
          <t>Письмо Минстроя России от 30.03.2023г. №17106-ИФ/09  прил.1</t>
        </is>
      </c>
      <c r="D13" s="270" t="n">
        <v>7.74</v>
      </c>
    </row>
    <row r="14" ht="30.75" customHeight="1" s="239">
      <c r="B14" s="27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0" t="n">
        <v>6.26</v>
      </c>
    </row>
    <row r="15" ht="89.25" customHeight="1" s="239">
      <c r="B15" s="270" t="inlineStr">
        <is>
          <t>Временные здания и сооружения</t>
        </is>
      </c>
      <c r="C15" s="2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9">
      <c r="B16" s="270" t="inlineStr">
        <is>
          <t>Дополнительные затраты при производстве строительно-монтажных работ в зимнее время</t>
        </is>
      </c>
      <c r="C16" s="2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39">
      <c r="B17" s="270" t="inlineStr">
        <is>
          <t>Строительный контроль</t>
        </is>
      </c>
      <c r="C17" s="27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9">
      <c r="B18" s="270" t="inlineStr">
        <is>
          <t>Авторский надзор - 0,2%</t>
        </is>
      </c>
      <c r="C18" s="270" t="inlineStr">
        <is>
          <t>Приказ от 4.08.2020 № 421/пр п.173</t>
        </is>
      </c>
      <c r="D18" s="120" t="n">
        <v>0.002</v>
      </c>
    </row>
    <row r="19" ht="24" customHeight="1" s="239">
      <c r="B19" s="270" t="inlineStr">
        <is>
          <t>Непредвиденные расходы</t>
        </is>
      </c>
      <c r="C19" s="270" t="inlineStr">
        <is>
          <t>Приказ от 4.08.2020 № 421/пр п.179</t>
        </is>
      </c>
      <c r="D19" s="120" t="n">
        <v>0.03</v>
      </c>
    </row>
    <row r="20" ht="18.75" customHeight="1" s="239">
      <c r="B20" s="119" t="n"/>
    </row>
    <row r="21" ht="18.75" customHeight="1" s="239">
      <c r="B21" s="119" t="n"/>
    </row>
    <row r="22" ht="18.75" customHeight="1" s="239">
      <c r="B22" s="119" t="n"/>
    </row>
    <row r="23" ht="18.75" customHeight="1" s="239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9" min="2" max="2"/>
    <col width="13" customWidth="1" style="239" min="3" max="3"/>
    <col width="22.85546875" customWidth="1" style="239" min="4" max="4"/>
    <col width="21.5703125" customWidth="1" style="239" min="5" max="5"/>
    <col width="43.85546875" customWidth="1" style="239" min="6" max="6"/>
  </cols>
  <sheetData>
    <row r="1" s="239"/>
    <row r="2" ht="17.25" customHeight="1" s="239">
      <c r="A2" s="264" t="inlineStr">
        <is>
          <t>Расчет размера средств на оплату труда рабочих-строителей в текущем уровне цен (ФОТр.тек.)</t>
        </is>
      </c>
    </row>
    <row r="3" s="239"/>
    <row r="4" ht="18" customHeight="1" s="239">
      <c r="A4" s="240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39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1" t="n"/>
    </row>
    <row r="6" ht="15.75" customHeight="1" s="239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1" t="n"/>
    </row>
    <row r="7" ht="110.25" customHeight="1" s="239">
      <c r="A7" s="243" t="inlineStr">
        <is>
          <t>1.1</t>
        </is>
      </c>
      <c r="B7" s="2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0" t="inlineStr">
        <is>
          <t>С1ср</t>
        </is>
      </c>
      <c r="D7" s="270" t="inlineStr">
        <is>
          <t>-</t>
        </is>
      </c>
      <c r="E7" s="246" t="n">
        <v>47872.94</v>
      </c>
      <c r="F7" s="2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39">
      <c r="A8" s="243" t="inlineStr">
        <is>
          <t>1.2</t>
        </is>
      </c>
      <c r="B8" s="248" t="inlineStr">
        <is>
          <t>Среднегодовое нормативное число часов работы одного рабочего в месяц, часы (ч.)</t>
        </is>
      </c>
      <c r="C8" s="270" t="inlineStr">
        <is>
          <t>tср</t>
        </is>
      </c>
      <c r="D8" s="270" t="inlineStr">
        <is>
          <t>1973ч/12мес.</t>
        </is>
      </c>
      <c r="E8" s="247">
        <f>1973/12</f>
        <v/>
      </c>
      <c r="F8" s="248" t="inlineStr">
        <is>
          <t>Производственный календарь 2023 год
(40-часов.неделя)</t>
        </is>
      </c>
      <c r="G8" s="250" t="n"/>
    </row>
    <row r="9" ht="15.75" customHeight="1" s="239">
      <c r="A9" s="243" t="inlineStr">
        <is>
          <t>1.3</t>
        </is>
      </c>
      <c r="B9" s="248" t="inlineStr">
        <is>
          <t>Коэффициент увеличения</t>
        </is>
      </c>
      <c r="C9" s="270" t="inlineStr">
        <is>
          <t>Кув</t>
        </is>
      </c>
      <c r="D9" s="270" t="inlineStr">
        <is>
          <t>-</t>
        </is>
      </c>
      <c r="E9" s="247" t="n">
        <v>1</v>
      </c>
      <c r="F9" s="248" t="n"/>
      <c r="G9" s="250" t="n"/>
    </row>
    <row r="10" ht="15.75" customHeight="1" s="239">
      <c r="A10" s="243" t="inlineStr">
        <is>
          <t>1.4</t>
        </is>
      </c>
      <c r="B10" s="248" t="inlineStr">
        <is>
          <t>Средний разряд работ</t>
        </is>
      </c>
      <c r="C10" s="270" t="n"/>
      <c r="D10" s="270" t="n"/>
      <c r="E10" s="376" t="n">
        <v>3.3</v>
      </c>
      <c r="F10" s="248" t="inlineStr">
        <is>
          <t>РТМ</t>
        </is>
      </c>
      <c r="G10" s="250" t="n"/>
    </row>
    <row r="11" ht="78.75" customHeight="1" s="239">
      <c r="A11" s="243" t="inlineStr">
        <is>
          <t>1.5</t>
        </is>
      </c>
      <c r="B11" s="248" t="inlineStr">
        <is>
          <t>Тарифный коэффициент среднего разряда работ</t>
        </is>
      </c>
      <c r="C11" s="270" t="inlineStr">
        <is>
          <t>КТ</t>
        </is>
      </c>
      <c r="D11" s="270" t="inlineStr">
        <is>
          <t>-</t>
        </is>
      </c>
      <c r="E11" s="377" t="n">
        <v>1.232</v>
      </c>
      <c r="F11" s="2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39">
      <c r="A12" s="253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7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0" t="n"/>
    </row>
    <row r="13" ht="63" customHeight="1" s="239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2025-01-24T12:11:06Z</dcterms:modified>
  <cp:lastModifiedBy>Nikolay Ivanov</cp:lastModifiedBy>
  <cp:lastPrinted>2023-11-28T12:18:02Z</cp:lastPrinted>
</cp:coreProperties>
</file>