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" fillId="0" borderId="0" pivotButton="0" quotePrefix="0" xfId="0"/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 wrapText="1"/>
    </xf>
    <xf numFmtId="0" fontId="15" fillId="0" borderId="0" pivotButton="0" quotePrefix="0" xfId="0"/>
    <xf numFmtId="1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2"/>
  <sheetViews>
    <sheetView tabSelected="1" view="pageBreakPreview" topLeftCell="A13" zoomScale="70" zoomScaleNormal="70" workbookViewId="0">
      <selection activeCell="C27" sqref="C27"/>
    </sheetView>
  </sheetViews>
  <sheetFormatPr baseColWidth="8" defaultRowHeight="15"/>
  <cols>
    <col width="9.140625" customWidth="1" style="254" min="1" max="2"/>
    <col width="36.85546875" customWidth="1" style="254" min="3" max="3"/>
    <col width="43.85546875" customWidth="1" style="254" min="4" max="4"/>
    <col width="9.140625" customWidth="1" style="254" min="5" max="5"/>
  </cols>
  <sheetData>
    <row r="3" ht="15.75" customHeight="1" s="254">
      <c r="B3" s="279" t="inlineStr">
        <is>
          <t>Приложение № 1</t>
        </is>
      </c>
    </row>
    <row r="4" ht="18.75" customHeight="1" s="254">
      <c r="B4" s="280" t="inlineStr">
        <is>
          <t>Сравнительная таблица отбора объекта-представителя</t>
        </is>
      </c>
    </row>
    <row r="5" ht="84" customHeight="1" s="254">
      <c r="B5" s="28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208" t="n"/>
      <c r="C6" s="208" t="n"/>
      <c r="D6" s="208" t="n"/>
    </row>
    <row r="7" ht="50.25" customHeight="1" s="254">
      <c r="B7" s="282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8" ht="31.5" customHeight="1" s="254">
      <c r="B8" s="278" t="inlineStr">
        <is>
          <t>Сопоставимый уровень цен: 3 кв. 2018 г</t>
        </is>
      </c>
    </row>
    <row r="9" ht="15.75" customHeight="1" s="254">
      <c r="B9" s="278" t="inlineStr">
        <is>
          <t>Единица измерения  — 1 км</t>
        </is>
      </c>
    </row>
    <row r="10" ht="18.75" customHeight="1" s="254">
      <c r="B10" s="209" t="n"/>
    </row>
    <row r="11" ht="15.75" customHeight="1" s="254">
      <c r="B11" s="286" t="inlineStr">
        <is>
          <t>№ п/п</t>
        </is>
      </c>
      <c r="C11" s="286" t="inlineStr">
        <is>
          <t>Параметр</t>
        </is>
      </c>
      <c r="D11" s="286" t="inlineStr">
        <is>
          <t>Объект-представитель</t>
        </is>
      </c>
    </row>
    <row r="12" ht="41.25" customHeight="1" s="254">
      <c r="B12" s="286" t="n">
        <v>1</v>
      </c>
      <c r="C12" s="295" t="inlineStr">
        <is>
          <t>Наименование объекта-представителя</t>
        </is>
      </c>
      <c r="D12" s="247" t="inlineStr">
        <is>
          <t xml:space="preserve">ВЛ 10 ПС 35 Н.Хуторное </t>
        </is>
      </c>
    </row>
    <row r="13" ht="31.5" customHeight="1" s="254">
      <c r="B13" s="286" t="n">
        <v>2</v>
      </c>
      <c r="C13" s="295" t="inlineStr">
        <is>
          <t>Наименование субъекта Российской Федерации</t>
        </is>
      </c>
      <c r="D13" s="247" t="inlineStr">
        <is>
          <t>Белгородская область</t>
        </is>
      </c>
    </row>
    <row r="14" ht="15.75" customHeight="1" s="254">
      <c r="B14" s="286" t="n">
        <v>3</v>
      </c>
      <c r="C14" s="295" t="inlineStr">
        <is>
          <t>Климатический район и подрайон</t>
        </is>
      </c>
      <c r="D14" s="248" t="inlineStr">
        <is>
          <t>IIВ</t>
        </is>
      </c>
    </row>
    <row r="15" ht="15.75" customHeight="1" s="254">
      <c r="B15" s="286" t="n">
        <v>4</v>
      </c>
      <c r="C15" s="295" t="inlineStr">
        <is>
          <t>Мощность объекта</t>
        </is>
      </c>
      <c r="D15" s="247" t="n">
        <v>0.5</v>
      </c>
    </row>
    <row r="16" ht="107.25" customHeight="1" s="254">
      <c r="B16" s="286" t="n">
        <v>5</v>
      </c>
      <c r="C16" s="20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7" t="inlineStr">
        <is>
          <t>СИП-2</t>
        </is>
      </c>
    </row>
    <row r="17" ht="95.25" customHeight="1" s="254">
      <c r="B17" s="286" t="n">
        <v>6</v>
      </c>
      <c r="C17" s="2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9">
        <f>SUM(D18:D21)</f>
        <v/>
      </c>
    </row>
    <row r="18" ht="15.75" customHeight="1" s="254">
      <c r="B18" s="206" t="inlineStr">
        <is>
          <t>6.1</t>
        </is>
      </c>
      <c r="C18" s="295" t="inlineStr">
        <is>
          <t>строительно-монтажные работы</t>
        </is>
      </c>
      <c r="D18" s="249">
        <f>'Прил.2 Расч стоим'!F14</f>
        <v/>
      </c>
    </row>
    <row r="19" ht="15.75" customHeight="1" s="254">
      <c r="B19" s="206" t="inlineStr">
        <is>
          <t>6.2</t>
        </is>
      </c>
      <c r="C19" s="295" t="inlineStr">
        <is>
          <t>оборудование и инвентарь</t>
        </is>
      </c>
      <c r="D19" s="249" t="n"/>
    </row>
    <row r="20" ht="15.75" customHeight="1" s="254">
      <c r="B20" s="206" t="inlineStr">
        <is>
          <t>6.3</t>
        </is>
      </c>
      <c r="C20" s="295" t="inlineStr">
        <is>
          <t>пусконаладочные работы</t>
        </is>
      </c>
      <c r="D20" s="249" t="n"/>
    </row>
    <row r="21" ht="31.5" customHeight="1" s="254">
      <c r="B21" s="206" t="inlineStr">
        <is>
          <t>6.4</t>
        </is>
      </c>
      <c r="C21" s="295" t="inlineStr">
        <is>
          <t>прочие и лимитированные затраты</t>
        </is>
      </c>
      <c r="D21" s="249" t="n"/>
    </row>
    <row r="22" ht="15.75" customHeight="1" s="254">
      <c r="B22" s="286" t="n">
        <v>7</v>
      </c>
      <c r="C22" s="295" t="inlineStr">
        <is>
          <t>Сопоставимый уровень цен</t>
        </is>
      </c>
      <c r="D22" s="250" t="inlineStr">
        <is>
          <t>3 кв. 2018 г</t>
        </is>
      </c>
    </row>
    <row r="23" ht="110.25" customHeight="1" s="254">
      <c r="B23" s="286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9">
        <f>D17</f>
        <v/>
      </c>
    </row>
    <row r="24" ht="61.5" customHeight="1" s="254">
      <c r="B24" s="286" t="n">
        <v>9</v>
      </c>
      <c r="C24" s="205" t="inlineStr">
        <is>
          <t>Приведенная сметная стоимость на единицу мощности, тыс. руб. (строка 8/строку 4)</t>
        </is>
      </c>
      <c r="D24" s="249">
        <f>D23/D15</f>
        <v/>
      </c>
    </row>
    <row r="25" ht="37.5" customHeight="1" s="254">
      <c r="B25" s="286" t="n">
        <v>10</v>
      </c>
      <c r="C25" s="295" t="inlineStr">
        <is>
          <t>Примечание</t>
        </is>
      </c>
      <c r="D25" s="286" t="n"/>
    </row>
    <row r="26" ht="37.5" customHeight="1" s="254">
      <c r="B26" s="207" t="n"/>
      <c r="C26" s="215" t="n"/>
      <c r="D26" s="251" t="n"/>
    </row>
    <row r="27">
      <c r="B27" s="243" t="inlineStr">
        <is>
          <t>Составил ______________________        Е. М. Добровольская</t>
        </is>
      </c>
      <c r="C27" s="244" t="n"/>
    </row>
    <row r="28">
      <c r="B28" s="246" t="inlineStr">
        <is>
          <t xml:space="preserve">                         (подпись, инициалы, фамилия)</t>
        </is>
      </c>
      <c r="C28" s="244" t="n"/>
    </row>
    <row r="29">
      <c r="B29" s="243" t="n"/>
      <c r="C29" s="244" t="n"/>
    </row>
    <row r="30">
      <c r="B30" s="243" t="inlineStr">
        <is>
          <t>Проверил ______________________        А.В. Костянецкая</t>
        </is>
      </c>
      <c r="C30" s="244" t="n"/>
    </row>
    <row r="31">
      <c r="B31" s="246" t="inlineStr">
        <is>
          <t xml:space="preserve">                        (подпись, инициалы, фамилия)</t>
        </is>
      </c>
      <c r="C31" s="244" t="n"/>
    </row>
    <row r="32" ht="15.75" customHeight="1" s="254">
      <c r="B32" s="215" t="n"/>
      <c r="C32" s="215" t="n"/>
      <c r="D32" s="21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54" min="1" max="1"/>
    <col width="9.140625" customWidth="1" style="254" min="2" max="2"/>
    <col width="35.28515625" customWidth="1" style="254" min="3" max="3"/>
    <col width="13.85546875" customWidth="1" style="254" min="4" max="4"/>
    <col width="17.42578125" customWidth="1" style="254" min="5" max="5"/>
    <col width="12.7109375" customWidth="1" style="254" min="6" max="6"/>
    <col width="14.85546875" customWidth="1" style="254" min="7" max="7"/>
    <col width="16.7109375" customWidth="1" style="254" min="8" max="8"/>
    <col width="13" customWidth="1" style="254" min="9" max="10"/>
    <col width="18" customWidth="1" style="254" min="11" max="11"/>
    <col width="9.140625" customWidth="1" style="254" min="12" max="12"/>
  </cols>
  <sheetData>
    <row r="3" ht="15.75" customHeight="1" s="254">
      <c r="B3" s="279" t="inlineStr">
        <is>
          <t>Приложение № 2</t>
        </is>
      </c>
    </row>
    <row r="4" ht="15.75" customHeight="1" s="254">
      <c r="B4" s="285" t="inlineStr">
        <is>
          <t>Расчет стоимости основных видов работ для выбора объекта-представителя</t>
        </is>
      </c>
    </row>
    <row r="5" ht="15.75" customHeight="1" s="254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39" customHeight="1" s="254">
      <c r="B6" s="278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15.75" customHeight="1" s="254">
      <c r="B7" s="278" t="inlineStr">
        <is>
          <t>Единица измерения  — 1 ед</t>
        </is>
      </c>
    </row>
    <row r="8" ht="18.75" customHeight="1" s="254">
      <c r="B8" s="209" t="n"/>
    </row>
    <row r="9" ht="15.75" customHeight="1" s="254">
      <c r="B9" s="286" t="inlineStr">
        <is>
          <t>№ п/п</t>
        </is>
      </c>
      <c r="C9" s="2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6" t="inlineStr">
        <is>
          <t>Объект-представитель 1</t>
        </is>
      </c>
      <c r="E9" s="379" t="n"/>
      <c r="F9" s="379" t="n"/>
      <c r="G9" s="379" t="n"/>
      <c r="H9" s="379" t="n"/>
      <c r="I9" s="379" t="n"/>
      <c r="J9" s="380" t="n"/>
    </row>
    <row r="10" ht="15.75" customHeight="1" s="254">
      <c r="B10" s="381" t="n"/>
      <c r="C10" s="381" t="n"/>
      <c r="D10" s="286" t="inlineStr">
        <is>
          <t>Номер сметы</t>
        </is>
      </c>
      <c r="E10" s="286" t="inlineStr">
        <is>
          <t>Наименование сметы</t>
        </is>
      </c>
      <c r="F10" s="286" t="inlineStr">
        <is>
          <t>Сметная стоимость в уровне цен 3 кв. 2018 г., тыс. руб.</t>
        </is>
      </c>
      <c r="G10" s="379" t="n"/>
      <c r="H10" s="379" t="n"/>
      <c r="I10" s="379" t="n"/>
      <c r="J10" s="380" t="n"/>
    </row>
    <row r="11" ht="31.5" customHeight="1" s="254">
      <c r="B11" s="382" t="n"/>
      <c r="C11" s="382" t="n"/>
      <c r="D11" s="382" t="n"/>
      <c r="E11" s="382" t="n"/>
      <c r="F11" s="287" t="inlineStr">
        <is>
          <t>Строительные работы</t>
        </is>
      </c>
      <c r="G11" s="287" t="inlineStr">
        <is>
          <t>Монтажные работы</t>
        </is>
      </c>
      <c r="H11" s="287" t="inlineStr">
        <is>
          <t>Оборудование</t>
        </is>
      </c>
      <c r="I11" s="287" t="inlineStr">
        <is>
          <t>Прочее</t>
        </is>
      </c>
      <c r="J11" s="287" t="inlineStr">
        <is>
          <t>Всего</t>
        </is>
      </c>
    </row>
    <row r="12" ht="94.5" customHeight="1" s="254">
      <c r="B12" s="252" t="n"/>
      <c r="C12" s="252" t="inlineStr">
        <is>
          <t>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  <c r="D12" s="252" t="n"/>
      <c r="E12" s="252" t="n"/>
      <c r="F12" s="383" t="n">
        <v>31.3652304</v>
      </c>
      <c r="G12" s="380" t="n"/>
      <c r="H12" s="252" t="n"/>
      <c r="I12" s="252" t="n"/>
      <c r="J12" s="252">
        <f>F12</f>
        <v/>
      </c>
    </row>
    <row r="13" ht="15.75" customHeight="1" s="254">
      <c r="B13" s="290" t="inlineStr">
        <is>
          <t>Всего по объекту:</t>
        </is>
      </c>
      <c r="C13" s="384" t="n"/>
      <c r="D13" s="384" t="n"/>
      <c r="E13" s="385" t="n"/>
      <c r="F13" s="253" t="n"/>
      <c r="G13" s="253" t="n"/>
      <c r="H13" s="253" t="n"/>
      <c r="I13" s="253" t="n"/>
      <c r="J13" s="253" t="n"/>
    </row>
    <row r="14" ht="15.75" customHeight="1" s="254">
      <c r="B14" s="291" t="inlineStr">
        <is>
          <t>Всего по объекту в сопоставимом уровне цен 3 кв. 2018 г:</t>
        </is>
      </c>
      <c r="C14" s="379" t="n"/>
      <c r="D14" s="379" t="n"/>
      <c r="E14" s="380" t="n"/>
      <c r="F14" s="386">
        <f>F12</f>
        <v/>
      </c>
      <c r="G14" s="380" t="n"/>
      <c r="H14" s="210" t="n"/>
      <c r="I14" s="210" t="n"/>
      <c r="J14" s="210">
        <f>J12</f>
        <v/>
      </c>
    </row>
    <row r="15" ht="18.75" customHeight="1" s="254">
      <c r="B15" s="209" t="n"/>
    </row>
    <row r="18">
      <c r="C18" s="243" t="inlineStr">
        <is>
          <t>Составил ______________________    Е. М. Добровольская</t>
        </is>
      </c>
      <c r="D18" s="244" t="n"/>
    </row>
    <row r="19">
      <c r="C19" s="246" t="inlineStr">
        <is>
          <t xml:space="preserve">                         (подпись, инициалы, фамилия)</t>
        </is>
      </c>
      <c r="D19" s="244" t="n"/>
    </row>
    <row r="20">
      <c r="C20" s="243" t="n"/>
      <c r="D20" s="244" t="n"/>
    </row>
    <row r="21">
      <c r="C21" s="243" t="inlineStr">
        <is>
          <t>Проверил ______________________        А.В. Костянецкая</t>
        </is>
      </c>
      <c r="D21" s="244" t="n"/>
    </row>
    <row r="22">
      <c r="C22" s="246" t="inlineStr">
        <is>
          <t xml:space="preserve">                        (подпись, инициалы, фамилия)</t>
        </is>
      </c>
      <c r="D22" s="244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6"/>
  <sheetViews>
    <sheetView view="pageBreakPreview" topLeftCell="A7" zoomScale="70" workbookViewId="0">
      <selection activeCell="C30" sqref="C30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9.140625" customWidth="1" style="256" min="9" max="9"/>
    <col width="15.5703125" customWidth="1" style="256" min="10" max="10"/>
    <col width="15" customWidth="1" style="256" min="11" max="11"/>
    <col width="9.140625" customWidth="1" style="256" min="12" max="12"/>
  </cols>
  <sheetData>
    <row r="2">
      <c r="A2" s="279" t="inlineStr">
        <is>
          <t xml:space="preserve">Приложение № 3 </t>
        </is>
      </c>
    </row>
    <row r="3">
      <c r="A3" s="285" t="inlineStr">
        <is>
          <t>Объектная ресурсная ведомость</t>
        </is>
      </c>
    </row>
    <row r="4">
      <c r="A4" s="300" t="n"/>
    </row>
    <row r="5">
      <c r="A5" s="278" t="n"/>
    </row>
    <row r="6" ht="39" customHeight="1" s="254">
      <c r="A6" s="299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39" customHeight="1" s="254">
      <c r="A7" s="299" t="n"/>
      <c r="B7" s="299" t="n"/>
      <c r="C7" s="299" t="n"/>
      <c r="D7" s="299" t="n"/>
      <c r="E7" s="299" t="n"/>
      <c r="F7" s="299" t="n"/>
      <c r="G7" s="299" t="n"/>
      <c r="H7" s="299" t="n"/>
      <c r="I7" s="256" t="n"/>
      <c r="J7" s="256" t="n"/>
      <c r="K7" s="256" t="n"/>
      <c r="L7" s="256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</row>
    <row r="9" ht="38.25" customHeight="1" s="254">
      <c r="A9" s="286" t="inlineStr">
        <is>
          <t>п/п</t>
        </is>
      </c>
      <c r="B9" s="286" t="inlineStr">
        <is>
          <t>№ЛСР</t>
        </is>
      </c>
      <c r="C9" s="286" t="inlineStr">
        <is>
          <t>Код ресурса</t>
        </is>
      </c>
      <c r="D9" s="286" t="inlineStr">
        <is>
          <t>Наименование ресурса</t>
        </is>
      </c>
      <c r="E9" s="286" t="inlineStr">
        <is>
          <t>Ед. изм.</t>
        </is>
      </c>
      <c r="F9" s="286" t="inlineStr">
        <is>
          <t>Кол-во единиц по данным объекта-представителя</t>
        </is>
      </c>
      <c r="G9" s="286" t="inlineStr">
        <is>
          <t>Сметная стоимость в ценах на 01.01.2000 (руб.)</t>
        </is>
      </c>
      <c r="H9" s="380" t="n"/>
    </row>
    <row r="10" ht="40.5" customHeight="1" s="254">
      <c r="A10" s="382" t="n"/>
      <c r="B10" s="382" t="n"/>
      <c r="C10" s="382" t="n"/>
      <c r="D10" s="382" t="n"/>
      <c r="E10" s="382" t="n"/>
      <c r="F10" s="382" t="n"/>
      <c r="G10" s="286" t="inlineStr">
        <is>
          <t>на ед.изм.</t>
        </is>
      </c>
      <c r="H10" s="286" t="inlineStr">
        <is>
          <t>общая</t>
        </is>
      </c>
    </row>
    <row r="11">
      <c r="A11" s="287" t="n">
        <v>1</v>
      </c>
      <c r="B11" s="287" t="n"/>
      <c r="C11" s="287" t="n">
        <v>2</v>
      </c>
      <c r="D11" s="287" t="inlineStr">
        <is>
          <t>З</t>
        </is>
      </c>
      <c r="E11" s="287" t="n">
        <v>4</v>
      </c>
      <c r="F11" s="287" t="n">
        <v>5</v>
      </c>
      <c r="G11" s="287" t="n">
        <v>6</v>
      </c>
      <c r="H11" s="287" t="n">
        <v>7</v>
      </c>
    </row>
    <row r="12" customFormat="1" s="237">
      <c r="A12" s="296" t="inlineStr">
        <is>
          <t>Затраты труда рабочих</t>
        </is>
      </c>
      <c r="B12" s="379" t="n"/>
      <c r="C12" s="379" t="n"/>
      <c r="D12" s="379" t="n"/>
      <c r="E12" s="380" t="n"/>
      <c r="F12" s="387" t="n">
        <v>104.3796</v>
      </c>
      <c r="G12" s="10" t="n"/>
      <c r="H12" s="387">
        <f>SUM(H13:H13)</f>
        <v/>
      </c>
    </row>
    <row r="13">
      <c r="A13" s="159" t="n">
        <v>1</v>
      </c>
      <c r="B13" s="196" t="n"/>
      <c r="C13" s="218" t="inlineStr">
        <is>
          <t>1-3-9</t>
        </is>
      </c>
      <c r="D13" s="219" t="inlineStr">
        <is>
          <t>Затраты труда рабочих (ср 3,9)</t>
        </is>
      </c>
      <c r="E13" s="220" t="inlineStr">
        <is>
          <t>чел.час</t>
        </is>
      </c>
      <c r="F13" s="388" t="n">
        <v>104.3796</v>
      </c>
      <c r="G13" s="222" t="n">
        <v>9.51</v>
      </c>
      <c r="H13" s="231">
        <f>ROUND(F13*G13,2)</f>
        <v/>
      </c>
    </row>
    <row r="14">
      <c r="A14" s="292" t="inlineStr">
        <is>
          <t>Затраты труда машинистов</t>
        </is>
      </c>
      <c r="B14" s="379" t="n"/>
      <c r="C14" s="379" t="n"/>
      <c r="D14" s="379" t="n"/>
      <c r="E14" s="380" t="n"/>
      <c r="F14" s="296" t="n"/>
      <c r="G14" s="140" t="n"/>
      <c r="H14" s="387">
        <f>H15</f>
        <v/>
      </c>
    </row>
    <row r="15">
      <c r="A15" s="304" t="n">
        <v>2</v>
      </c>
      <c r="B15" s="294" t="n"/>
      <c r="C15" s="223" t="n">
        <v>2</v>
      </c>
      <c r="D15" s="303" t="inlineStr">
        <is>
          <t>Затраты труда машинистов</t>
        </is>
      </c>
      <c r="E15" s="304" t="inlineStr">
        <is>
          <t>чел.час</t>
        </is>
      </c>
      <c r="F15" s="226" t="n">
        <v>60.02</v>
      </c>
      <c r="G15" s="323" t="n"/>
      <c r="H15" s="228" t="n">
        <v>638.5700000000001</v>
      </c>
    </row>
    <row r="16" customFormat="1" s="237">
      <c r="A16" s="296" t="inlineStr">
        <is>
          <t>Машины и механизмы</t>
        </is>
      </c>
      <c r="B16" s="379" t="n"/>
      <c r="C16" s="379" t="n"/>
      <c r="D16" s="379" t="n"/>
      <c r="E16" s="380" t="n"/>
      <c r="F16" s="296" t="n"/>
      <c r="G16" s="140" t="n"/>
      <c r="H16" s="387">
        <f>SUM(H17:H21)</f>
        <v/>
      </c>
    </row>
    <row r="17">
      <c r="A17" s="304" t="n">
        <v>3</v>
      </c>
      <c r="B17" s="294" t="n"/>
      <c r="C17" s="223" t="inlineStr">
        <is>
          <t>91.06.06-011</t>
        </is>
      </c>
      <c r="D17" s="303" t="inlineStr">
        <is>
          <t>Автогидроподъемники высотой подъема: 12 м</t>
        </is>
      </c>
      <c r="E17" s="304" t="inlineStr">
        <is>
          <t>маш.час</t>
        </is>
      </c>
      <c r="F17" s="304" t="n">
        <v>39.06</v>
      </c>
      <c r="G17" s="306" t="n">
        <v>82.22</v>
      </c>
      <c r="H17" s="231">
        <f>ROUND(F17*G17,2)</f>
        <v/>
      </c>
      <c r="I17" s="143" t="n"/>
      <c r="J17" s="150" t="n"/>
      <c r="L17" s="143" t="n"/>
    </row>
    <row r="18" ht="25.5" customFormat="1" customHeight="1" s="237">
      <c r="A18" s="304" t="n">
        <v>4</v>
      </c>
      <c r="B18" s="294" t="n"/>
      <c r="C18" s="223" t="inlineStr">
        <is>
          <t>91.06.03-057</t>
        </is>
      </c>
      <c r="D18" s="303" t="inlineStr">
        <is>
          <t>Лебедки электрические тяговым усилием: 122,62 кН (12,5 т)</t>
        </is>
      </c>
      <c r="E18" s="304" t="inlineStr">
        <is>
          <t>маш.час</t>
        </is>
      </c>
      <c r="F18" s="304" t="n">
        <v>19.12</v>
      </c>
      <c r="G18" s="306" t="n">
        <v>80.73999999999999</v>
      </c>
      <c r="H18" s="231">
        <f>ROUND(F18*G18,2)</f>
        <v/>
      </c>
      <c r="I18" s="143" t="n"/>
      <c r="L18" s="143" t="n"/>
    </row>
    <row r="19" ht="25.5" customFormat="1" customHeight="1" s="237">
      <c r="A19" s="304" t="n">
        <v>5</v>
      </c>
      <c r="B19" s="294" t="n"/>
      <c r="C19" s="223" t="inlineStr">
        <is>
          <t>91.05.05-014</t>
        </is>
      </c>
      <c r="D19" s="303" t="inlineStr">
        <is>
          <t>Краны на автомобильном ходу, грузоподъемность 10 т</t>
        </is>
      </c>
      <c r="E19" s="304" t="inlineStr">
        <is>
          <t>маш.час</t>
        </is>
      </c>
      <c r="F19" s="304" t="n">
        <v>1.31</v>
      </c>
      <c r="G19" s="306" t="n">
        <v>111.99</v>
      </c>
      <c r="H19" s="231">
        <f>ROUND(F19*G19,2)</f>
        <v/>
      </c>
      <c r="I19" s="143" t="n"/>
      <c r="L19" s="143" t="n"/>
    </row>
    <row r="20">
      <c r="A20" s="304" t="n">
        <v>6</v>
      </c>
      <c r="B20" s="294" t="n"/>
      <c r="C20" s="223" t="inlineStr">
        <is>
          <t>91.14.02-001</t>
        </is>
      </c>
      <c r="D20" s="303" t="inlineStr">
        <is>
          <t>Автомобили бортовые, грузоподъемность: до 5 т</t>
        </is>
      </c>
      <c r="E20" s="304" t="inlineStr">
        <is>
          <t>маш.час</t>
        </is>
      </c>
      <c r="F20" s="304" t="n">
        <v>0.53</v>
      </c>
      <c r="G20" s="306" t="n">
        <v>65.70999999999999</v>
      </c>
      <c r="H20" s="231">
        <f>ROUND(F20*G20,2)</f>
        <v/>
      </c>
      <c r="I20" s="143" t="n"/>
      <c r="J20" s="150" t="n"/>
      <c r="L20" s="143" t="n"/>
    </row>
    <row r="21" customFormat="1" s="237">
      <c r="A21" s="304" t="n">
        <v>7</v>
      </c>
      <c r="B21" s="294" t="n"/>
      <c r="C21" s="223" t="inlineStr">
        <is>
          <t>91.06.01-002</t>
        </is>
      </c>
      <c r="D21" s="303" t="inlineStr">
        <is>
          <t>Домкраты гидравлические, грузоподъемность 6,3-25 т</t>
        </is>
      </c>
      <c r="E21" s="304" t="inlineStr">
        <is>
          <t>маш.час</t>
        </is>
      </c>
      <c r="F21" s="304" t="n">
        <v>15.62</v>
      </c>
      <c r="G21" s="306" t="n">
        <v>0.48</v>
      </c>
      <c r="H21" s="231">
        <f>ROUND(F21*G21,2)</f>
        <v/>
      </c>
      <c r="I21" s="143" t="n"/>
      <c r="L21" s="143" t="n"/>
    </row>
    <row r="22">
      <c r="A22" s="293" t="inlineStr">
        <is>
          <t>Материалы</t>
        </is>
      </c>
      <c r="B22" s="379" t="n"/>
      <c r="C22" s="379" t="n"/>
      <c r="D22" s="379" t="n"/>
      <c r="E22" s="380" t="n"/>
      <c r="F22" s="293" t="n"/>
      <c r="G22" s="194" t="n"/>
      <c r="H22" s="387">
        <f>SUM(H23:H27)</f>
        <v/>
      </c>
    </row>
    <row r="23" ht="25.5" customHeight="1" s="254">
      <c r="A23" s="159" t="n">
        <v>8</v>
      </c>
      <c r="B23" s="294" t="n"/>
      <c r="C23" s="223" t="inlineStr">
        <is>
          <t>Прайс</t>
        </is>
      </c>
      <c r="D23" s="303" t="inlineStr">
        <is>
          <t>Провода изолированные для воздушных линий  СИП-2 1х16+1х25</t>
        </is>
      </c>
      <c r="E23" s="304" t="inlineStr">
        <is>
          <t>км</t>
        </is>
      </c>
      <c r="F23" s="304" t="n">
        <v>1</v>
      </c>
      <c r="G23" s="306" t="n">
        <v>3488.37</v>
      </c>
      <c r="H23" s="231">
        <f>ROUND(F23*G23,2)</f>
        <v/>
      </c>
      <c r="I23" s="151" t="n"/>
      <c r="K23" s="143" t="n"/>
    </row>
    <row r="24">
      <c r="A24" s="159" t="n">
        <v>9</v>
      </c>
      <c r="B24" s="294" t="n"/>
      <c r="C24" s="223" t="inlineStr">
        <is>
          <t>25.2.02.04-0003</t>
        </is>
      </c>
      <c r="D24" s="303" t="inlineStr">
        <is>
          <t>Комплект промежуточной подвески (СИП) ES 1500E</t>
        </is>
      </c>
      <c r="E24" s="304" t="inlineStr">
        <is>
          <t>компл.</t>
        </is>
      </c>
      <c r="F24" s="304" t="n">
        <v>29</v>
      </c>
      <c r="G24" s="306" t="n">
        <v>168.71</v>
      </c>
      <c r="H24" s="231">
        <f>ROUND(F24*G24,2)</f>
        <v/>
      </c>
      <c r="I24" s="151" t="n"/>
      <c r="K24" s="143" t="n"/>
    </row>
    <row r="25" ht="38.25" customHeight="1" s="254">
      <c r="A25" s="159" t="n">
        <v>10</v>
      </c>
      <c r="B25" s="294" t="n"/>
      <c r="C25" s="223" t="inlineStr">
        <is>
          <t>25.2.02.11-0021</t>
        </is>
      </c>
      <c r="D25" s="30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5" s="304" t="inlineStr">
        <is>
          <t>шт</t>
        </is>
      </c>
      <c r="F25" s="304" t="n">
        <v>1.8</v>
      </c>
      <c r="G25" s="306" t="n">
        <v>943.0599999999999</v>
      </c>
      <c r="H25" s="231">
        <f>ROUND(F25*G25,2)</f>
        <v/>
      </c>
      <c r="I25" s="151" t="n"/>
      <c r="K25" s="143" t="n"/>
    </row>
    <row r="26" ht="25.5" customHeight="1" s="254">
      <c r="A26" s="159" t="n">
        <v>11</v>
      </c>
      <c r="B26" s="294" t="n"/>
      <c r="C26" s="223" t="inlineStr">
        <is>
          <t>25.2.02.04-0002</t>
        </is>
      </c>
      <c r="D26" s="303" t="inlineStr">
        <is>
          <t>Комплект для простого анкерного крепления ЕА1500-3 в составе: кронштейн CS10.3, зажим РА1500</t>
        </is>
      </c>
      <c r="E26" s="304" t="inlineStr">
        <is>
          <t>компл.</t>
        </is>
      </c>
      <c r="F26" s="304" t="n">
        <v>2</v>
      </c>
      <c r="G26" s="306" t="n">
        <v>242.4</v>
      </c>
      <c r="H26" s="231">
        <f>ROUND(F26*G26,2)</f>
        <v/>
      </c>
      <c r="I26" s="151" t="n"/>
      <c r="K26" s="143" t="n"/>
    </row>
    <row r="27">
      <c r="A27" s="159" t="n">
        <v>12</v>
      </c>
      <c r="B27" s="294" t="n"/>
      <c r="C27" s="223" t="inlineStr">
        <is>
          <t>25.2.02.11-0051</t>
        </is>
      </c>
      <c r="D27" s="303" t="inlineStr">
        <is>
          <t>Скрепа размером 20 мм NC20 (СИП)</t>
        </is>
      </c>
      <c r="E27" s="304" t="inlineStr">
        <is>
          <t>100 шт</t>
        </is>
      </c>
      <c r="F27" s="304" t="n">
        <v>0.62</v>
      </c>
      <c r="G27" s="306" t="n">
        <v>582</v>
      </c>
      <c r="H27" s="231">
        <f>ROUND(F27*G27,2)</f>
        <v/>
      </c>
      <c r="I27" s="151" t="n"/>
      <c r="K27" s="143" t="n"/>
    </row>
    <row r="28">
      <c r="A28" s="216" t="n"/>
      <c r="B28" s="207" t="n"/>
      <c r="C28" s="300" t="n"/>
      <c r="D28" s="301" t="n"/>
      <c r="E28" s="217" t="n"/>
      <c r="F28" s="217" t="n"/>
      <c r="G28" s="49" t="n"/>
      <c r="H28" s="49" t="n"/>
      <c r="I28" s="151" t="n"/>
      <c r="K28" s="143" t="n"/>
    </row>
    <row r="29">
      <c r="A29" s="216" t="n"/>
      <c r="B29" s="207" t="n"/>
      <c r="C29" s="300" t="n"/>
      <c r="D29" s="301" t="n"/>
      <c r="E29" s="217" t="n"/>
      <c r="F29" s="217" t="n"/>
      <c r="G29" s="49" t="n"/>
      <c r="H29" s="49" t="n"/>
      <c r="I29" s="151" t="n"/>
      <c r="K29" s="143" t="n"/>
    </row>
    <row r="32">
      <c r="B32" s="256" t="inlineStr">
        <is>
          <t>Составил ______________________        А.П. Николаева</t>
        </is>
      </c>
    </row>
    <row r="33">
      <c r="B33" s="207" t="inlineStr">
        <is>
          <t xml:space="preserve">                         (подпись, инициалы, фамилия)</t>
        </is>
      </c>
    </row>
    <row r="35">
      <c r="B35" s="256" t="inlineStr">
        <is>
          <t>Проверил ______________________        А.В. Костянецкая</t>
        </is>
      </c>
    </row>
    <row r="36">
      <c r="B36" s="20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43" t="n"/>
      <c r="C1" s="243" t="n"/>
      <c r="D1" s="243" t="n"/>
      <c r="E1" s="243" t="n"/>
    </row>
    <row r="2">
      <c r="B2" s="243" t="n"/>
      <c r="C2" s="243" t="n"/>
      <c r="D2" s="243" t="n"/>
      <c r="E2" s="319" t="inlineStr">
        <is>
          <t>Приложение № 4</t>
        </is>
      </c>
    </row>
    <row r="3">
      <c r="B3" s="243" t="n"/>
      <c r="C3" s="243" t="n"/>
      <c r="D3" s="243" t="n"/>
      <c r="E3" s="243" t="n"/>
    </row>
    <row r="4">
      <c r="B4" s="243" t="n"/>
      <c r="C4" s="243" t="n"/>
      <c r="D4" s="243" t="n"/>
      <c r="E4" s="243" t="n"/>
    </row>
    <row r="5">
      <c r="B5" s="271" t="inlineStr">
        <is>
          <t>Ресурсная модель</t>
        </is>
      </c>
    </row>
    <row r="6">
      <c r="B6" s="148" t="n"/>
      <c r="C6" s="243" t="n"/>
      <c r="D6" s="243" t="n"/>
      <c r="E6" s="243" t="n"/>
    </row>
    <row r="7" ht="42" customHeight="1" s="254">
      <c r="B7" s="301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8">
      <c r="B8" s="302" t="inlineStr">
        <is>
          <t>Единица измерения  — 1 км</t>
        </is>
      </c>
    </row>
    <row r="9">
      <c r="B9" s="148" t="n"/>
      <c r="C9" s="243" t="n"/>
      <c r="D9" s="243" t="n"/>
      <c r="E9" s="243" t="n"/>
    </row>
    <row r="10" ht="51" customHeight="1" s="254">
      <c r="B10" s="304" t="inlineStr">
        <is>
          <t>Наименование</t>
        </is>
      </c>
      <c r="C10" s="304" t="inlineStr">
        <is>
          <t>Сметная стоимость в ценах на 01.01.2023
 (руб.)</t>
        </is>
      </c>
      <c r="D10" s="304" t="inlineStr">
        <is>
          <t>Удельный вес, 
(в СМР)</t>
        </is>
      </c>
      <c r="E10" s="30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ОБ'!J41</f>
        <v/>
      </c>
      <c r="D17" s="26">
        <f>C17/$C$24</f>
        <v/>
      </c>
      <c r="E17" s="26">
        <f>C17/$C$40</f>
        <v/>
      </c>
      <c r="G17" s="389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145">
        <f>'Прил.5 Расчет СМР и ОБ'!J36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14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ОБ'!J50</f>
        <v/>
      </c>
      <c r="D27" s="26" t="n"/>
      <c r="E27" s="26">
        <f>C27/$C$40</f>
        <v/>
      </c>
      <c r="G27" s="146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 t="n">
        <v>0.033</v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- 1%</t>
        </is>
      </c>
      <c r="C30" s="175">
        <f>ROUND((C24+C29)*1%,2)</f>
        <v/>
      </c>
      <c r="D30" s="24" t="n"/>
      <c r="E30" s="26" t="n">
        <v>0.01</v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7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198" t="n"/>
      <c r="L37" s="146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ОБ'!E51</f>
        <v/>
      </c>
      <c r="D41" s="24" t="n"/>
      <c r="E41" s="24" t="n"/>
    </row>
    <row r="42">
      <c r="B42" s="144" t="n"/>
      <c r="C42" s="243" t="n"/>
      <c r="D42" s="243" t="n"/>
      <c r="E42" s="243" t="n"/>
    </row>
    <row r="43">
      <c r="B43" s="144" t="inlineStr">
        <is>
          <t>Составил ____________________________ А.П. Николаева</t>
        </is>
      </c>
      <c r="C43" s="243" t="n"/>
      <c r="D43" s="243" t="n"/>
      <c r="E43" s="243" t="n"/>
    </row>
    <row r="44">
      <c r="B44" s="144" t="inlineStr">
        <is>
          <t xml:space="preserve">(должность, подпись, инициалы, фамилия) </t>
        </is>
      </c>
      <c r="C44" s="243" t="n"/>
      <c r="D44" s="243" t="n"/>
      <c r="E44" s="243" t="n"/>
    </row>
    <row r="45">
      <c r="B45" s="144" t="n"/>
      <c r="C45" s="243" t="n"/>
      <c r="D45" s="243" t="n"/>
      <c r="E45" s="243" t="n"/>
    </row>
    <row r="46">
      <c r="B46" s="144" t="inlineStr">
        <is>
          <t>Проверил ____________________________ А.В. Костянецкая</t>
        </is>
      </c>
      <c r="C46" s="243" t="n"/>
      <c r="D46" s="243" t="n"/>
      <c r="E46" s="243" t="n"/>
    </row>
    <row r="47">
      <c r="B47" s="302" t="inlineStr">
        <is>
          <t>(должность, подпись, инициалы, фамилия)</t>
        </is>
      </c>
      <c r="D47" s="243" t="n"/>
      <c r="E47" s="243" t="n"/>
    </row>
    <row r="49">
      <c r="B49" s="243" t="n"/>
      <c r="C49" s="243" t="n"/>
      <c r="D49" s="243" t="n"/>
      <c r="E49" s="243" t="n"/>
    </row>
    <row r="50">
      <c r="B50" s="243" t="n"/>
      <c r="C50" s="243" t="n"/>
      <c r="D50" s="243" t="n"/>
      <c r="E50" s="24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2" zoomScale="70" workbookViewId="0">
      <selection activeCell="B49" sqref="B49"/>
    </sheetView>
  </sheetViews>
  <sheetFormatPr baseColWidth="8" defaultColWidth="9.140625" defaultRowHeight="15" outlineLevelRow="1"/>
  <cols>
    <col width="5.7109375" customWidth="1" style="244" min="1" max="1"/>
    <col width="22.5703125" customWidth="1" style="244" min="2" max="2"/>
    <col width="39.140625" customWidth="1" style="244" min="3" max="3"/>
    <col width="13.5703125" customWidth="1" style="244" min="4" max="4"/>
    <col width="12.7109375" customWidth="1" style="244" min="5" max="5"/>
    <col width="14.5703125" customWidth="1" style="244" min="6" max="6"/>
    <col width="15.85546875" customWidth="1" style="244" min="7" max="7"/>
    <col width="12.7109375" customWidth="1" style="244" min="8" max="8"/>
    <col width="15.85546875" customWidth="1" style="244" min="9" max="9"/>
    <col width="17.5703125" customWidth="1" style="244" min="10" max="10"/>
    <col width="10.85546875" customWidth="1" style="244" min="11" max="11"/>
    <col width="13.85546875" customWidth="1" style="244" min="12" max="12"/>
  </cols>
  <sheetData>
    <row r="1">
      <c r="M1" s="244" t="n"/>
      <c r="N1" s="244" t="n"/>
    </row>
    <row r="2" ht="15.75" customHeight="1" s="254">
      <c r="H2" s="314" t="inlineStr">
        <is>
          <t>Приложение №5</t>
        </is>
      </c>
      <c r="M2" s="244" t="n"/>
      <c r="N2" s="244" t="n"/>
    </row>
    <row r="3">
      <c r="M3" s="244" t="n"/>
      <c r="N3" s="244" t="n"/>
    </row>
    <row r="4" ht="12.75" customFormat="1" customHeight="1" s="243">
      <c r="A4" s="271" t="inlineStr">
        <is>
          <t>Расчет стоимости СМР и оборудования</t>
        </is>
      </c>
    </row>
    <row r="5" ht="12.75" customFormat="1" customHeight="1" s="243">
      <c r="A5" s="271" t="n"/>
      <c r="B5" s="271" t="n"/>
      <c r="C5" s="327" t="n"/>
      <c r="D5" s="271" t="n"/>
      <c r="E5" s="271" t="n"/>
      <c r="F5" s="271" t="n"/>
      <c r="G5" s="271" t="n"/>
      <c r="H5" s="271" t="n"/>
      <c r="I5" s="271" t="n"/>
      <c r="J5" s="271" t="n"/>
    </row>
    <row r="6" ht="27.75" customFormat="1" customHeight="1" s="243">
      <c r="A6" s="135" t="inlineStr">
        <is>
          <t>Наименование разрабатываемого показателя УНЦ</t>
        </is>
      </c>
      <c r="B6" s="134" t="n"/>
      <c r="C6" s="134" t="n"/>
      <c r="D6" s="274" t="inlineStr">
        <is>
          <t>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12.75" customFormat="1" customHeight="1" s="243">
      <c r="A7" s="274" t="inlineStr">
        <is>
          <t>Единица измерения  — 1 км</t>
        </is>
      </c>
      <c r="I7" s="301" t="n"/>
      <c r="J7" s="301" t="n"/>
    </row>
    <row r="8" ht="13.5" customFormat="1" customHeight="1" s="243">
      <c r="A8" s="274" t="n"/>
    </row>
    <row r="9" ht="27" customHeight="1" s="254">
      <c r="A9" s="304" t="inlineStr">
        <is>
          <t>№ пп.</t>
        </is>
      </c>
      <c r="B9" s="304" t="inlineStr">
        <is>
          <t>Код ресурса</t>
        </is>
      </c>
      <c r="C9" s="304" t="inlineStr">
        <is>
          <t>Наименование</t>
        </is>
      </c>
      <c r="D9" s="304" t="inlineStr">
        <is>
          <t>Ед. изм.</t>
        </is>
      </c>
      <c r="E9" s="304" t="inlineStr">
        <is>
          <t>Кол-во единиц по проектным данным</t>
        </is>
      </c>
      <c r="F9" s="304" t="inlineStr">
        <is>
          <t>Сметная стоимость в ценах на 01.01.2000 (руб.)</t>
        </is>
      </c>
      <c r="G9" s="380" t="n"/>
      <c r="H9" s="304" t="inlineStr">
        <is>
          <t>Удельный вес, %</t>
        </is>
      </c>
      <c r="I9" s="304" t="inlineStr">
        <is>
          <t>Сметная стоимость в ценах на 01.01.2023 (руб.)</t>
        </is>
      </c>
      <c r="J9" s="380" t="n"/>
      <c r="M9" s="244" t="n"/>
      <c r="N9" s="244" t="n"/>
    </row>
    <row r="10" ht="28.5" customHeight="1" s="254">
      <c r="A10" s="382" t="n"/>
      <c r="B10" s="382" t="n"/>
      <c r="C10" s="382" t="n"/>
      <c r="D10" s="382" t="n"/>
      <c r="E10" s="382" t="n"/>
      <c r="F10" s="304" t="inlineStr">
        <is>
          <t>на ед. изм.</t>
        </is>
      </c>
      <c r="G10" s="304" t="inlineStr">
        <is>
          <t>общая</t>
        </is>
      </c>
      <c r="H10" s="382" t="n"/>
      <c r="I10" s="304" t="inlineStr">
        <is>
          <t>на ед. изм.</t>
        </is>
      </c>
      <c r="J10" s="304" t="inlineStr">
        <is>
          <t>общая</t>
        </is>
      </c>
      <c r="M10" s="244" t="n"/>
      <c r="N10" s="244" t="n"/>
    </row>
    <row r="11">
      <c r="A11" s="304" t="n">
        <v>1</v>
      </c>
      <c r="B11" s="304" t="n">
        <v>2</v>
      </c>
      <c r="C11" s="304" t="n">
        <v>3</v>
      </c>
      <c r="D11" s="304" t="n">
        <v>4</v>
      </c>
      <c r="E11" s="304" t="n">
        <v>5</v>
      </c>
      <c r="F11" s="304" t="n">
        <v>6</v>
      </c>
      <c r="G11" s="304" t="n">
        <v>7</v>
      </c>
      <c r="H11" s="304" t="n">
        <v>8</v>
      </c>
      <c r="I11" s="317" t="n">
        <v>9</v>
      </c>
      <c r="J11" s="317" t="n">
        <v>10</v>
      </c>
      <c r="M11" s="244" t="n"/>
      <c r="N11" s="244" t="n"/>
    </row>
    <row r="12">
      <c r="A12" s="304" t="n"/>
      <c r="B12" s="292" t="inlineStr">
        <is>
          <t>Затраты труда рабочих-строителей</t>
        </is>
      </c>
      <c r="C12" s="379" t="n"/>
      <c r="D12" s="379" t="n"/>
      <c r="E12" s="379" t="n"/>
      <c r="F12" s="379" t="n"/>
      <c r="G12" s="379" t="n"/>
      <c r="H12" s="380" t="n"/>
      <c r="I12" s="167" t="n"/>
      <c r="J12" s="167" t="n"/>
    </row>
    <row r="13" ht="25.5" customHeight="1" s="254">
      <c r="A13" s="304" t="n">
        <v>1</v>
      </c>
      <c r="B13" s="223" t="inlineStr">
        <is>
          <t>1-3-9</t>
        </is>
      </c>
      <c r="C13" s="303" t="inlineStr">
        <is>
          <t>Затраты труда рабочих-строителей среднего разряда (3,9)</t>
        </is>
      </c>
      <c r="D13" s="304" t="inlineStr">
        <is>
          <t>чел.-ч.</t>
        </is>
      </c>
      <c r="E13" s="390">
        <f>G13/F13</f>
        <v/>
      </c>
      <c r="F13" s="231" t="n">
        <v>9.51</v>
      </c>
      <c r="G13" s="231">
        <f>Прил.3!H13</f>
        <v/>
      </c>
      <c r="H13" s="307">
        <f>G13/G14</f>
        <v/>
      </c>
      <c r="I13" s="231">
        <f>ФОТр.тек.!E13</f>
        <v/>
      </c>
      <c r="J13" s="231">
        <f>ROUND(I13*E13,2)</f>
        <v/>
      </c>
    </row>
    <row r="14" ht="25.5" customFormat="1" customHeight="1" s="244">
      <c r="A14" s="304" t="n"/>
      <c r="B14" s="304" t="n"/>
      <c r="C14" s="292" t="inlineStr">
        <is>
          <t>Итого по разделу "Затраты труда рабочих-строителей"</t>
        </is>
      </c>
      <c r="D14" s="304" t="inlineStr">
        <is>
          <t>чел.-ч.</t>
        </is>
      </c>
      <c r="E14" s="390">
        <f>SUM(E13:E13)</f>
        <v/>
      </c>
      <c r="F14" s="231" t="n"/>
      <c r="G14" s="231">
        <f>SUM(G13:G13)</f>
        <v/>
      </c>
      <c r="H14" s="308" t="n">
        <v>1</v>
      </c>
      <c r="I14" s="167" t="n"/>
      <c r="J14" s="231">
        <f>SUM(J13:J13)</f>
        <v/>
      </c>
    </row>
    <row r="15" ht="38.25" customFormat="1" customHeight="1" s="244">
      <c r="A15" s="304" t="n"/>
      <c r="B15" s="304" t="n"/>
      <c r="C15" s="292" t="inlineStr">
        <is>
          <t>Итого по разделу "Затраты труда рабочих-строителей" 
(с коэффициентом на демонтаж 0,7)</t>
        </is>
      </c>
      <c r="D15" s="304" t="inlineStr">
        <is>
          <t>чел.-ч.</t>
        </is>
      </c>
      <c r="E15" s="305" t="n"/>
      <c r="F15" s="306" t="n"/>
      <c r="G15" s="231">
        <f>SUM(G14)*0.7</f>
        <v/>
      </c>
      <c r="H15" s="308" t="n">
        <v>1</v>
      </c>
      <c r="I15" s="167" t="n"/>
      <c r="J15" s="231">
        <f>SUM(J13)*0.7</f>
        <v/>
      </c>
    </row>
    <row r="16" ht="14.25" customFormat="1" customHeight="1" s="244">
      <c r="A16" s="304" t="n"/>
      <c r="B16" s="303" t="inlineStr">
        <is>
          <t>Затраты труда машинистов</t>
        </is>
      </c>
      <c r="C16" s="379" t="n"/>
      <c r="D16" s="379" t="n"/>
      <c r="E16" s="379" t="n"/>
      <c r="F16" s="379" t="n"/>
      <c r="G16" s="379" t="n"/>
      <c r="H16" s="380" t="n"/>
      <c r="I16" s="167" t="n"/>
      <c r="J16" s="167" t="n"/>
    </row>
    <row r="17" ht="14.25" customFormat="1" customHeight="1" s="244">
      <c r="A17" s="304" t="n">
        <v>2</v>
      </c>
      <c r="B17" s="304" t="n">
        <v>2</v>
      </c>
      <c r="C17" s="303" t="inlineStr">
        <is>
          <t>Затраты труда машинистов</t>
        </is>
      </c>
      <c r="D17" s="304" t="inlineStr">
        <is>
          <t>чел.-ч.</t>
        </is>
      </c>
      <c r="E17" s="390">
        <f>Прил.3!F15</f>
        <v/>
      </c>
      <c r="F17" s="231">
        <f>G17/E17</f>
        <v/>
      </c>
      <c r="G17" s="231">
        <f>Прил.3!H15</f>
        <v/>
      </c>
      <c r="H17" s="308" t="n">
        <v>1</v>
      </c>
      <c r="I17" s="231">
        <f>ROUND(F17*Прил.10!D11,2)</f>
        <v/>
      </c>
      <c r="J17" s="231">
        <f>ROUND(I17*E17,2)</f>
        <v/>
      </c>
    </row>
    <row r="18" ht="25.5" customFormat="1" customHeight="1" s="244">
      <c r="A18" s="304" t="n"/>
      <c r="B18" s="304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44">
      <c r="A19" s="304" t="n"/>
      <c r="B19" s="292" t="inlineStr">
        <is>
          <t>Машины и механизмы</t>
        </is>
      </c>
      <c r="C19" s="379" t="n"/>
      <c r="D19" s="379" t="n"/>
      <c r="E19" s="379" t="n"/>
      <c r="F19" s="379" t="n"/>
      <c r="G19" s="379" t="n"/>
      <c r="H19" s="380" t="n"/>
      <c r="I19" s="167" t="n"/>
      <c r="J19" s="167" t="n"/>
    </row>
    <row r="20" ht="14.25" customFormat="1" customHeight="1" s="244">
      <c r="A20" s="304" t="n"/>
      <c r="B20" s="303" t="inlineStr">
        <is>
          <t>Основные машины и механизмы</t>
        </is>
      </c>
      <c r="C20" s="379" t="n"/>
      <c r="D20" s="379" t="n"/>
      <c r="E20" s="379" t="n"/>
      <c r="F20" s="379" t="n"/>
      <c r="G20" s="379" t="n"/>
      <c r="H20" s="380" t="n"/>
      <c r="I20" s="167" t="n"/>
      <c r="J20" s="167" t="n"/>
    </row>
    <row r="21" ht="25.5" customFormat="1" customHeight="1" s="244">
      <c r="A21" s="304" t="n">
        <v>3</v>
      </c>
      <c r="B21" s="223" t="inlineStr">
        <is>
          <t>91.06.06-011</t>
        </is>
      </c>
      <c r="C21" s="303" t="inlineStr">
        <is>
          <t>Автогидроподъемники высотой подъема: 12 м</t>
        </is>
      </c>
      <c r="D21" s="304" t="inlineStr">
        <is>
          <t>маш.час</t>
        </is>
      </c>
      <c r="E21" s="391" t="n">
        <v>39.06</v>
      </c>
      <c r="F21" s="306" t="n">
        <v>82.22</v>
      </c>
      <c r="G21" s="231">
        <f>ROUND(E21*F21,2)</f>
        <v/>
      </c>
      <c r="H21" s="307">
        <f>G21/$G$30</f>
        <v/>
      </c>
      <c r="I21" s="231">
        <f>ROUND(F21*Прил.10!$D$12,2)</f>
        <v/>
      </c>
      <c r="J21" s="231">
        <f>ROUND(I21*E21,2)</f>
        <v/>
      </c>
    </row>
    <row r="22" ht="25.5" customFormat="1" customHeight="1" s="244">
      <c r="A22" s="304" t="n">
        <v>4</v>
      </c>
      <c r="B22" s="223" t="inlineStr">
        <is>
          <t>91.06.03-057</t>
        </is>
      </c>
      <c r="C22" s="303" t="inlineStr">
        <is>
          <t>Лебедки электрические тяговым усилием: 122,62 кН (12,5 т)</t>
        </is>
      </c>
      <c r="D22" s="304" t="inlineStr">
        <is>
          <t>маш.час</t>
        </is>
      </c>
      <c r="E22" s="391" t="n">
        <v>19.12</v>
      </c>
      <c r="F22" s="306" t="n">
        <v>80.73999999999999</v>
      </c>
      <c r="G22" s="231">
        <f>ROUND(E22*F22,2)</f>
        <v/>
      </c>
      <c r="H22" s="307">
        <f>G22/$G$30</f>
        <v/>
      </c>
      <c r="I22" s="231">
        <f>ROUND(F22*Прил.10!$D$12,2)</f>
        <v/>
      </c>
      <c r="J22" s="231">
        <f>ROUND(I22*E22,2)</f>
        <v/>
      </c>
    </row>
    <row r="23" ht="14.25" customFormat="1" customHeight="1" s="244">
      <c r="A23" s="304" t="n">
        <v>5</v>
      </c>
      <c r="B23" s="304" t="n"/>
      <c r="C23" s="303" t="inlineStr">
        <is>
          <t>Итого основные машины и механизмы</t>
        </is>
      </c>
      <c r="D23" s="304" t="n"/>
      <c r="E23" s="390" t="n"/>
      <c r="F23" s="231" t="n"/>
      <c r="G23" s="231">
        <f>SUM(G21:G22)</f>
        <v/>
      </c>
      <c r="H23" s="308">
        <f>G23/G30</f>
        <v/>
      </c>
      <c r="I23" s="126" t="n"/>
      <c r="J23" s="231">
        <f>SUM(J22:J22)</f>
        <v/>
      </c>
    </row>
    <row r="24" ht="25.5" customFormat="1" customHeight="1" s="244">
      <c r="A24" s="304" t="n">
        <v>6</v>
      </c>
      <c r="B24" s="304" t="n"/>
      <c r="C24" s="176" t="inlineStr">
        <is>
          <t>Итого основные машины и механизмы 
(с коэффициентом на демонтаж 0,7)</t>
        </is>
      </c>
      <c r="D24" s="304" t="n"/>
      <c r="E24" s="392" t="n"/>
      <c r="F24" s="305" t="n"/>
      <c r="G24" s="231">
        <f>G23*0.7</f>
        <v/>
      </c>
      <c r="H24" s="307">
        <f>G24/G31</f>
        <v/>
      </c>
      <c r="I24" s="231" t="n"/>
      <c r="J24" s="231">
        <f>J23*0.7</f>
        <v/>
      </c>
    </row>
    <row r="25" outlineLevel="1" ht="25.5" customFormat="1" customHeight="1" s="244">
      <c r="A25" s="304" t="n">
        <v>7</v>
      </c>
      <c r="B25" s="223" t="inlineStr">
        <is>
          <t>91.05.05-014</t>
        </is>
      </c>
      <c r="C25" s="303" t="inlineStr">
        <is>
          <t>Краны на автомобильном ходу, грузоподъемность 10 т</t>
        </is>
      </c>
      <c r="D25" s="304" t="inlineStr">
        <is>
          <t>маш.час</t>
        </is>
      </c>
      <c r="E25" s="391" t="n">
        <v>1.31</v>
      </c>
      <c r="F25" s="306" t="n">
        <v>111.99</v>
      </c>
      <c r="G25" s="231">
        <f>ROUND(E25*F25,2)</f>
        <v/>
      </c>
      <c r="H25" s="307">
        <f>G25/$G$30</f>
        <v/>
      </c>
      <c r="I25" s="231">
        <f>ROUND(F25*Прил.10!$D$12,2)</f>
        <v/>
      </c>
      <c r="J25" s="231">
        <f>ROUND(I25*E25,2)</f>
        <v/>
      </c>
    </row>
    <row r="26" outlineLevel="1" ht="25.5" customFormat="1" customHeight="1" s="244">
      <c r="A26" s="304" t="n">
        <v>8</v>
      </c>
      <c r="B26" s="223" t="inlineStr">
        <is>
          <t>91.14.02-001</t>
        </is>
      </c>
      <c r="C26" s="303" t="inlineStr">
        <is>
          <t>Автомобили бортовые, грузоподъемность: до 5 т</t>
        </is>
      </c>
      <c r="D26" s="304" t="inlineStr">
        <is>
          <t>маш.час</t>
        </is>
      </c>
      <c r="E26" s="391" t="n">
        <v>0.53</v>
      </c>
      <c r="F26" s="306" t="n">
        <v>65.70999999999999</v>
      </c>
      <c r="G26" s="231">
        <f>ROUND(E26*F26,2)</f>
        <v/>
      </c>
      <c r="H26" s="307">
        <f>G26/$G$30</f>
        <v/>
      </c>
      <c r="I26" s="231">
        <f>ROUND(F26*Прил.10!$D$12,2)</f>
        <v/>
      </c>
      <c r="J26" s="231">
        <f>ROUND(I26*E26,2)</f>
        <v/>
      </c>
    </row>
    <row r="27" outlineLevel="1" ht="25.5" customFormat="1" customHeight="1" s="244">
      <c r="A27" s="304" t="n">
        <v>9</v>
      </c>
      <c r="B27" s="223" t="inlineStr">
        <is>
          <t>91.06.01-002</t>
        </is>
      </c>
      <c r="C27" s="303" t="inlineStr">
        <is>
          <t>Домкраты гидравлические, грузоподъемность 6,3-25 т</t>
        </is>
      </c>
      <c r="D27" s="304" t="inlineStr">
        <is>
          <t>маш.час</t>
        </is>
      </c>
      <c r="E27" s="391" t="n">
        <v>15.62</v>
      </c>
      <c r="F27" s="306" t="n">
        <v>0.48</v>
      </c>
      <c r="G27" s="231">
        <f>ROUND(E27*F27,2)</f>
        <v/>
      </c>
      <c r="H27" s="307">
        <f>G27/$G$30</f>
        <v/>
      </c>
      <c r="I27" s="231">
        <f>ROUND(F27*Прил.10!$D$12,2)</f>
        <v/>
      </c>
      <c r="J27" s="231">
        <f>ROUND(I27*E27,2)</f>
        <v/>
      </c>
    </row>
    <row r="28" ht="14.25" customFormat="1" customHeight="1" s="244">
      <c r="A28" s="304" t="n"/>
      <c r="B28" s="304" t="n"/>
      <c r="C28" s="303" t="inlineStr">
        <is>
          <t>Итого прочие машины и механизмы</t>
        </is>
      </c>
      <c r="D28" s="304" t="n"/>
      <c r="E28" s="305" t="n"/>
      <c r="F28" s="231" t="n"/>
      <c r="G28" s="126">
        <f>SUM(G25:G27)</f>
        <v/>
      </c>
      <c r="H28" s="307">
        <f>G28/G30</f>
        <v/>
      </c>
      <c r="I28" s="231" t="n"/>
      <c r="J28" s="126">
        <f>SUM(J27:J27)</f>
        <v/>
      </c>
    </row>
    <row r="29" ht="25.5" customFormat="1" customHeight="1" s="244">
      <c r="A29" s="304" t="n"/>
      <c r="B29" s="304" t="n"/>
      <c r="C29" s="176" t="inlineStr">
        <is>
          <t>Итого прочие машины и механизмы 
(с коэффициентом на демонтаж 0,7)</t>
        </is>
      </c>
      <c r="D29" s="304" t="n"/>
      <c r="E29" s="305" t="n"/>
      <c r="F29" s="231" t="n"/>
      <c r="G29" s="231">
        <f>G28*0.7</f>
        <v/>
      </c>
      <c r="H29" s="307">
        <f>G29/G31</f>
        <v/>
      </c>
      <c r="I29" s="231" t="n"/>
      <c r="J29" s="231">
        <f>J28*0.7</f>
        <v/>
      </c>
    </row>
    <row r="30" ht="25.5" customFormat="1" customHeight="1" s="244">
      <c r="A30" s="304" t="n"/>
      <c r="B30" s="304" t="n"/>
      <c r="C30" s="292" t="inlineStr">
        <is>
          <t>Итого по разделу «Машины и механизмы»</t>
        </is>
      </c>
      <c r="D30" s="304" t="n"/>
      <c r="E30" s="305" t="n"/>
      <c r="F30" s="231" t="n"/>
      <c r="G30" s="231">
        <f>G28+G23</f>
        <v/>
      </c>
      <c r="H30" s="188" t="n">
        <v>1</v>
      </c>
      <c r="I30" s="189" t="n"/>
      <c r="J30" s="187">
        <f>J28+J23</f>
        <v/>
      </c>
    </row>
    <row r="31" ht="38.25" customFormat="1" customHeight="1" s="244">
      <c r="A31" s="304" t="n"/>
      <c r="B31" s="304" t="n"/>
      <c r="C31" s="184" t="inlineStr">
        <is>
          <t>Итого по разделу «Машины и механизмы»  
(с коэффициентом на демонтаж 0,7)</t>
        </is>
      </c>
      <c r="D31" s="318" t="n"/>
      <c r="E31" s="186" t="n"/>
      <c r="F31" s="187" t="n"/>
      <c r="G31" s="187">
        <f>G24+G29</f>
        <v/>
      </c>
      <c r="H31" s="188" t="n">
        <v>1</v>
      </c>
      <c r="I31" s="189" t="n"/>
      <c r="J31" s="187">
        <f>J24+J29</f>
        <v/>
      </c>
    </row>
    <row r="32" ht="14.25" customFormat="1" customHeight="1" s="244">
      <c r="A32" s="304" t="n"/>
      <c r="B32" s="292" t="inlineStr">
        <is>
          <t>Оборудование</t>
        </is>
      </c>
      <c r="C32" s="379" t="n"/>
      <c r="D32" s="379" t="n"/>
      <c r="E32" s="379" t="n"/>
      <c r="F32" s="379" t="n"/>
      <c r="G32" s="379" t="n"/>
      <c r="H32" s="380" t="n"/>
      <c r="I32" s="167" t="n"/>
      <c r="J32" s="167" t="n"/>
    </row>
    <row r="33">
      <c r="A33" s="304" t="n"/>
      <c r="B33" s="303" t="inlineStr">
        <is>
          <t>Основное оборудование</t>
        </is>
      </c>
      <c r="C33" s="379" t="n"/>
      <c r="D33" s="379" t="n"/>
      <c r="E33" s="379" t="n"/>
      <c r="F33" s="379" t="n"/>
      <c r="G33" s="379" t="n"/>
      <c r="H33" s="380" t="n"/>
      <c r="I33" s="167" t="n"/>
      <c r="J33" s="167" t="n"/>
    </row>
    <row r="34">
      <c r="A34" s="304" t="n"/>
      <c r="B34" s="157" t="n"/>
      <c r="C34" s="158" t="inlineStr">
        <is>
          <t>Итого основное оборудование</t>
        </is>
      </c>
      <c r="D34" s="304" t="n"/>
      <c r="E34" s="390" t="n"/>
      <c r="F34" s="306" t="n"/>
      <c r="G34" s="231" t="n">
        <v>0</v>
      </c>
      <c r="H34" s="308" t="n">
        <v>0</v>
      </c>
      <c r="I34" s="126" t="n"/>
      <c r="J34" s="231" t="n">
        <v>0</v>
      </c>
    </row>
    <row r="35">
      <c r="A35" s="304" t="n"/>
      <c r="B35" s="304" t="n"/>
      <c r="C35" s="303" t="inlineStr">
        <is>
          <t>Итого прочее оборудование</t>
        </is>
      </c>
      <c r="D35" s="304" t="n"/>
      <c r="E35" s="390" t="n"/>
      <c r="F35" s="306" t="n"/>
      <c r="G35" s="231" t="n">
        <v>0</v>
      </c>
      <c r="H35" s="307" t="n">
        <v>0</v>
      </c>
      <c r="I35" s="126" t="n"/>
      <c r="J35" s="231" t="n">
        <v>0</v>
      </c>
    </row>
    <row r="36">
      <c r="A36" s="304" t="n"/>
      <c r="B36" s="304" t="n"/>
      <c r="C36" s="292" t="inlineStr">
        <is>
          <t>Итого по разделу «Оборудование»</t>
        </is>
      </c>
      <c r="D36" s="304" t="n"/>
      <c r="E36" s="305" t="n"/>
      <c r="F36" s="306" t="n"/>
      <c r="G36" s="231">
        <f>G35+G34</f>
        <v/>
      </c>
      <c r="H36" s="308">
        <f>H35+H34</f>
        <v/>
      </c>
      <c r="I36" s="126" t="n"/>
      <c r="J36" s="231">
        <f>J35+J34</f>
        <v/>
      </c>
    </row>
    <row r="37" ht="25.5" customHeight="1" s="254">
      <c r="A37" s="304" t="n"/>
      <c r="B37" s="304" t="n"/>
      <c r="C37" s="303" t="inlineStr">
        <is>
          <t>в том числе технологическое оборудование</t>
        </is>
      </c>
      <c r="D37" s="304" t="n"/>
      <c r="E37" s="392" t="n"/>
      <c r="F37" s="306" t="n"/>
      <c r="G37" s="231" t="n">
        <v>0</v>
      </c>
      <c r="H37" s="308" t="n"/>
      <c r="I37" s="126" t="n"/>
      <c r="J37" s="231">
        <f>J36</f>
        <v/>
      </c>
    </row>
    <row r="38" ht="14.25" customFormat="1" customHeight="1" s="244">
      <c r="A38" s="304" t="n"/>
      <c r="B38" s="292" t="inlineStr">
        <is>
          <t>Материалы</t>
        </is>
      </c>
      <c r="C38" s="379" t="n"/>
      <c r="D38" s="379" t="n"/>
      <c r="E38" s="379" t="n"/>
      <c r="F38" s="379" t="n"/>
      <c r="G38" s="379" t="n"/>
      <c r="H38" s="380" t="n"/>
      <c r="I38" s="191" t="n"/>
      <c r="J38" s="191" t="n"/>
    </row>
    <row r="39" ht="14.25" customFormat="1" customHeight="1" s="244">
      <c r="A39" s="304" t="n"/>
      <c r="B39" s="303" t="inlineStr">
        <is>
          <t>Основные материалы</t>
        </is>
      </c>
      <c r="C39" s="379" t="n"/>
      <c r="D39" s="379" t="n"/>
      <c r="E39" s="379" t="n"/>
      <c r="F39" s="379" t="n"/>
      <c r="G39" s="379" t="n"/>
      <c r="H39" s="380" t="n"/>
      <c r="I39" s="191" t="n"/>
      <c r="J39" s="191" t="n"/>
    </row>
    <row r="40" ht="14.25" customFormat="1" customHeight="1" s="244">
      <c r="A40" s="304" t="n"/>
      <c r="B40" s="223" t="n"/>
      <c r="C40" s="303" t="inlineStr">
        <is>
          <t>Итого основные материалы</t>
        </is>
      </c>
      <c r="D40" s="304" t="n"/>
      <c r="E40" s="390" t="n"/>
      <c r="F40" s="231" t="n"/>
      <c r="G40" s="231" t="n">
        <v>0</v>
      </c>
      <c r="H40" s="307" t="n">
        <v>0</v>
      </c>
      <c r="I40" s="231" t="n"/>
      <c r="J40" s="231" t="n">
        <v>0</v>
      </c>
    </row>
    <row r="41" ht="14.25" customFormat="1" customHeight="1" s="244">
      <c r="A41" s="304" t="n"/>
      <c r="B41" s="304" t="n"/>
      <c r="C41" s="303" t="inlineStr">
        <is>
          <t>Итого прочие материалы</t>
        </is>
      </c>
      <c r="D41" s="304" t="n"/>
      <c r="E41" s="305" t="n"/>
      <c r="F41" s="306" t="n"/>
      <c r="G41" s="231" t="n">
        <v>0</v>
      </c>
      <c r="H41" s="307" t="n">
        <v>0</v>
      </c>
      <c r="I41" s="231" t="n"/>
      <c r="J41" s="231" t="n">
        <v>0</v>
      </c>
    </row>
    <row r="42" ht="14.25" customFormat="1" customHeight="1" s="244">
      <c r="A42" s="304" t="n"/>
      <c r="B42" s="304" t="n"/>
      <c r="C42" s="292" t="inlineStr">
        <is>
          <t>Итого по разделу «Материалы»</t>
        </is>
      </c>
      <c r="D42" s="304" t="n"/>
      <c r="E42" s="305" t="n"/>
      <c r="F42" s="306" t="n"/>
      <c r="G42" s="231">
        <f>G40+G41</f>
        <v/>
      </c>
      <c r="H42" s="307" t="n">
        <v>0</v>
      </c>
      <c r="I42" s="231" t="n"/>
      <c r="J42" s="231">
        <f>J40+J41</f>
        <v/>
      </c>
    </row>
    <row r="43" ht="14.25" customFormat="1" customHeight="1" s="244">
      <c r="A43" s="304" t="n"/>
      <c r="B43" s="304" t="n"/>
      <c r="C43" s="303" t="inlineStr">
        <is>
          <t>ИТОГО ПО РМ</t>
        </is>
      </c>
      <c r="D43" s="304" t="n"/>
      <c r="E43" s="305" t="n"/>
      <c r="F43" s="306" t="n"/>
      <c r="G43" s="231">
        <f>G14+G30</f>
        <v/>
      </c>
      <c r="H43" s="307" t="n"/>
      <c r="I43" s="231" t="n"/>
      <c r="J43" s="231">
        <f>J14+J30+J42</f>
        <v/>
      </c>
    </row>
    <row r="44" ht="25.5" customFormat="1" customHeight="1" s="244">
      <c r="A44" s="304" t="n"/>
      <c r="B44" s="304" t="n"/>
      <c r="C44" s="303" t="inlineStr">
        <is>
          <t>ИТОГО ПО РМ
(с коэффициентом на демонтаж 0,7)</t>
        </is>
      </c>
      <c r="D44" s="304" t="n"/>
      <c r="E44" s="305" t="n"/>
      <c r="F44" s="306" t="n"/>
      <c r="G44" s="231">
        <f>G15+G31</f>
        <v/>
      </c>
      <c r="H44" s="307" t="n"/>
      <c r="I44" s="231" t="n"/>
      <c r="J44" s="231">
        <f>J14*0.7+J30*0.7+J42</f>
        <v/>
      </c>
    </row>
    <row r="45" ht="14.25" customFormat="1" customHeight="1" s="244">
      <c r="A45" s="304" t="n"/>
      <c r="B45" s="304" t="n"/>
      <c r="C45" s="303" t="inlineStr">
        <is>
          <t>Накладные расходы</t>
        </is>
      </c>
      <c r="D45" s="132" t="n">
        <v>0.7</v>
      </c>
      <c r="E45" s="305" t="n"/>
      <c r="F45" s="306" t="n"/>
      <c r="G45" s="231" t="n">
        <v>1712.78</v>
      </c>
      <c r="H45" s="308" t="n"/>
      <c r="I45" s="231" t="n"/>
      <c r="J45" s="231">
        <f>ROUND(D45*(J14+J17),2)</f>
        <v/>
      </c>
    </row>
    <row r="46" ht="25.5" customFormat="1" customHeight="1" s="244">
      <c r="A46" s="304" t="n"/>
      <c r="B46" s="304" t="n"/>
      <c r="C46" s="303" t="inlineStr">
        <is>
          <t>Накладные расходы 
(с коэффициентом на демонтаж 0,7)</t>
        </is>
      </c>
      <c r="D46" s="190" t="n">
        <v>0.7</v>
      </c>
      <c r="E46" s="305" t="n"/>
      <c r="F46" s="306" t="n"/>
      <c r="G46" s="231">
        <f>G45*0.7</f>
        <v/>
      </c>
      <c r="H46" s="308" t="n"/>
      <c r="I46" s="231" t="n"/>
      <c r="J46" s="231">
        <f>ROUND(D46*(J15+J18),2)</f>
        <v/>
      </c>
    </row>
    <row r="47" ht="14.25" customFormat="1" customHeight="1" s="244">
      <c r="A47" s="304" t="n"/>
      <c r="B47" s="304" t="n"/>
      <c r="C47" s="303" t="inlineStr">
        <is>
          <t>Сметная прибыль</t>
        </is>
      </c>
      <c r="D47" s="132" t="n">
        <v>0.49</v>
      </c>
      <c r="E47" s="305" t="n"/>
      <c r="F47" s="306" t="n"/>
      <c r="G47" s="231" t="n">
        <v>978.73</v>
      </c>
      <c r="H47" s="308" t="n"/>
      <c r="I47" s="231" t="n"/>
      <c r="J47" s="231">
        <f>ROUND(D47*(J14+J17),2)</f>
        <v/>
      </c>
    </row>
    <row r="48" ht="25.5" customFormat="1" customHeight="1" s="244">
      <c r="A48" s="304" t="n"/>
      <c r="B48" s="304" t="n"/>
      <c r="C48" s="303" t="inlineStr">
        <is>
          <t>Сметная прибыль 
(с коэффициентом на демонтаж 0,7)</t>
        </is>
      </c>
      <c r="D48" s="190" t="n">
        <v>0.49</v>
      </c>
      <c r="E48" s="305" t="n"/>
      <c r="F48" s="306" t="n"/>
      <c r="G48" s="231">
        <f>G47*0.7</f>
        <v/>
      </c>
      <c r="H48" s="308" t="n"/>
      <c r="I48" s="231" t="n"/>
      <c r="J48" s="231">
        <f>ROUND(D48*(J15+J18),2)</f>
        <v/>
      </c>
    </row>
    <row r="49" ht="25.5" customFormat="1" customHeight="1" s="244">
      <c r="A49" s="304" t="n"/>
      <c r="B49" s="304" t="n"/>
      <c r="C49" s="303" t="inlineStr">
        <is>
          <t>Итого СМР (с НР и СП) 
(с коэффициентом на демонтаж 0,7)</t>
        </is>
      </c>
      <c r="D49" s="304" t="n"/>
      <c r="E49" s="305" t="n"/>
      <c r="F49" s="306" t="n"/>
      <c r="G49" s="231">
        <f>G44+G46+G48</f>
        <v/>
      </c>
      <c r="H49" s="308" t="n"/>
      <c r="I49" s="231" t="n"/>
      <c r="J49" s="231">
        <f>ROUND((J44+J46+J48),2)</f>
        <v/>
      </c>
    </row>
    <row r="50" ht="25.5" customFormat="1" customHeight="1" s="244">
      <c r="A50" s="304" t="n"/>
      <c r="B50" s="304" t="n"/>
      <c r="C50" s="303" t="inlineStr">
        <is>
          <t>ВСЕГО СМР + ОБОРУДОВАНИЕ 
(с коэффициентом на демонтаж 0,7)</t>
        </is>
      </c>
      <c r="D50" s="304" t="n"/>
      <c r="E50" s="305" t="n"/>
      <c r="F50" s="306" t="n"/>
      <c r="G50" s="231">
        <f>G49</f>
        <v/>
      </c>
      <c r="H50" s="308" t="n"/>
      <c r="I50" s="231" t="n"/>
      <c r="J50" s="231">
        <f>J49</f>
        <v/>
      </c>
    </row>
    <row r="51" ht="34.5" customFormat="1" customHeight="1" s="244">
      <c r="A51" s="304" t="n"/>
      <c r="B51" s="304" t="n"/>
      <c r="C51" s="303" t="inlineStr">
        <is>
          <t>ИТОГО ПОКАЗАТЕЛЬ НА ЕД. ИЗМ.</t>
        </is>
      </c>
      <c r="D51" s="304" t="inlineStr">
        <is>
          <t>1 км</t>
        </is>
      </c>
      <c r="E51" s="392" t="n">
        <v>0.5</v>
      </c>
      <c r="F51" s="306" t="n"/>
      <c r="G51" s="231">
        <f>G50/E51</f>
        <v/>
      </c>
      <c r="H51" s="308" t="n"/>
      <c r="I51" s="231" t="n"/>
      <c r="J51" s="187">
        <f>J50/E51</f>
        <v/>
      </c>
    </row>
    <row r="53" ht="14.25" customFormat="1" customHeight="1" s="244">
      <c r="A53" s="243" t="inlineStr">
        <is>
          <t>Составил ______________________     Д.А. Самуйленко</t>
        </is>
      </c>
    </row>
    <row r="54" ht="14.25" customFormat="1" customHeight="1" s="244">
      <c r="A54" s="246" t="inlineStr">
        <is>
          <t xml:space="preserve">                         (подпись, инициалы, фамилия)</t>
        </is>
      </c>
    </row>
    <row r="55" ht="14.25" customFormat="1" customHeight="1" s="244">
      <c r="A55" s="243" t="n"/>
    </row>
    <row r="56" ht="14.25" customFormat="1" customHeight="1" s="244">
      <c r="A56" s="243" t="inlineStr">
        <is>
          <t>Проверил ______________________        А.В. Костянецкая</t>
        </is>
      </c>
    </row>
    <row r="57" ht="14.25" customFormat="1" customHeight="1" s="244">
      <c r="A57" s="24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6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9" t="inlineStr">
        <is>
          <t>Приложение №6</t>
        </is>
      </c>
    </row>
    <row r="2" ht="21.75" customHeight="1" s="254">
      <c r="A2" s="319" t="n"/>
      <c r="B2" s="319" t="n"/>
      <c r="C2" s="319" t="n"/>
      <c r="D2" s="328" t="n"/>
      <c r="E2" s="319" t="n"/>
      <c r="F2" s="319" t="n"/>
      <c r="G2" s="319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5">
      <c r="A5" s="243" t="n"/>
      <c r="B5" s="243" t="n"/>
      <c r="C5" s="243" t="n"/>
      <c r="D5" s="328" t="n"/>
      <c r="E5" s="243" t="n"/>
      <c r="F5" s="243" t="n"/>
      <c r="G5" s="243" t="n"/>
    </row>
    <row r="6" ht="30" customHeight="1" s="254">
      <c r="A6" s="324" t="inlineStr">
        <is>
          <t>№ пп.</t>
        </is>
      </c>
      <c r="B6" s="324" t="inlineStr">
        <is>
          <t>Код ресурса</t>
        </is>
      </c>
      <c r="C6" s="324" t="inlineStr">
        <is>
          <t>Наименование</t>
        </is>
      </c>
      <c r="D6" s="324" t="inlineStr">
        <is>
          <t>Ед. изм.</t>
        </is>
      </c>
      <c r="E6" s="304" t="inlineStr">
        <is>
          <t>Кол-во единиц по проектным данным</t>
        </is>
      </c>
      <c r="F6" s="324" t="inlineStr">
        <is>
          <t>Сметная стоимость в ценах на 01.01.2000 (руб.)</t>
        </is>
      </c>
      <c r="G6" s="380" t="n"/>
    </row>
    <row r="7">
      <c r="A7" s="382" t="n"/>
      <c r="B7" s="382" t="n"/>
      <c r="C7" s="382" t="n"/>
      <c r="D7" s="382" t="n"/>
      <c r="E7" s="382" t="n"/>
      <c r="F7" s="304" t="inlineStr">
        <is>
          <t>на ед. изм.</t>
        </is>
      </c>
      <c r="G7" s="304" t="inlineStr">
        <is>
          <t>общая</t>
        </is>
      </c>
    </row>
    <row r="8">
      <c r="A8" s="304" t="n">
        <v>1</v>
      </c>
      <c r="B8" s="304" t="n">
        <v>2</v>
      </c>
      <c r="C8" s="304" t="n">
        <v>3</v>
      </c>
      <c r="D8" s="304" t="n">
        <v>4</v>
      </c>
      <c r="E8" s="304" t="n">
        <v>5</v>
      </c>
      <c r="F8" s="304" t="n">
        <v>6</v>
      </c>
      <c r="G8" s="304" t="n">
        <v>7</v>
      </c>
    </row>
    <row r="9" ht="15" customHeight="1" s="254">
      <c r="A9" s="24" t="n"/>
      <c r="B9" s="303" t="inlineStr">
        <is>
          <t>ИНЖЕНЕРНОЕ ОБОРУДОВАНИЕ</t>
        </is>
      </c>
      <c r="C9" s="379" t="n"/>
      <c r="D9" s="379" t="n"/>
      <c r="E9" s="379" t="n"/>
      <c r="F9" s="379" t="n"/>
      <c r="G9" s="380" t="n"/>
    </row>
    <row r="10" ht="27" customHeight="1" s="254">
      <c r="A10" s="304" t="n"/>
      <c r="B10" s="292" t="n"/>
      <c r="C10" s="303" t="inlineStr">
        <is>
          <t>ИТОГО ИНЖЕНЕРНОЕ ОБОРУДОВАНИЕ</t>
        </is>
      </c>
      <c r="D10" s="309" t="n"/>
      <c r="E10" s="103" t="n"/>
      <c r="F10" s="306" t="n"/>
      <c r="G10" s="306" t="n">
        <v>0</v>
      </c>
    </row>
    <row r="11">
      <c r="A11" s="304" t="n"/>
      <c r="B11" s="303" t="inlineStr">
        <is>
          <t>ТЕХНОЛОГИЧЕСКОЕ ОБОРУДОВАНИЕ</t>
        </is>
      </c>
      <c r="C11" s="379" t="n"/>
      <c r="D11" s="379" t="n"/>
      <c r="E11" s="379" t="n"/>
      <c r="F11" s="379" t="n"/>
      <c r="G11" s="380" t="n"/>
    </row>
    <row r="12" ht="25.5" customHeight="1" s="254">
      <c r="A12" s="304" t="n"/>
      <c r="B12" s="303" t="n"/>
      <c r="C12" s="303" t="inlineStr">
        <is>
          <t>ИТОГО ТЕХНОЛОГИЧЕСКОЕ ОБОРУДОВАНИЕ</t>
        </is>
      </c>
      <c r="D12" s="304" t="n"/>
      <c r="E12" s="323" t="n"/>
      <c r="F12" s="306" t="n"/>
      <c r="G12" s="231" t="n">
        <v>0</v>
      </c>
    </row>
    <row r="13" ht="19.5" customHeight="1" s="254">
      <c r="A13" s="304" t="n"/>
      <c r="B13" s="303" t="n"/>
      <c r="C13" s="303" t="inlineStr">
        <is>
          <t>Всего по разделу «Оборудование»</t>
        </is>
      </c>
      <c r="D13" s="304" t="n"/>
      <c r="E13" s="323" t="n"/>
      <c r="F13" s="306" t="n"/>
      <c r="G13" s="231">
        <f>G10+G12</f>
        <v/>
      </c>
    </row>
    <row r="14">
      <c r="A14" s="245" t="n"/>
      <c r="B14" s="104" t="n"/>
      <c r="C14" s="245" t="n"/>
      <c r="D14" s="155" t="n"/>
      <c r="E14" s="245" t="n"/>
      <c r="F14" s="245" t="n"/>
      <c r="G14" s="245" t="n"/>
    </row>
    <row r="15">
      <c r="A15" s="243" t="inlineStr">
        <is>
          <t>Составил ______________________    Д.А. Самуйленко</t>
        </is>
      </c>
      <c r="B15" s="244" t="n"/>
      <c r="C15" s="244" t="n"/>
      <c r="D15" s="155" t="n"/>
      <c r="E15" s="245" t="n"/>
      <c r="F15" s="245" t="n"/>
      <c r="G15" s="245" t="n"/>
    </row>
    <row r="16">
      <c r="A16" s="246" t="inlineStr">
        <is>
          <t xml:space="preserve">                         (подпись, инициалы, фамилия)</t>
        </is>
      </c>
      <c r="B16" s="244" t="n"/>
      <c r="C16" s="244" t="n"/>
      <c r="D16" s="155" t="n"/>
      <c r="E16" s="245" t="n"/>
      <c r="F16" s="245" t="n"/>
      <c r="G16" s="245" t="n"/>
    </row>
    <row r="17">
      <c r="A17" s="243" t="n"/>
      <c r="B17" s="244" t="n"/>
      <c r="C17" s="244" t="n"/>
      <c r="D17" s="155" t="n"/>
      <c r="E17" s="245" t="n"/>
      <c r="F17" s="245" t="n"/>
      <c r="G17" s="245" t="n"/>
    </row>
    <row r="18">
      <c r="A18" s="243" t="inlineStr">
        <is>
          <t>Проверил ______________________        А.В. Костянецкая</t>
        </is>
      </c>
      <c r="B18" s="244" t="n"/>
      <c r="C18" s="244" t="n"/>
      <c r="D18" s="155" t="n"/>
      <c r="E18" s="245" t="n"/>
      <c r="F18" s="245" t="n"/>
      <c r="G18" s="245" t="n"/>
    </row>
    <row r="19">
      <c r="A19" s="246" t="inlineStr">
        <is>
          <t xml:space="preserve">                        (подпись, инициалы, фамилия)</t>
        </is>
      </c>
      <c r="B19" s="244" t="n"/>
      <c r="C19" s="244" t="n"/>
      <c r="D19" s="155" t="n"/>
      <c r="E19" s="245" t="n"/>
      <c r="F19" s="245" t="n"/>
      <c r="G19" s="24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4" min="1" max="1"/>
    <col width="16.42578125" customWidth="1" style="254" min="2" max="2"/>
    <col width="37.140625" customWidth="1" style="254" min="3" max="3"/>
    <col width="49" customWidth="1" style="254" min="4" max="4"/>
    <col width="9.140625" customWidth="1" style="254" min="5" max="5"/>
  </cols>
  <sheetData>
    <row r="1" ht="15.75" customHeight="1" s="254">
      <c r="A1" s="256" t="n"/>
      <c r="B1" s="256" t="n"/>
      <c r="C1" s="256" t="n"/>
      <c r="D1" s="256" t="inlineStr">
        <is>
          <t>Приложение №7</t>
        </is>
      </c>
    </row>
    <row r="2" ht="15.75" customHeight="1" s="254">
      <c r="A2" s="256" t="n"/>
      <c r="B2" s="256" t="n"/>
      <c r="C2" s="256" t="n"/>
      <c r="D2" s="256" t="n"/>
    </row>
    <row r="3" ht="15.75" customHeight="1" s="254">
      <c r="A3" s="256" t="n"/>
      <c r="B3" s="237" t="inlineStr">
        <is>
          <t>Расчет показателя УНЦ</t>
        </is>
      </c>
      <c r="C3" s="256" t="n"/>
      <c r="D3" s="256" t="n"/>
    </row>
    <row r="4" ht="15.75" customHeight="1" s="254">
      <c r="A4" s="256" t="n"/>
      <c r="B4" s="256" t="n"/>
      <c r="C4" s="256" t="n"/>
      <c r="D4" s="256" t="n"/>
    </row>
    <row r="5" ht="63" customHeight="1" s="254">
      <c r="A5" s="325" t="inlineStr">
        <is>
          <t xml:space="preserve">Наименование разрабатываемого показателя УНЦ - </t>
        </is>
      </c>
      <c r="D5" s="325">
        <f>'Прил.5 Расчет СМР и ОБ'!D6:J6</f>
        <v/>
      </c>
    </row>
    <row r="6" ht="15.75" customHeight="1" s="254">
      <c r="A6" s="256" t="inlineStr">
        <is>
          <t>Единица измерения  — 1 км</t>
        </is>
      </c>
      <c r="B6" s="256" t="n"/>
      <c r="C6" s="256" t="n"/>
      <c r="D6" s="256" t="n"/>
    </row>
    <row r="7" ht="15.75" customHeight="1" s="254">
      <c r="A7" s="256" t="n"/>
      <c r="B7" s="256" t="n"/>
      <c r="C7" s="256" t="n"/>
      <c r="D7" s="256" t="n"/>
    </row>
    <row r="8">
      <c r="A8" s="286" t="inlineStr">
        <is>
          <t>Код показателя</t>
        </is>
      </c>
      <c r="B8" s="286" t="inlineStr">
        <is>
          <t>Наименование показателя</t>
        </is>
      </c>
      <c r="C8" s="286" t="inlineStr">
        <is>
          <t>Наименование РМ, входящих в состав показателя</t>
        </is>
      </c>
      <c r="D8" s="286" t="inlineStr">
        <is>
          <t>Норматив цены на 01.01.2023, тыс.руб.</t>
        </is>
      </c>
    </row>
    <row r="9">
      <c r="A9" s="382" t="n"/>
      <c r="B9" s="382" t="n"/>
      <c r="C9" s="382" t="n"/>
      <c r="D9" s="382" t="n"/>
    </row>
    <row r="10" ht="15.75" customHeight="1" s="254">
      <c r="A10" s="286" t="n">
        <v>1</v>
      </c>
      <c r="B10" s="286" t="n">
        <v>2</v>
      </c>
      <c r="C10" s="286" t="n">
        <v>3</v>
      </c>
      <c r="D10" s="286" t="n">
        <v>4</v>
      </c>
    </row>
    <row r="11" ht="78.75" customHeight="1" s="254">
      <c r="A11" s="286" t="inlineStr">
        <is>
          <t>М2-02-2</t>
        </is>
      </c>
      <c r="B11" s="286" t="inlineStr">
        <is>
          <t>УНЦ на демонтаж ВЛ 0,4-750 кВ</t>
        </is>
      </c>
      <c r="C11" s="241">
        <f>D5</f>
        <v/>
      </c>
      <c r="D11" s="262">
        <f>'Прил.4 РМ'!C41/1000</f>
        <v/>
      </c>
    </row>
    <row r="13">
      <c r="A13" s="243" t="inlineStr">
        <is>
          <t>Составил ______________________     Д.А. Самуйленко</t>
        </is>
      </c>
      <c r="B13" s="244" t="n"/>
      <c r="C13" s="244" t="n"/>
      <c r="D13" s="245" t="n"/>
    </row>
    <row r="14">
      <c r="A14" s="246" t="inlineStr">
        <is>
          <t xml:space="preserve">                         (подпись, инициалы, фамилия)</t>
        </is>
      </c>
      <c r="B14" s="244" t="n"/>
      <c r="C14" s="244" t="n"/>
      <c r="D14" s="245" t="n"/>
    </row>
    <row r="15">
      <c r="A15" s="243" t="n"/>
      <c r="B15" s="244" t="n"/>
      <c r="C15" s="244" t="n"/>
      <c r="D15" s="245" t="n"/>
    </row>
    <row r="16">
      <c r="A16" s="243" t="inlineStr">
        <is>
          <t>Проверил ______________________        А.В. Костянецкая</t>
        </is>
      </c>
      <c r="B16" s="244" t="n"/>
      <c r="C16" s="244" t="n"/>
      <c r="D16" s="245" t="n"/>
    </row>
    <row r="17">
      <c r="A17" s="246" t="inlineStr">
        <is>
          <t xml:space="preserve">                        (подпись, инициалы, фамилия)</t>
        </is>
      </c>
      <c r="B17" s="244" t="n"/>
      <c r="C17" s="244" t="n"/>
      <c r="D17" s="24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6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79" t="inlineStr">
        <is>
          <t>Приложение № 10</t>
        </is>
      </c>
    </row>
    <row r="5" ht="18.75" customHeight="1" s="254">
      <c r="B5" s="117" t="n"/>
    </row>
    <row r="6" ht="15.75" customHeight="1" s="254">
      <c r="B6" s="285" t="inlineStr">
        <is>
          <t>Используемые индексы изменений сметной стоимости и нормы сопутствующих затрат</t>
        </is>
      </c>
    </row>
    <row r="7">
      <c r="B7" s="326" t="n"/>
    </row>
    <row r="8">
      <c r="B8" s="326" t="n"/>
      <c r="C8" s="326" t="n"/>
      <c r="D8" s="326" t="n"/>
      <c r="E8" s="326" t="n"/>
    </row>
    <row r="9" ht="47.25" customHeight="1" s="254">
      <c r="B9" s="286" t="inlineStr">
        <is>
          <t>Наименование индекса / норм сопутствующих затрат</t>
        </is>
      </c>
      <c r="C9" s="286" t="inlineStr">
        <is>
          <t>Дата применения и обоснование индекса / норм сопутствующих затрат</t>
        </is>
      </c>
      <c r="D9" s="286" t="inlineStr">
        <is>
          <t>Размер индекса / норма сопутствующих затрат</t>
        </is>
      </c>
    </row>
    <row r="10" ht="15.75" customHeight="1" s="254">
      <c r="B10" s="286" t="n">
        <v>1</v>
      </c>
      <c r="C10" s="286" t="n">
        <v>2</v>
      </c>
      <c r="D10" s="286" t="n">
        <v>3</v>
      </c>
    </row>
    <row r="11" ht="45" customHeight="1" s="254">
      <c r="B11" s="286" t="inlineStr">
        <is>
          <t xml:space="preserve">Индекс изменения сметной стоимости на 1 квартал 2023 года. ОЗП </t>
        </is>
      </c>
      <c r="C11" s="286" t="inlineStr">
        <is>
          <t>Письмо Минстроя России от 30.03.2023г. №17106-ИФ/09  прил.1</t>
        </is>
      </c>
      <c r="D11" s="286" t="n">
        <v>46.83</v>
      </c>
    </row>
    <row r="12" ht="29.25" customHeight="1" s="254">
      <c r="B12" s="286" t="inlineStr">
        <is>
          <t>Индекс изменения сметной стоимости на 1 квартал 2023 года. ЭМ</t>
        </is>
      </c>
      <c r="C12" s="286" t="inlineStr">
        <is>
          <t>Письмо Минстроя России от 30.03.2023г. №17106-ИФ/09  прил.1</t>
        </is>
      </c>
      <c r="D12" s="286" t="n">
        <v>11.96</v>
      </c>
    </row>
    <row r="13" ht="29.25" customHeight="1" s="254">
      <c r="B13" s="286" t="inlineStr">
        <is>
          <t>Индекс изменения сметной стоимости на 1 квартал 2023 года. МАТ</t>
        </is>
      </c>
      <c r="C13" s="286" t="inlineStr">
        <is>
          <t>Письмо Минстроя России от 30.03.2023г. №17106-ИФ/09  прил.1</t>
        </is>
      </c>
      <c r="D13" s="286" t="n">
        <v>9.84</v>
      </c>
    </row>
    <row r="14" ht="30.75" customHeight="1" s="254">
      <c r="B14" s="286" t="inlineStr">
        <is>
          <t>Индекс изменения сметной стоимости на 1 квартал 2023 года. ОБ</t>
        </is>
      </c>
      <c r="C14" s="205" t="inlineStr">
        <is>
          <t>Письмо Минстроя России от 23.02.2023г. №9791-ИФ/09 прил.6</t>
        </is>
      </c>
      <c r="D14" s="286" t="n">
        <v>6.26</v>
      </c>
    </row>
    <row r="15" ht="89.25" customHeight="1" s="254">
      <c r="B15" s="286" t="inlineStr">
        <is>
          <t>Временные здания и сооружения</t>
        </is>
      </c>
      <c r="C15" s="2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54">
      <c r="B16" s="286" t="inlineStr">
        <is>
          <t>Дополнительные затраты при производстве строительно-монтажных работ в зимнее время</t>
        </is>
      </c>
      <c r="C16" s="2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54">
      <c r="B17" s="286" t="inlineStr">
        <is>
          <t>Строительный контроль</t>
        </is>
      </c>
      <c r="C17" s="286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54">
      <c r="B18" s="286" t="inlineStr">
        <is>
          <t>Авторский надзор - 0,2%</t>
        </is>
      </c>
      <c r="C18" s="286" t="inlineStr">
        <is>
          <t>Приказ от 4.08.2020 № 421/пр п.173</t>
        </is>
      </c>
      <c r="D18" s="119" t="n">
        <v>0.002</v>
      </c>
    </row>
    <row r="19" ht="24" customHeight="1" s="254">
      <c r="B19" s="286" t="inlineStr">
        <is>
          <t>Непредвиденные расходы</t>
        </is>
      </c>
      <c r="C19" s="286" t="inlineStr">
        <is>
          <t>Приказ от 4.08.2020 № 421/пр п.179</t>
        </is>
      </c>
      <c r="D19" s="119" t="n">
        <v>0.03</v>
      </c>
    </row>
    <row r="20" ht="18.75" customHeight="1" s="254">
      <c r="B20" s="209" t="n"/>
    </row>
    <row r="21" ht="18.75" customHeight="1" s="254">
      <c r="B21" s="209" t="n"/>
    </row>
    <row r="22" ht="18.75" customHeight="1" s="254">
      <c r="B22" s="209" t="n"/>
    </row>
    <row r="23" ht="18.75" customHeight="1" s="254">
      <c r="B23" s="209" t="n"/>
    </row>
    <row r="26">
      <c r="B26" s="243" t="inlineStr">
        <is>
          <t>Составил ______________________        Д.А. Самуйленко</t>
        </is>
      </c>
      <c r="C26" s="244" t="n"/>
    </row>
    <row r="27">
      <c r="B27" s="246" t="inlineStr">
        <is>
          <t xml:space="preserve">                         (подпись, инициалы, фамилия)</t>
        </is>
      </c>
      <c r="C27" s="244" t="n"/>
    </row>
    <row r="28">
      <c r="B28" s="243" t="n"/>
      <c r="C28" s="244" t="n"/>
    </row>
    <row r="29">
      <c r="B29" s="243" t="inlineStr">
        <is>
          <t>Проверил ______________________        А.В. Костянецкая</t>
        </is>
      </c>
      <c r="C29" s="244" t="n"/>
    </row>
    <row r="30">
      <c r="B30" s="246" t="inlineStr">
        <is>
          <t xml:space="preserve">                        (подпись, инициалы, фамилия)</t>
        </is>
      </c>
      <c r="C30" s="24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43.85546875" customWidth="1" style="254" min="6" max="6"/>
  </cols>
  <sheetData>
    <row r="1" s="254"/>
    <row r="2" ht="17.25" customHeight="1" s="254">
      <c r="A2" s="285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6" t="inlineStr">
        <is>
          <t>С1ср</t>
        </is>
      </c>
      <c r="D7" s="286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6" t="inlineStr">
        <is>
          <t>tср</t>
        </is>
      </c>
      <c r="D8" s="286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6" t="inlineStr">
        <is>
          <t>Кув</t>
        </is>
      </c>
      <c r="D9" s="286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6" t="n"/>
      <c r="D10" s="286" t="n"/>
      <c r="E10" s="393" t="n">
        <v>3.9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6" t="inlineStr">
        <is>
          <t>КТ</t>
        </is>
      </c>
      <c r="D11" s="286" t="inlineStr">
        <is>
          <t>-</t>
        </is>
      </c>
      <c r="E11" s="394" t="n">
        <v>1.324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287" t="inlineStr">
        <is>
          <t>Кинф</t>
        </is>
      </c>
      <c r="D12" s="287" t="inlineStr">
        <is>
          <t>-</t>
        </is>
      </c>
      <c r="E12" s="395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n"/>
    </row>
    <row r="13" ht="63" customHeight="1" s="254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2025-01-24T12:11:06Z</dcterms:modified>
  <cp:lastModifiedBy>Nikolay Ivanov</cp:lastModifiedBy>
  <cp:lastPrinted>2023-11-28T12:19:21Z</cp:lastPrinted>
</cp:coreProperties>
</file>