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'Прил.3'!$A$1:$H$287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ОБ'!$A$1:$J$121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#,##0.0000"/>
    <numFmt numFmtId="166" formatCode="0.0000"/>
    <numFmt numFmtId="167" formatCode="0.0"/>
    <numFmt numFmtId="168" formatCode="0.000000"/>
    <numFmt numFmtId="169" formatCode="0.00000"/>
    <numFmt numFmtId="170" formatCode="#,##0.0"/>
    <numFmt numFmtId="171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Arial"/>
      <color rgb="FFFF0000"/>
      <sz val="10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67" fontId="16" fillId="0" borderId="0" pivotButton="0" quotePrefix="0" xfId="0"/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2" fontId="16" fillId="0" borderId="0" pivotButton="0" quotePrefix="0" xfId="0"/>
    <xf numFmtId="10" fontId="0" fillId="0" borderId="0" pivotButton="0" quotePrefix="0" xfId="0"/>
    <xf numFmtId="14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4" fontId="20" fillId="0" borderId="1" applyAlignment="1" pivotButton="0" quotePrefix="0" xfId="0">
      <alignment vertical="center"/>
    </xf>
    <xf numFmtId="0" fontId="22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16" fillId="4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9" fontId="1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70" fontId="16" fillId="0" borderId="1" applyAlignment="1" pivotButton="0" quotePrefix="0" xfId="0">
      <alignment horizontal="center" vertical="center"/>
    </xf>
    <xf numFmtId="171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21" fillId="0" borderId="4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right" vertical="center" wrapText="1"/>
    </xf>
    <xf numFmtId="0" fontId="20" fillId="0" borderId="6" applyAlignment="1" pivotButton="0" quotePrefix="0" xfId="0">
      <alignment horizontal="right" vertical="center" wrapText="1"/>
    </xf>
    <xf numFmtId="0" fontId="20" fillId="0" borderId="7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21" fillId="0" borderId="2" applyAlignment="1" pivotButton="0" quotePrefix="0" xfId="0">
      <alignment horizontal="center" vertical="center" wrapText="1"/>
    </xf>
    <xf numFmtId="0" fontId="21" fillId="0" borderId="8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1" applyAlignment="1" pivotButton="0" quotePrefix="0" xfId="0">
      <alignment horizontal="center" vertical="center"/>
    </xf>
    <xf numFmtId="0" fontId="20" fillId="0" borderId="11" applyAlignment="1" pivotButton="0" quotePrefix="0" xfId="0">
      <alignment vertical="center" wrapText="1"/>
    </xf>
    <xf numFmtId="0" fontId="16" fillId="0" borderId="11" applyAlignment="1" pivotButton="0" quotePrefix="0" xfId="0">
      <alignment horizontal="center" vertical="center" wrapText="1"/>
    </xf>
    <xf numFmtId="4" fontId="20" fillId="0" borderId="11" applyAlignment="1" pivotButton="0" quotePrefix="0" xfId="0">
      <alignment horizontal="center" vertical="center"/>
    </xf>
    <xf numFmtId="0" fontId="16" fillId="0" borderId="1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4" pivotButton="0" quotePrefix="0" xfId="0"/>
    <xf numFmtId="0" fontId="20" fillId="0" borderId="4" applyAlignment="1" pivotButton="0" quotePrefix="0" xfId="0">
      <alignment horizontal="right" vertical="center" wrapText="1"/>
    </xf>
    <xf numFmtId="0" fontId="0" fillId="0" borderId="6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70" fontId="16" fillId="0" borderId="1" applyAlignment="1" pivotButton="0" quotePrefix="0" xfId="0">
      <alignment horizontal="center" vertical="center"/>
    </xf>
    <xf numFmtId="171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3" zoomScale="60" zoomScaleNormal="55" workbookViewId="0">
      <selection activeCell="C28" sqref="C28"/>
    </sheetView>
  </sheetViews>
  <sheetFormatPr baseColWidth="8" defaultColWidth="9.140625" defaultRowHeight="15.75"/>
  <cols>
    <col width="9.140625" customWidth="1" style="242" min="1" max="2"/>
    <col width="51.7109375" customWidth="1" style="242" min="3" max="3"/>
    <col width="47" customWidth="1" style="242" min="4" max="4"/>
    <col width="37.42578125" customWidth="1" style="242" min="5" max="5"/>
    <col width="9.140625" customWidth="1" style="242" min="6" max="6"/>
  </cols>
  <sheetData>
    <row r="3">
      <c r="B3" s="267" t="inlineStr">
        <is>
          <t>Приложение № 1</t>
        </is>
      </c>
    </row>
    <row r="4">
      <c r="B4" s="268" t="inlineStr">
        <is>
          <t>Сравнительная таблица отбора объекта-представителя</t>
        </is>
      </c>
    </row>
    <row r="5" ht="84" customHeight="1" s="240">
      <c r="B5" s="27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40">
      <c r="B6" s="161" t="n"/>
      <c r="C6" s="161" t="n"/>
      <c r="D6" s="161" t="n"/>
    </row>
    <row r="7" ht="64.5" customHeight="1" s="240">
      <c r="B7" s="269" t="inlineStr">
        <is>
          <t>Наименование разрабатываемого показателя УНЦ — Демонтаж ВЛ 750 кВ одна цепь</t>
        </is>
      </c>
    </row>
    <row r="8" ht="31.5" customHeight="1" s="240">
      <c r="B8" s="270" t="inlineStr">
        <is>
          <t>Сопоставимый уровень цен: 1 квартал 2014</t>
        </is>
      </c>
    </row>
    <row r="9" ht="15.75" customHeight="1" s="240">
      <c r="B9" s="270" t="inlineStr">
        <is>
          <t>Единица измерения  — 1 км</t>
        </is>
      </c>
    </row>
    <row r="10">
      <c r="B10" s="270" t="n"/>
    </row>
    <row r="11">
      <c r="B11" s="276" t="inlineStr">
        <is>
          <t>№ п/п</t>
        </is>
      </c>
      <c r="C11" s="276" t="inlineStr">
        <is>
          <t>Параметр</t>
        </is>
      </c>
      <c r="D11" s="276" t="inlineStr">
        <is>
          <t xml:space="preserve">Объект-представитель </t>
        </is>
      </c>
      <c r="E11" s="145" t="n"/>
    </row>
    <row r="12" ht="96.75" customHeight="1" s="240">
      <c r="B12" s="276" t="n">
        <v>1</v>
      </c>
      <c r="C12" s="285" t="inlineStr">
        <is>
          <t>Наименование объекта-представителя</t>
        </is>
      </c>
      <c r="D12" s="223" t="inlineStr">
        <is>
          <t>ВЛ 750 кВ Белозёрская-Ленинградская</t>
        </is>
      </c>
    </row>
    <row r="13">
      <c r="B13" s="276" t="n">
        <v>2</v>
      </c>
      <c r="C13" s="285" t="inlineStr">
        <is>
          <t>Наименование субъекта Российской Федерации</t>
        </is>
      </c>
      <c r="D13" s="223" t="inlineStr">
        <is>
          <t>Ленинградская область</t>
        </is>
      </c>
    </row>
    <row r="14">
      <c r="B14" s="276" t="n">
        <v>3</v>
      </c>
      <c r="C14" s="285" t="inlineStr">
        <is>
          <t>Климатический район и подрайон</t>
        </is>
      </c>
      <c r="D14" s="224" t="inlineStr">
        <is>
          <t>IIВ</t>
        </is>
      </c>
    </row>
    <row r="15">
      <c r="B15" s="276" t="n">
        <v>4</v>
      </c>
      <c r="C15" s="285" t="inlineStr">
        <is>
          <t>Мощность объекта</t>
        </is>
      </c>
      <c r="D15" s="223" t="n">
        <v>236</v>
      </c>
    </row>
    <row r="16" ht="116.25" customHeight="1" s="240">
      <c r="B16" s="276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3" t="inlineStr">
        <is>
          <t>демонтаж ВЛ 750 кВ</t>
        </is>
      </c>
    </row>
    <row r="17" ht="79.5" customHeight="1" s="240">
      <c r="B17" s="276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57">
        <f>D18+D19</f>
        <v/>
      </c>
      <c r="E17" s="160" t="n"/>
    </row>
    <row r="18">
      <c r="B18" s="144" t="inlineStr">
        <is>
          <t>6.1</t>
        </is>
      </c>
      <c r="C18" s="285" t="inlineStr">
        <is>
          <t>строительно-монтажные работы</t>
        </is>
      </c>
      <c r="D18" s="257">
        <f>'Прил.2 Расч стоим'!F14</f>
        <v/>
      </c>
    </row>
    <row r="19" ht="15.75" customHeight="1" s="240">
      <c r="B19" s="144" t="inlineStr">
        <is>
          <t>6.2</t>
        </is>
      </c>
      <c r="C19" s="285" t="inlineStr">
        <is>
          <t>оборудование и инвентарь</t>
        </is>
      </c>
      <c r="D19" s="257" t="n">
        <v>0</v>
      </c>
    </row>
    <row r="20" ht="16.5" customHeight="1" s="240">
      <c r="B20" s="144" t="inlineStr">
        <is>
          <t>6.3</t>
        </is>
      </c>
      <c r="C20" s="285" t="inlineStr">
        <is>
          <t>пусконаладочные работы</t>
        </is>
      </c>
      <c r="D20" s="257" t="n"/>
    </row>
    <row r="21" ht="35.25" customHeight="1" s="240">
      <c r="B21" s="144" t="inlineStr">
        <is>
          <t>6.4</t>
        </is>
      </c>
      <c r="C21" s="143" t="inlineStr">
        <is>
          <t>прочие и лимитированные затраты</t>
        </is>
      </c>
      <c r="D21" s="257" t="n"/>
    </row>
    <row r="22">
      <c r="B22" s="276" t="n">
        <v>7</v>
      </c>
      <c r="C22" s="143" t="inlineStr">
        <is>
          <t>Сопоставимый уровень цен</t>
        </is>
      </c>
      <c r="D22" s="166" t="inlineStr">
        <is>
          <t>1 квартал 2014</t>
        </is>
      </c>
      <c r="E22" s="141" t="n"/>
    </row>
    <row r="23" ht="123" customHeight="1" s="240">
      <c r="B23" s="276" t="n">
        <v>8</v>
      </c>
      <c r="C23" s="14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57">
        <f>D17</f>
        <v/>
      </c>
      <c r="E23" s="160" t="n"/>
    </row>
    <row r="24" ht="60.75" customHeight="1" s="240">
      <c r="B24" s="276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257">
        <f>D17/D15</f>
        <v/>
      </c>
      <c r="E24" s="141" t="n"/>
    </row>
    <row r="25" ht="48" customHeight="1" s="240">
      <c r="B25" s="276" t="n">
        <v>10</v>
      </c>
      <c r="C25" s="285" t="inlineStr">
        <is>
          <t>Примечание</t>
        </is>
      </c>
      <c r="D25" s="276" t="n"/>
    </row>
    <row r="26">
      <c r="B26" s="140" t="n"/>
      <c r="C26" s="139" t="n"/>
      <c r="D26" s="139" t="n"/>
    </row>
    <row r="27" ht="37.5" customHeight="1" s="240">
      <c r="B27" s="138" t="n"/>
    </row>
    <row r="28">
      <c r="B28" s="242" t="inlineStr">
        <is>
          <t>Составил ______________________    Д.А. Самуйленко</t>
        </is>
      </c>
    </row>
    <row r="29">
      <c r="B29" s="138" t="inlineStr">
        <is>
          <t xml:space="preserve">                         (подпись, инициалы, фамилия)</t>
        </is>
      </c>
    </row>
    <row r="31">
      <c r="B31" s="242" t="inlineStr">
        <is>
          <t>Проверил ______________________        А.В. Костянецкая</t>
        </is>
      </c>
    </row>
    <row r="32">
      <c r="B32" s="138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L22"/>
  <sheetViews>
    <sheetView view="pageBreakPreview" zoomScale="70" zoomScaleNormal="70" workbookViewId="0">
      <selection activeCell="C18" sqref="C18"/>
    </sheetView>
  </sheetViews>
  <sheetFormatPr baseColWidth="8" defaultColWidth="9.140625" defaultRowHeight="15.75"/>
  <cols>
    <col width="5.5703125" customWidth="1" style="242" min="1" max="1"/>
    <col width="9.140625" customWidth="1" style="242" min="2" max="2"/>
    <col width="35.28515625" customWidth="1" style="242" min="3" max="3"/>
    <col width="13.85546875" customWidth="1" style="242" min="4" max="4"/>
    <col width="24.85546875" customWidth="1" style="242" min="5" max="5"/>
    <col width="15.5703125" customWidth="1" style="242" min="6" max="6"/>
    <col width="14.85546875" customWidth="1" style="242" min="7" max="7"/>
    <col width="16.7109375" customWidth="1" style="242" min="8" max="8"/>
    <col width="13" customWidth="1" style="242" min="9" max="10"/>
    <col width="18" customWidth="1" style="242" min="11" max="11"/>
    <col width="9.140625" customWidth="1" style="242" min="12" max="12"/>
  </cols>
  <sheetData>
    <row r="3">
      <c r="B3" s="267" t="inlineStr">
        <is>
          <t>Приложение № 2</t>
        </is>
      </c>
      <c r="K3" s="138" t="n"/>
    </row>
    <row r="4">
      <c r="B4" s="268" t="inlineStr">
        <is>
          <t>Расчет стоимости основных видов работ для выбора объекта-представителя</t>
        </is>
      </c>
    </row>
    <row r="5">
      <c r="B5" s="146" t="n"/>
      <c r="C5" s="146" t="n"/>
      <c r="D5" s="146" t="n"/>
      <c r="E5" s="146" t="n"/>
      <c r="F5" s="146" t="n"/>
      <c r="G5" s="146" t="n"/>
      <c r="H5" s="146" t="n"/>
      <c r="I5" s="146" t="n"/>
      <c r="J5" s="146" t="n"/>
      <c r="K5" s="146" t="n"/>
    </row>
    <row r="6" ht="29.25" customHeight="1" s="240">
      <c r="B6" s="270">
        <f>'Прил.1 Сравнит табл'!B7:D7</f>
        <v/>
      </c>
    </row>
    <row r="7">
      <c r="B7" s="270">
        <f>'Прил.1 Сравнит табл'!B9:D9</f>
        <v/>
      </c>
    </row>
    <row r="8" ht="18.75" customHeight="1" s="240">
      <c r="B8" s="119" t="n"/>
    </row>
    <row r="9" ht="15.75" customHeight="1" s="240">
      <c r="B9" s="276" t="inlineStr">
        <is>
          <t>№ п/п</t>
        </is>
      </c>
      <c r="C9" s="27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76" t="inlineStr">
        <is>
          <t>Объект-представитель 1</t>
        </is>
      </c>
      <c r="E9" s="369" t="n"/>
      <c r="F9" s="369" t="n"/>
      <c r="G9" s="369" t="n"/>
      <c r="H9" s="369" t="n"/>
      <c r="I9" s="369" t="n"/>
      <c r="J9" s="370" t="n"/>
    </row>
    <row r="10" ht="15.75" customHeight="1" s="240">
      <c r="B10" s="371" t="n"/>
      <c r="C10" s="371" t="n"/>
      <c r="D10" s="276" t="inlineStr">
        <is>
          <t>Номер сметы</t>
        </is>
      </c>
      <c r="E10" s="276" t="inlineStr">
        <is>
          <t>Наименование сметы</t>
        </is>
      </c>
      <c r="F10" s="276" t="inlineStr">
        <is>
          <t>Сметная стоимость в уровне цен 1 кв. 2014г., тыс. руб.</t>
        </is>
      </c>
      <c r="G10" s="369" t="n"/>
      <c r="H10" s="369" t="n"/>
      <c r="I10" s="369" t="n"/>
      <c r="J10" s="370" t="n"/>
    </row>
    <row r="11" ht="31.5" customHeight="1" s="240">
      <c r="B11" s="372" t="n"/>
      <c r="C11" s="372" t="n"/>
      <c r="D11" s="372" t="n"/>
      <c r="E11" s="372" t="n"/>
      <c r="F11" s="277" t="inlineStr">
        <is>
          <t>Строительные работы</t>
        </is>
      </c>
      <c r="G11" s="277" t="inlineStr">
        <is>
          <t>Монтажные работы</t>
        </is>
      </c>
      <c r="H11" s="277" t="inlineStr">
        <is>
          <t>Оборудование</t>
        </is>
      </c>
      <c r="I11" s="277" t="inlineStr">
        <is>
          <t>Прочее</t>
        </is>
      </c>
      <c r="J11" s="277" t="inlineStr">
        <is>
          <t>Всего</t>
        </is>
      </c>
    </row>
    <row r="12" ht="31.5" customHeight="1" s="240">
      <c r="A12" s="242" t="n"/>
      <c r="B12" s="276" t="n"/>
      <c r="C12" s="257" t="inlineStr">
        <is>
          <t>Демонтаж ВЛ 750 кВ одна цепь</t>
        </is>
      </c>
      <c r="D12" s="276" t="n"/>
      <c r="E12" s="276" t="n"/>
      <c r="F12" s="276" t="n">
        <v>566147.7511228001</v>
      </c>
      <c r="G12" s="370" t="n"/>
      <c r="H12" s="276" t="n">
        <v>0</v>
      </c>
      <c r="I12" s="276" t="n"/>
      <c r="J12" s="276" t="n">
        <v>566147.7511228001</v>
      </c>
      <c r="K12" s="242" t="n"/>
      <c r="L12" s="242" t="n"/>
    </row>
    <row r="13" ht="15.75" customHeight="1" s="240">
      <c r="B13" s="373" t="inlineStr">
        <is>
          <t>Всего по объекту:</t>
        </is>
      </c>
      <c r="C13" s="374" t="n"/>
      <c r="D13" s="374" t="n"/>
      <c r="E13" s="375" t="n"/>
      <c r="F13" s="255" t="n"/>
      <c r="G13" s="255" t="n"/>
      <c r="H13" s="255" t="n"/>
      <c r="I13" s="255" t="n"/>
      <c r="J13" s="255" t="n"/>
    </row>
    <row r="14">
      <c r="B14" s="275" t="inlineStr">
        <is>
          <t>Всего по объекту в сопоставимом уровне цен 1кв. 2014г:</t>
        </is>
      </c>
      <c r="C14" s="369" t="n"/>
      <c r="D14" s="369" t="n"/>
      <c r="E14" s="370" t="n"/>
      <c r="F14" s="376">
        <f>F12</f>
        <v/>
      </c>
      <c r="G14" s="370" t="n"/>
      <c r="H14" s="162">
        <f>H12</f>
        <v/>
      </c>
      <c r="I14" s="162" t="n"/>
      <c r="J14" s="162">
        <f>J12</f>
        <v/>
      </c>
    </row>
    <row r="15" ht="15" customHeight="1" s="240"/>
    <row r="16" ht="15" customHeight="1" s="240"/>
    <row r="17" ht="15" customHeight="1" s="240"/>
    <row r="18" ht="15" customHeight="1" s="240">
      <c r="C18" s="236" t="inlineStr">
        <is>
          <t>Составил ______________________     Д.А. Самуйленко</t>
        </is>
      </c>
      <c r="D18" s="237" t="n"/>
      <c r="E18" s="237" t="n"/>
    </row>
    <row r="19" ht="15" customHeight="1" s="240">
      <c r="C19" s="239" t="inlineStr">
        <is>
          <t xml:space="preserve">                         (подпись, инициалы, фамилия)</t>
        </is>
      </c>
      <c r="D19" s="237" t="n"/>
      <c r="E19" s="237" t="n"/>
    </row>
    <row r="20" ht="15" customHeight="1" s="240">
      <c r="C20" s="236" t="n"/>
      <c r="D20" s="237" t="n"/>
      <c r="E20" s="237" t="n"/>
    </row>
    <row r="21" ht="15" customHeight="1" s="240">
      <c r="C21" s="236" t="inlineStr">
        <is>
          <t>Проверил ______________________        А.В. Костянецкая</t>
        </is>
      </c>
      <c r="D21" s="237" t="n"/>
      <c r="E21" s="237" t="n"/>
    </row>
    <row r="22" ht="15" customHeight="1" s="240">
      <c r="C22" s="239" t="inlineStr">
        <is>
          <t xml:space="preserve">                        (подпись, инициалы, фамилия)</t>
        </is>
      </c>
      <c r="D22" s="237" t="n"/>
      <c r="E22" s="237" t="n"/>
    </row>
    <row r="26" ht="15" customHeight="1" s="240"/>
    <row r="28" ht="15" customHeight="1" s="240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87"/>
  <sheetViews>
    <sheetView view="pageBreakPreview" topLeftCell="A268" workbookViewId="0">
      <selection activeCell="C283" sqref="C283"/>
    </sheetView>
  </sheetViews>
  <sheetFormatPr baseColWidth="8" defaultColWidth="9.140625" defaultRowHeight="15.75"/>
  <cols>
    <col width="9.140625" customWidth="1" style="242" min="1" max="1"/>
    <col width="12.5703125" customWidth="1" style="242" min="2" max="2"/>
    <col width="22.42578125" customWidth="1" style="242" min="3" max="3"/>
    <col width="49.7109375" customWidth="1" style="242" min="4" max="4"/>
    <col width="10.140625" customWidth="1" style="242" min="5" max="5"/>
    <col width="20.7109375" customWidth="1" style="242" min="6" max="6"/>
    <col width="20" customWidth="1" style="242" min="7" max="7"/>
    <col width="16.7109375" customWidth="1" style="242" min="8" max="8"/>
    <col width="9.140625" customWidth="1" style="242" min="9" max="9"/>
    <col width="15.5703125" customWidth="1" style="242" min="10" max="10"/>
    <col width="15" customWidth="1" style="242" min="11" max="11"/>
    <col width="9.140625" customWidth="1" style="242" min="12" max="12"/>
  </cols>
  <sheetData>
    <row r="2">
      <c r="A2" s="267" t="inlineStr">
        <is>
          <t xml:space="preserve">Приложение № 3 </t>
        </is>
      </c>
    </row>
    <row r="3">
      <c r="A3" s="268" t="inlineStr">
        <is>
          <t>Объектная ресурсная ведомость</t>
        </is>
      </c>
    </row>
    <row r="4">
      <c r="A4" s="290" t="n"/>
    </row>
    <row r="5">
      <c r="A5" s="270" t="n"/>
    </row>
    <row r="6">
      <c r="A6" s="289" t="inlineStr">
        <is>
          <t>Наименование разрабатываемого показателя УНЦ — Демонтаж ВЛ 750 кВ одна цепь</t>
        </is>
      </c>
    </row>
    <row r="7" s="240">
      <c r="A7" s="289" t="n"/>
      <c r="B7" s="289" t="n"/>
      <c r="C7" s="289" t="n"/>
      <c r="D7" s="289" t="n"/>
      <c r="E7" s="289" t="n"/>
      <c r="F7" s="289" t="n"/>
      <c r="G7" s="289" t="n"/>
      <c r="H7" s="289" t="n"/>
      <c r="I7" s="242" t="n"/>
      <c r="J7" s="242" t="n"/>
      <c r="K7" s="242" t="n"/>
      <c r="L7" s="242" t="n"/>
    </row>
    <row r="8">
      <c r="A8" s="289" t="n"/>
      <c r="B8" s="289" t="n"/>
      <c r="C8" s="289" t="n"/>
      <c r="D8" s="289" t="n"/>
      <c r="E8" s="289" t="n"/>
      <c r="F8" s="289" t="n"/>
      <c r="G8" s="289" t="n"/>
      <c r="H8" s="289" t="n"/>
    </row>
    <row r="9" ht="38.25" customHeight="1" s="240">
      <c r="A9" s="276" t="inlineStr">
        <is>
          <t>п/п</t>
        </is>
      </c>
      <c r="B9" s="276" t="inlineStr">
        <is>
          <t>№ЛСР</t>
        </is>
      </c>
      <c r="C9" s="276" t="inlineStr">
        <is>
          <t>Код ресурса</t>
        </is>
      </c>
      <c r="D9" s="276" t="inlineStr">
        <is>
          <t>Наименование ресурса</t>
        </is>
      </c>
      <c r="E9" s="276" t="inlineStr">
        <is>
          <t>Ед. изм.</t>
        </is>
      </c>
      <c r="F9" s="276" t="inlineStr">
        <is>
          <t>Кол-во единиц по данным объекта-представителя</t>
        </is>
      </c>
      <c r="G9" s="276" t="inlineStr">
        <is>
          <t>Сметная стоимость в ценах на 01.01.2000 (руб.)</t>
        </is>
      </c>
      <c r="H9" s="370" t="n"/>
    </row>
    <row r="10" ht="40.5" customHeight="1" s="240">
      <c r="A10" s="372" t="n"/>
      <c r="B10" s="372" t="n"/>
      <c r="C10" s="372" t="n"/>
      <c r="D10" s="372" t="n"/>
      <c r="E10" s="372" t="n"/>
      <c r="F10" s="372" t="n"/>
      <c r="G10" s="276" t="inlineStr">
        <is>
          <t>на ед.изм.</t>
        </is>
      </c>
      <c r="H10" s="276" t="inlineStr">
        <is>
          <t>общая</t>
        </is>
      </c>
    </row>
    <row r="11">
      <c r="A11" s="277" t="n">
        <v>1</v>
      </c>
      <c r="B11" s="277" t="n"/>
      <c r="C11" s="277" t="n">
        <v>2</v>
      </c>
      <c r="D11" s="277" t="inlineStr">
        <is>
          <t>З</t>
        </is>
      </c>
      <c r="E11" s="277" t="n">
        <v>4</v>
      </c>
      <c r="F11" s="277" t="n">
        <v>5</v>
      </c>
      <c r="G11" s="277" t="n">
        <v>6</v>
      </c>
      <c r="H11" s="277" t="n">
        <v>7</v>
      </c>
    </row>
    <row r="12" customFormat="1" s="230">
      <c r="A12" s="286" t="inlineStr">
        <is>
          <t>Затраты труда рабочих</t>
        </is>
      </c>
      <c r="B12" s="369" t="n"/>
      <c r="C12" s="369" t="n"/>
      <c r="D12" s="369" t="n"/>
      <c r="E12" s="370" t="n"/>
      <c r="F12" s="377" t="n">
        <v>1344111.3168795</v>
      </c>
      <c r="G12" s="10" t="n"/>
      <c r="H12" s="377">
        <f>SUM(H13:H34)</f>
        <v/>
      </c>
    </row>
    <row r="13">
      <c r="A13" s="174" t="n">
        <v>1</v>
      </c>
      <c r="B13" s="214" t="n"/>
      <c r="C13" s="217" t="inlineStr">
        <is>
          <t xml:space="preserve"> 1-4-9</t>
        </is>
      </c>
      <c r="D13" s="299" t="inlineStr">
        <is>
          <t>Затраты труда рабочих (средний разряд работы 4,9)</t>
        </is>
      </c>
      <c r="E13" s="296" t="inlineStr">
        <is>
          <t>чел.-ч</t>
        </is>
      </c>
      <c r="F13" s="378" t="n">
        <v>377507.6828525</v>
      </c>
      <c r="G13" s="226" t="n">
        <v>10.94</v>
      </c>
      <c r="H13" s="226">
        <f>ROUND(F13*G13,2)</f>
        <v/>
      </c>
    </row>
    <row r="14">
      <c r="A14" s="174" t="n">
        <v>2</v>
      </c>
      <c r="B14" s="214" t="n"/>
      <c r="C14" s="217" t="inlineStr">
        <is>
          <t xml:space="preserve"> 1-4-0</t>
        </is>
      </c>
      <c r="D14" s="299" t="inlineStr">
        <is>
          <t>Затраты труда рабочих (средний разряд работы 4,0)</t>
        </is>
      </c>
      <c r="E14" s="296" t="inlineStr">
        <is>
          <t>чел.-ч</t>
        </is>
      </c>
      <c r="F14" s="378" t="n">
        <v>399696.438798</v>
      </c>
      <c r="G14" s="226" t="n">
        <v>9.619999999999999</v>
      </c>
      <c r="H14" s="226">
        <f>ROUND(F14*G14,2)</f>
        <v/>
      </c>
    </row>
    <row r="15">
      <c r="A15" s="174" t="n">
        <v>3</v>
      </c>
      <c r="B15" s="214" t="n"/>
      <c r="C15" s="217" t="inlineStr">
        <is>
          <t xml:space="preserve"> 1-4-1</t>
        </is>
      </c>
      <c r="D15" s="299" t="inlineStr">
        <is>
          <t>Затраты труда рабочих (средний разряд работы 4,1)</t>
        </is>
      </c>
      <c r="E15" s="296" t="inlineStr">
        <is>
          <t>чел.-ч</t>
        </is>
      </c>
      <c r="F15" s="378" t="n">
        <v>124777.45688</v>
      </c>
      <c r="G15" s="226" t="n">
        <v>9.76</v>
      </c>
      <c r="H15" s="226">
        <f>ROUND(F15*G15,2)</f>
        <v/>
      </c>
    </row>
    <row r="16">
      <c r="A16" s="174" t="n">
        <v>4</v>
      </c>
      <c r="B16" s="214" t="n"/>
      <c r="C16" s="217" t="inlineStr">
        <is>
          <t xml:space="preserve"> 1-4-2</t>
        </is>
      </c>
      <c r="D16" s="299" t="inlineStr">
        <is>
          <t>Затраты труда рабочих (средний разряд работы 4,2)</t>
        </is>
      </c>
      <c r="E16" s="296" t="inlineStr">
        <is>
          <t>чел.-ч</t>
        </is>
      </c>
      <c r="F16" s="378" t="n">
        <v>101963.749508</v>
      </c>
      <c r="G16" s="226" t="n">
        <v>9.92</v>
      </c>
      <c r="H16" s="226">
        <f>ROUND(F16*G16,2)</f>
        <v/>
      </c>
    </row>
    <row r="17">
      <c r="A17" s="174" t="n">
        <v>5</v>
      </c>
      <c r="B17" s="214" t="n"/>
      <c r="C17" s="217" t="inlineStr">
        <is>
          <t xml:space="preserve"> 1-4-3</t>
        </is>
      </c>
      <c r="D17" s="299" t="inlineStr">
        <is>
          <t>Затраты труда рабочих (средний разряд работы 4,3)</t>
        </is>
      </c>
      <c r="E17" s="296" t="inlineStr">
        <is>
          <t>чел.-ч</t>
        </is>
      </c>
      <c r="F17" s="378" t="n">
        <v>52397.024394</v>
      </c>
      <c r="G17" s="226" t="n">
        <v>10.06</v>
      </c>
      <c r="H17" s="226">
        <f>ROUND(F17*G17,2)</f>
        <v/>
      </c>
    </row>
    <row r="18">
      <c r="A18" s="174" t="n">
        <v>6</v>
      </c>
      <c r="B18" s="214" t="n"/>
      <c r="C18" s="217" t="inlineStr">
        <is>
          <t xml:space="preserve"> 1-3-0</t>
        </is>
      </c>
      <c r="D18" s="299" t="inlineStr">
        <is>
          <t>Затраты труда рабочих (средний разряд работы 3,0)</t>
        </is>
      </c>
      <c r="E18" s="296" t="inlineStr">
        <is>
          <t>чел.-ч</t>
        </is>
      </c>
      <c r="F18" s="378" t="n">
        <v>50097.151303</v>
      </c>
      <c r="G18" s="226" t="n">
        <v>8.529999999999999</v>
      </c>
      <c r="H18" s="226">
        <f>ROUND(F18*G18,2)</f>
        <v/>
      </c>
    </row>
    <row r="19">
      <c r="A19" s="174" t="n">
        <v>7</v>
      </c>
      <c r="B19" s="214" t="n"/>
      <c r="C19" s="217" t="inlineStr">
        <is>
          <t xml:space="preserve"> 1-3-4</t>
        </is>
      </c>
      <c r="D19" s="299" t="inlineStr">
        <is>
          <t>Затраты труда рабочих (средний разряд работы 3,4)</t>
        </is>
      </c>
      <c r="E19" s="296" t="inlineStr">
        <is>
          <t>чел.-ч</t>
        </is>
      </c>
      <c r="F19" s="378" t="n">
        <v>45152.4802</v>
      </c>
      <c r="G19" s="226" t="n">
        <v>8.970000000000001</v>
      </c>
      <c r="H19" s="226">
        <f>ROUND(F19*G19,2)</f>
        <v/>
      </c>
    </row>
    <row r="20">
      <c r="A20" s="174" t="n">
        <v>8</v>
      </c>
      <c r="B20" s="214" t="n"/>
      <c r="C20" s="217" t="inlineStr">
        <is>
          <t xml:space="preserve"> 1-4-8</t>
        </is>
      </c>
      <c r="D20" s="299" t="inlineStr">
        <is>
          <t>Затраты труда рабочих (средний разряд работы 4,8)</t>
        </is>
      </c>
      <c r="E20" s="296" t="inlineStr">
        <is>
          <t>чел.-ч</t>
        </is>
      </c>
      <c r="F20" s="378" t="n">
        <v>32068.064</v>
      </c>
      <c r="G20" s="226" t="n">
        <v>10.79</v>
      </c>
      <c r="H20" s="226">
        <f>ROUND(F20*G20,2)</f>
        <v/>
      </c>
    </row>
    <row r="21">
      <c r="A21" s="174" t="n">
        <v>9</v>
      </c>
      <c r="B21" s="214" t="n"/>
      <c r="C21" s="217" t="inlineStr">
        <is>
          <t xml:space="preserve"> 1-2-3</t>
        </is>
      </c>
      <c r="D21" s="299" t="inlineStr">
        <is>
          <t>Затраты труда рабочих (средний разряд работы 2,3)</t>
        </is>
      </c>
      <c r="E21" s="296" t="inlineStr">
        <is>
          <t>чел.-ч</t>
        </is>
      </c>
      <c r="F21" s="378" t="n">
        <v>27080.7508</v>
      </c>
      <c r="G21" s="226" t="n">
        <v>8.02</v>
      </c>
      <c r="H21" s="226">
        <f>ROUND(F21*G21,2)</f>
        <v/>
      </c>
    </row>
    <row r="22">
      <c r="A22" s="174" t="n">
        <v>10</v>
      </c>
      <c r="B22" s="214" t="n"/>
      <c r="C22" s="217" t="inlineStr">
        <is>
          <t xml:space="preserve"> 1-3-5</t>
        </is>
      </c>
      <c r="D22" s="299" t="inlineStr">
        <is>
          <t>Затраты труда рабочих (средний разряд работы 3,5)</t>
        </is>
      </c>
      <c r="E22" s="296" t="inlineStr">
        <is>
          <t>чел.-ч</t>
        </is>
      </c>
      <c r="F22" s="378" t="n">
        <v>22406.419385</v>
      </c>
      <c r="G22" s="226" t="n">
        <v>9.07</v>
      </c>
      <c r="H22" s="226">
        <f>ROUND(F22*G22,2)</f>
        <v/>
      </c>
    </row>
    <row r="23">
      <c r="A23" s="174" t="n">
        <v>11</v>
      </c>
      <c r="B23" s="214" t="n"/>
      <c r="C23" s="217" t="inlineStr">
        <is>
          <t xml:space="preserve"> 1-2-0</t>
        </is>
      </c>
      <c r="D23" s="299" t="inlineStr">
        <is>
          <t>Затраты труда рабочих (средний разряд работы 2,0)</t>
        </is>
      </c>
      <c r="E23" s="296" t="inlineStr">
        <is>
          <t>чел.-ч</t>
        </is>
      </c>
      <c r="F23" s="378" t="n">
        <v>22559.259439</v>
      </c>
      <c r="G23" s="226" t="n">
        <v>7.8</v>
      </c>
      <c r="H23" s="226">
        <f>ROUND(F23*G23,2)</f>
        <v/>
      </c>
    </row>
    <row r="24">
      <c r="A24" s="174" t="n">
        <v>12</v>
      </c>
      <c r="B24" s="214" t="n"/>
      <c r="C24" s="217" t="inlineStr">
        <is>
          <t xml:space="preserve"> 1-2-5</t>
        </is>
      </c>
      <c r="D24" s="299" t="inlineStr">
        <is>
          <t>Затраты труда рабочих (средний разряд работы 2,5)</t>
        </is>
      </c>
      <c r="E24" s="296" t="inlineStr">
        <is>
          <t>чел.-ч</t>
        </is>
      </c>
      <c r="F24" s="378" t="n">
        <v>20308.7262</v>
      </c>
      <c r="G24" s="226" t="n">
        <v>8.17</v>
      </c>
      <c r="H24" s="226">
        <f>ROUND(F24*G24,2)</f>
        <v/>
      </c>
    </row>
    <row r="25">
      <c r="A25" s="174" t="n">
        <v>13</v>
      </c>
      <c r="B25" s="214" t="n"/>
      <c r="C25" s="217" t="inlineStr">
        <is>
          <t xml:space="preserve"> 1-2-8</t>
        </is>
      </c>
      <c r="D25" s="299" t="inlineStr">
        <is>
          <t>Затраты труда рабочих (средний разряд работы 2,8)</t>
        </is>
      </c>
      <c r="E25" s="296" t="inlineStr">
        <is>
          <t>чел.-ч</t>
        </is>
      </c>
      <c r="F25" s="378" t="n">
        <v>17244.9719</v>
      </c>
      <c r="G25" s="226" t="n">
        <v>8.380000000000001</v>
      </c>
      <c r="H25" s="226">
        <f>ROUND(F25*G25,2)</f>
        <v/>
      </c>
    </row>
    <row r="26">
      <c r="A26" s="174" t="n">
        <v>14</v>
      </c>
      <c r="B26" s="214" t="n"/>
      <c r="C26" s="217" t="inlineStr">
        <is>
          <t xml:space="preserve"> 1-3-3</t>
        </is>
      </c>
      <c r="D26" s="299" t="inlineStr">
        <is>
          <t>Затраты труда рабочих (средний разряд работы 3,3)</t>
        </is>
      </c>
      <c r="E26" s="296" t="inlineStr">
        <is>
          <t>чел.-ч</t>
        </is>
      </c>
      <c r="F26" s="378" t="n">
        <v>11758.08092</v>
      </c>
      <c r="G26" s="226" t="n">
        <v>8.859999999999999</v>
      </c>
      <c r="H26" s="226">
        <f>ROUND(F26*G26,2)</f>
        <v/>
      </c>
    </row>
    <row r="27">
      <c r="A27" s="174" t="n">
        <v>15</v>
      </c>
      <c r="B27" s="214" t="n"/>
      <c r="C27" s="217" t="inlineStr">
        <is>
          <t xml:space="preserve"> 1-1-5</t>
        </is>
      </c>
      <c r="D27" s="299" t="inlineStr">
        <is>
          <t>Затраты труда рабочих (средний разряд работы 1,5)</t>
        </is>
      </c>
      <c r="E27" s="296" t="inlineStr">
        <is>
          <t>чел.-ч</t>
        </is>
      </c>
      <c r="F27" s="378" t="n">
        <v>12406.582245</v>
      </c>
      <c r="G27" s="226" t="n">
        <v>7.5</v>
      </c>
      <c r="H27" s="226">
        <f>ROUND(F27*G27,2)</f>
        <v/>
      </c>
    </row>
    <row r="28">
      <c r="A28" s="174" t="n">
        <v>16</v>
      </c>
      <c r="B28" s="214" t="n"/>
      <c r="C28" s="217" t="inlineStr">
        <is>
          <t xml:space="preserve"> 1-3-7</t>
        </is>
      </c>
      <c r="D28" s="299" t="inlineStr">
        <is>
          <t>Затраты труда рабочих (средний разряд работы 3,7)</t>
        </is>
      </c>
      <c r="E28" s="296" t="inlineStr">
        <is>
          <t>чел.-ч</t>
        </is>
      </c>
      <c r="F28" s="378" t="n">
        <v>7969.32</v>
      </c>
      <c r="G28" s="226" t="n">
        <v>9.289999999999999</v>
      </c>
      <c r="H28" s="226">
        <f>ROUND(F28*G28,2)</f>
        <v/>
      </c>
    </row>
    <row r="29">
      <c r="A29" s="174" t="n">
        <v>17</v>
      </c>
      <c r="B29" s="214" t="n"/>
      <c r="C29" s="217" t="inlineStr">
        <is>
          <t xml:space="preserve"> 1-3-6</t>
        </is>
      </c>
      <c r="D29" s="299" t="inlineStr">
        <is>
          <t>Затраты труда рабочих (средний разряд работы 3,6)</t>
        </is>
      </c>
      <c r="E29" s="296" t="inlineStr">
        <is>
          <t>чел.-ч</t>
        </is>
      </c>
      <c r="F29" s="378" t="n">
        <v>7580.08</v>
      </c>
      <c r="G29" s="226" t="n">
        <v>9.18</v>
      </c>
      <c r="H29" s="226">
        <f>ROUND(F29*G29,2)</f>
        <v/>
      </c>
    </row>
    <row r="30">
      <c r="A30" s="174" t="n">
        <v>18</v>
      </c>
      <c r="B30" s="214" t="n"/>
      <c r="C30" s="217" t="inlineStr">
        <is>
          <t xml:space="preserve"> 1-3-9</t>
        </is>
      </c>
      <c r="D30" s="299" t="inlineStr">
        <is>
          <t>Затраты труда рабочих (средний разряд работы 3,9)</t>
        </is>
      </c>
      <c r="E30" s="296" t="inlineStr">
        <is>
          <t>чел.-ч</t>
        </is>
      </c>
      <c r="F30" s="378" t="n">
        <v>6893.64682</v>
      </c>
      <c r="G30" s="226" t="n">
        <v>9.51</v>
      </c>
      <c r="H30" s="226">
        <f>ROUND(F30*G30,2)</f>
        <v/>
      </c>
    </row>
    <row r="31">
      <c r="A31" s="174" t="n">
        <v>19</v>
      </c>
      <c r="B31" s="214" t="n"/>
      <c r="C31" s="217" t="inlineStr">
        <is>
          <t xml:space="preserve"> 1-4-7</t>
        </is>
      </c>
      <c r="D31" s="299" t="inlineStr">
        <is>
          <t>Затраты труда рабочих (средний разряд работы 4,7)</t>
        </is>
      </c>
      <c r="E31" s="296" t="inlineStr">
        <is>
          <t>чел.-ч</t>
        </is>
      </c>
      <c r="F31" s="378" t="n">
        <v>3012.344675</v>
      </c>
      <c r="G31" s="226" t="n">
        <v>10.65</v>
      </c>
      <c r="H31" s="226">
        <f>ROUND(F31*G31,2)</f>
        <v/>
      </c>
    </row>
    <row r="32">
      <c r="A32" s="174" t="n">
        <v>20</v>
      </c>
      <c r="B32" s="214" t="n"/>
      <c r="C32" s="217" t="inlineStr">
        <is>
          <t xml:space="preserve"> 1-5-0</t>
        </is>
      </c>
      <c r="D32" s="299" t="inlineStr">
        <is>
          <t>Затраты труда рабочих (средний разряд работы 5,0)</t>
        </is>
      </c>
      <c r="E32" s="296" t="inlineStr">
        <is>
          <t>чел.-ч</t>
        </is>
      </c>
      <c r="F32" s="378" t="n">
        <v>674.88</v>
      </c>
      <c r="G32" s="226" t="n">
        <v>11.09</v>
      </c>
      <c r="H32" s="226">
        <f>ROUND(F32*G32,2)</f>
        <v/>
      </c>
    </row>
    <row r="33">
      <c r="A33" s="174" t="n">
        <v>21</v>
      </c>
      <c r="B33" s="214" t="n"/>
      <c r="C33" s="217" t="inlineStr">
        <is>
          <t xml:space="preserve"> 1-3-8</t>
        </is>
      </c>
      <c r="D33" s="299" t="inlineStr">
        <is>
          <t>Затраты труда рабочих (средний разряд работы 3,8)</t>
        </is>
      </c>
      <c r="E33" s="296" t="inlineStr">
        <is>
          <t>чел.-ч</t>
        </is>
      </c>
      <c r="F33" s="378" t="n">
        <v>392.374</v>
      </c>
      <c r="G33" s="226" t="n">
        <v>9.4</v>
      </c>
      <c r="H33" s="226">
        <f>ROUND(F33*G33,2)</f>
        <v/>
      </c>
    </row>
    <row r="34">
      <c r="A34" s="174" t="n">
        <v>22</v>
      </c>
      <c r="B34" s="214" t="n"/>
      <c r="C34" s="217" t="inlineStr">
        <is>
          <t xml:space="preserve"> 1-1-8</t>
        </is>
      </c>
      <c r="D34" s="299" t="inlineStr">
        <is>
          <t>Затраты труда рабочих (средний разряд работы 1,8)</t>
        </is>
      </c>
      <c r="E34" s="296" t="inlineStr">
        <is>
          <t>чел.-ч</t>
        </is>
      </c>
      <c r="F34" s="378" t="n">
        <v>163.83256</v>
      </c>
      <c r="G34" s="226" t="n">
        <v>7.68</v>
      </c>
      <c r="H34" s="226">
        <f>ROUND(F34*G34,2)</f>
        <v/>
      </c>
    </row>
    <row r="35">
      <c r="A35" s="282" t="inlineStr">
        <is>
          <t>Затраты труда машинистов</t>
        </is>
      </c>
      <c r="B35" s="369" t="n"/>
      <c r="C35" s="369" t="n"/>
      <c r="D35" s="369" t="n"/>
      <c r="E35" s="370" t="n"/>
      <c r="F35" s="286" t="n"/>
      <c r="G35" s="149" t="n"/>
      <c r="H35" s="377">
        <f>H36</f>
        <v/>
      </c>
    </row>
    <row r="36">
      <c r="A36" s="296" t="n">
        <v>23</v>
      </c>
      <c r="B36" s="284" t="n"/>
      <c r="C36" s="217" t="n">
        <v>2</v>
      </c>
      <c r="D36" s="299" t="inlineStr">
        <is>
          <t>Затраты труда машинистов</t>
        </is>
      </c>
      <c r="E36" s="296" t="inlineStr">
        <is>
          <t>чел.-ч</t>
        </is>
      </c>
      <c r="F36" s="379" t="n">
        <v>685318.5417561</v>
      </c>
      <c r="G36" s="210" t="n"/>
      <c r="H36" s="226" t="n">
        <v>8621728.689999999</v>
      </c>
    </row>
    <row r="37" customFormat="1" s="230">
      <c r="A37" s="286" t="inlineStr">
        <is>
          <t>Машины и механизмы</t>
        </is>
      </c>
      <c r="B37" s="369" t="n"/>
      <c r="C37" s="369" t="n"/>
      <c r="D37" s="369" t="n"/>
      <c r="E37" s="370" t="n"/>
      <c r="F37" s="286" t="n"/>
      <c r="G37" s="149" t="n"/>
      <c r="H37" s="377">
        <f>SUM(H38:H106)</f>
        <v/>
      </c>
    </row>
    <row r="38" ht="25.5" customHeight="1" s="240">
      <c r="A38" s="296" t="n">
        <v>24</v>
      </c>
      <c r="B38" s="284" t="n"/>
      <c r="C38" s="217" t="inlineStr">
        <is>
          <t>91.15.02-029</t>
        </is>
      </c>
      <c r="D38" s="299" t="inlineStr">
        <is>
          <t>Тракторы на гусеничном ходу с лебедкой 132 кВт (180 л.с.)</t>
        </is>
      </c>
      <c r="E38" s="296" t="inlineStr">
        <is>
          <t>маш.-ч</t>
        </is>
      </c>
      <c r="F38" s="296" t="n">
        <v>73865.97508</v>
      </c>
      <c r="G38" s="313" t="n">
        <v>147.43</v>
      </c>
      <c r="H38" s="226">
        <f>ROUND(F38*G38,2)</f>
        <v/>
      </c>
      <c r="I38" s="154" t="n"/>
      <c r="J38" s="164" t="n"/>
      <c r="L38" s="154" t="n"/>
    </row>
    <row r="39" customFormat="1" s="230">
      <c r="A39" s="296" t="n">
        <v>25</v>
      </c>
      <c r="B39" s="284" t="n"/>
      <c r="C39" s="217" t="inlineStr">
        <is>
          <t>91.21.22-447</t>
        </is>
      </c>
      <c r="D39" s="299" t="inlineStr">
        <is>
          <t>Установки электрометаллизационные</t>
        </is>
      </c>
      <c r="E39" s="296" t="inlineStr">
        <is>
          <t>маш.-ч</t>
        </is>
      </c>
      <c r="F39" s="296" t="n">
        <v>127109.9953901</v>
      </c>
      <c r="G39" s="313" t="n">
        <v>74.23999999999999</v>
      </c>
      <c r="H39" s="226">
        <f>ROUND(F39*G39,2)</f>
        <v/>
      </c>
      <c r="I39" s="154" t="n"/>
      <c r="L39" s="154" t="n"/>
    </row>
    <row r="40" ht="25.5" customHeight="1" s="240">
      <c r="A40" s="296" t="n">
        <v>26</v>
      </c>
      <c r="B40" s="284" t="n"/>
      <c r="C40" s="217" t="inlineStr">
        <is>
          <t>91.13.03-111</t>
        </is>
      </c>
      <c r="D40" s="299" t="inlineStr">
        <is>
          <t>Спецавтомобили-вездеходы, грузоподъемность до 8 т</t>
        </is>
      </c>
      <c r="E40" s="296" t="inlineStr">
        <is>
          <t>маш.-ч</t>
        </is>
      </c>
      <c r="F40" s="296" t="n">
        <v>30818.933</v>
      </c>
      <c r="G40" s="313" t="n">
        <v>189.95</v>
      </c>
      <c r="H40" s="226">
        <f>ROUND(F40*G40,2)</f>
        <v/>
      </c>
      <c r="I40" s="154" t="n"/>
      <c r="L40" s="154" t="n"/>
    </row>
    <row r="41">
      <c r="A41" s="296" t="n">
        <v>27</v>
      </c>
      <c r="B41" s="284" t="n"/>
      <c r="C41" s="217" t="inlineStr">
        <is>
          <t>91.06.06-014</t>
        </is>
      </c>
      <c r="D41" s="299" t="inlineStr">
        <is>
          <t>Автогидроподъемники, высота подъема 28 м</t>
        </is>
      </c>
      <c r="E41" s="296" t="inlineStr">
        <is>
          <t>маш.-ч</t>
        </is>
      </c>
      <c r="F41" s="296" t="n">
        <v>16232.949</v>
      </c>
      <c r="G41" s="313" t="n">
        <v>243.49</v>
      </c>
      <c r="H41" s="226">
        <f>ROUND(F41*G41,2)</f>
        <v/>
      </c>
      <c r="I41" s="154" t="n"/>
      <c r="L41" s="154" t="n"/>
    </row>
    <row r="42">
      <c r="A42" s="296" t="n">
        <v>28</v>
      </c>
      <c r="B42" s="284" t="n"/>
      <c r="C42" s="217" t="inlineStr">
        <is>
          <t>91.14.03-002</t>
        </is>
      </c>
      <c r="D42" s="299" t="inlineStr">
        <is>
          <t>Автомобили-самосвалы, грузоподъемность до 10 т</t>
        </is>
      </c>
      <c r="E42" s="296" t="inlineStr">
        <is>
          <t>маш.-ч</t>
        </is>
      </c>
      <c r="F42" s="296" t="n">
        <v>42554.70005</v>
      </c>
      <c r="G42" s="313" t="n">
        <v>87.48999999999999</v>
      </c>
      <c r="H42" s="226">
        <f>ROUND(F42*G42,2)</f>
        <v/>
      </c>
      <c r="I42" s="154" t="n"/>
      <c r="L42" s="154" t="n"/>
    </row>
    <row r="43" ht="25.5" customHeight="1" s="240">
      <c r="A43" s="296" t="n">
        <v>29</v>
      </c>
      <c r="B43" s="284" t="n"/>
      <c r="C43" s="217" t="inlineStr">
        <is>
          <t>91.05.05-014</t>
        </is>
      </c>
      <c r="D43" s="299" t="inlineStr">
        <is>
          <t>Краны на автомобильном ходу, грузоподъемность 10 т</t>
        </is>
      </c>
      <c r="E43" s="296" t="inlineStr">
        <is>
          <t>маш.-ч</t>
        </is>
      </c>
      <c r="F43" s="296" t="n">
        <v>30174.95574</v>
      </c>
      <c r="G43" s="313" t="n">
        <v>111.99</v>
      </c>
      <c r="H43" s="226">
        <f>ROUND(F43*G43,2)</f>
        <v/>
      </c>
      <c r="I43" s="154" t="n"/>
      <c r="L43" s="154" t="n"/>
    </row>
    <row r="44" ht="25.5" customHeight="1" s="240">
      <c r="A44" s="296" t="n">
        <v>30</v>
      </c>
      <c r="B44" s="284" t="n"/>
      <c r="C44" s="217" t="inlineStr">
        <is>
          <t>91.11.02-021</t>
        </is>
      </c>
      <c r="D44" s="299" t="inlineStr">
        <is>
          <t>Комплексы для монтажа проводов методом "под тяжением"</t>
        </is>
      </c>
      <c r="E44" s="296" t="inlineStr">
        <is>
          <t>маш.-ч</t>
        </is>
      </c>
      <c r="F44" s="296" t="n">
        <v>4691.65438</v>
      </c>
      <c r="G44" s="313" t="n">
        <v>637.76</v>
      </c>
      <c r="H44" s="226">
        <f>ROUND(F44*G44,2)</f>
        <v/>
      </c>
      <c r="I44" s="154" t="n"/>
    </row>
    <row r="45" ht="38.25" customHeight="1" s="240">
      <c r="A45" s="296" t="n">
        <v>31</v>
      </c>
      <c r="B45" s="284" t="n"/>
      <c r="C45" s="217" t="inlineStr">
        <is>
          <t>91.05.14-516</t>
        </is>
      </c>
      <c r="D45" s="299" t="inlineStr">
        <is>
          <t>Краны прицепные пневмоколесные на гусеничном тракторе с лебедкой, мощность 132 кВт (180 л.с.), без учета трактора, грузоподъемность 25 т</t>
        </is>
      </c>
      <c r="E45" s="296" t="inlineStr">
        <is>
          <t>маш.-ч</t>
        </is>
      </c>
      <c r="F45" s="296" t="n">
        <v>37141.07024</v>
      </c>
      <c r="G45" s="313" t="n">
        <v>77.64</v>
      </c>
      <c r="H45" s="226">
        <f>ROUND(F45*G45,2)</f>
        <v/>
      </c>
      <c r="I45" s="154" t="n"/>
    </row>
    <row r="46" ht="25.5" customHeight="1" s="240">
      <c r="A46" s="296" t="n">
        <v>32</v>
      </c>
      <c r="B46" s="284" t="n"/>
      <c r="C46" s="217" t="inlineStr">
        <is>
          <t>91.04.01-077</t>
        </is>
      </c>
      <c r="D46" s="299" t="inlineStr">
        <is>
          <t>Установки и агрегаты буровые на базе автомобилей глубина бурения до 200 м, грузоподъемность до 4 т</t>
        </is>
      </c>
      <c r="E46" s="296" t="inlineStr">
        <is>
          <t>маш.-ч</t>
        </is>
      </c>
      <c r="F46" s="296" t="n">
        <v>11966.004</v>
      </c>
      <c r="G46" s="313" t="n">
        <v>219.82</v>
      </c>
      <c r="H46" s="226">
        <f>ROUND(F46*G46,2)</f>
        <v/>
      </c>
      <c r="I46" s="154" t="n"/>
    </row>
    <row r="47" ht="25.5" customHeight="1" s="240">
      <c r="A47" s="296" t="n">
        <v>33</v>
      </c>
      <c r="B47" s="284" t="n"/>
      <c r="C47" s="217" t="inlineStr">
        <is>
          <t>91.05.05-016</t>
        </is>
      </c>
      <c r="D47" s="299" t="inlineStr">
        <is>
          <t>Краны на автомобильном ходу, грузоподъемность 25 т</t>
        </is>
      </c>
      <c r="E47" s="296" t="inlineStr">
        <is>
          <t>маш.-ч</t>
        </is>
      </c>
      <c r="F47" s="296" t="n">
        <v>5448.29204</v>
      </c>
      <c r="G47" s="313" t="n">
        <v>476.43</v>
      </c>
      <c r="H47" s="226">
        <f>ROUND(F47*G47,2)</f>
        <v/>
      </c>
      <c r="I47" s="154" t="n"/>
    </row>
    <row r="48" ht="38.25" customHeight="1" s="240">
      <c r="A48" s="296" t="n">
        <v>34</v>
      </c>
      <c r="B48" s="284" t="n"/>
      <c r="C48" s="217" t="inlineStr">
        <is>
          <t>91.18.01-007</t>
        </is>
      </c>
      <c r="D48" s="29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48" s="296" t="inlineStr">
        <is>
          <t>маш.-ч</t>
        </is>
      </c>
      <c r="F48" s="296" t="n">
        <v>21943.11174</v>
      </c>
      <c r="G48" s="313" t="n">
        <v>90</v>
      </c>
      <c r="H48" s="226">
        <f>ROUND(F48*G48,2)</f>
        <v/>
      </c>
      <c r="I48" s="154" t="n"/>
    </row>
    <row r="49">
      <c r="A49" s="296" t="n">
        <v>35</v>
      </c>
      <c r="B49" s="284" t="n"/>
      <c r="C49" s="217" t="inlineStr">
        <is>
          <t>91.14.02-001</t>
        </is>
      </c>
      <c r="D49" s="299" t="inlineStr">
        <is>
          <t>Автомобили бортовые, грузоподъемность до 5 т</t>
        </is>
      </c>
      <c r="E49" s="296" t="inlineStr">
        <is>
          <t>маш.-ч</t>
        </is>
      </c>
      <c r="F49" s="296" t="n">
        <v>22055.7699279</v>
      </c>
      <c r="G49" s="313" t="n">
        <v>65.70999999999999</v>
      </c>
      <c r="H49" s="226">
        <f>ROUND(F49*G49,2)</f>
        <v/>
      </c>
      <c r="I49" s="154" t="n"/>
    </row>
    <row r="50" ht="25.5" customHeight="1" s="240">
      <c r="A50" s="296" t="n">
        <v>36</v>
      </c>
      <c r="B50" s="284" t="n"/>
      <c r="C50" s="217" t="inlineStr">
        <is>
          <t>91.05.05-015</t>
        </is>
      </c>
      <c r="D50" s="299" t="inlineStr">
        <is>
          <t>Краны на автомобильном ходу, грузоподъемность 16 т</t>
        </is>
      </c>
      <c r="E50" s="296" t="inlineStr">
        <is>
          <t>маш.-ч</t>
        </is>
      </c>
      <c r="F50" s="296" t="n">
        <v>11173.63126</v>
      </c>
      <c r="G50" s="313" t="n">
        <v>115.4</v>
      </c>
      <c r="H50" s="226">
        <f>ROUND(F50*G50,2)</f>
        <v/>
      </c>
      <c r="I50" s="154" t="n"/>
    </row>
    <row r="51" ht="38.25" customHeight="1" s="240">
      <c r="A51" s="296" t="n">
        <v>37</v>
      </c>
      <c r="B51" s="284" t="n"/>
      <c r="C51" s="217" t="inlineStr">
        <is>
          <t>91.04.01-021</t>
        </is>
      </c>
      <c r="D51" s="299" t="inlineStr">
        <is>
          <t>Комплекты оборудования шнекового бурения на базе автомобиля глубина бурения до 50 м, грузоподъемность мачты 3,7 т</t>
        </is>
      </c>
      <c r="E51" s="296" t="inlineStr">
        <is>
          <t>маш.-ч</t>
        </is>
      </c>
      <c r="F51" s="296" t="n">
        <v>11461.25376</v>
      </c>
      <c r="G51" s="313" t="n">
        <v>87.59999999999999</v>
      </c>
      <c r="H51" s="226">
        <f>ROUND(F51*G51,2)</f>
        <v/>
      </c>
    </row>
    <row r="52" ht="25.5" customHeight="1" s="240">
      <c r="A52" s="296" t="n">
        <v>38</v>
      </c>
      <c r="B52" s="284" t="n"/>
      <c r="C52" s="217" t="inlineStr">
        <is>
          <t>91.15.02-027</t>
        </is>
      </c>
      <c r="D52" s="299" t="inlineStr">
        <is>
          <t>Тракторы на гусеничном ходу, мощность 132 кВт (180 л.с.)</t>
        </is>
      </c>
      <c r="E52" s="296" t="inlineStr">
        <is>
          <t>маш.-ч</t>
        </is>
      </c>
      <c r="F52" s="296" t="n">
        <v>6178.866124</v>
      </c>
      <c r="G52" s="313" t="n">
        <v>153.97</v>
      </c>
      <c r="H52" s="226">
        <f>ROUND(F52*G52,2)</f>
        <v/>
      </c>
    </row>
    <row r="53" ht="25.5" customHeight="1" s="240">
      <c r="A53" s="296" t="n">
        <v>39</v>
      </c>
      <c r="B53" s="284" t="n"/>
      <c r="C53" s="217" t="inlineStr">
        <is>
          <t>91.05.06-012</t>
        </is>
      </c>
      <c r="D53" s="299" t="inlineStr">
        <is>
          <t>Краны на гусеничном ходу, грузоподъемность до 16 т</t>
        </is>
      </c>
      <c r="E53" s="296" t="inlineStr">
        <is>
          <t>маш.-ч</t>
        </is>
      </c>
      <c r="F53" s="296" t="n">
        <v>9802.031097999999</v>
      </c>
      <c r="G53" s="313" t="n">
        <v>96.89</v>
      </c>
      <c r="H53" s="226">
        <f>ROUND(F53*G53,2)</f>
        <v/>
      </c>
      <c r="J53" s="380" t="n"/>
      <c r="L53" s="154" t="n"/>
    </row>
    <row r="54" ht="25.5" customFormat="1" customHeight="1" s="230">
      <c r="A54" s="296" t="n">
        <v>40</v>
      </c>
      <c r="B54" s="284" t="n"/>
      <c r="C54" s="217" t="inlineStr">
        <is>
          <t>91.05.05-013</t>
        </is>
      </c>
      <c r="D54" s="299" t="inlineStr">
        <is>
          <t>Краны на автомобильном ходу, грузоподъемность 6,3 т</t>
        </is>
      </c>
      <c r="E54" s="296" t="inlineStr">
        <is>
          <t>маш.-ч</t>
        </is>
      </c>
      <c r="F54" s="296" t="n">
        <v>10297.0183</v>
      </c>
      <c r="G54" s="313" t="n">
        <v>88.01000000000001</v>
      </c>
      <c r="H54" s="226">
        <f>ROUND(F54*G54,2)</f>
        <v/>
      </c>
      <c r="L54" s="154" t="n"/>
    </row>
    <row r="55" ht="25.5" customHeight="1" s="240">
      <c r="A55" s="296" t="n">
        <v>41</v>
      </c>
      <c r="B55" s="284" t="n"/>
      <c r="C55" s="217" t="inlineStr">
        <is>
          <t>91.04.01-053</t>
        </is>
      </c>
      <c r="D55" s="299" t="inlineStr">
        <is>
          <t>Станки буровые вращательного бурения самоходные, глубина бурения до 50 м, диаметр скважины 105 мм</t>
        </is>
      </c>
      <c r="E55" s="296" t="inlineStr">
        <is>
          <t>маш.-ч</t>
        </is>
      </c>
      <c r="F55" s="296" t="n">
        <v>3697.63056</v>
      </c>
      <c r="G55" s="313" t="n">
        <v>202.96</v>
      </c>
      <c r="H55" s="226">
        <f>ROUND(F55*G55,2)</f>
        <v/>
      </c>
      <c r="L55" s="154" t="n"/>
    </row>
    <row r="56" ht="25.5" customHeight="1" s="240">
      <c r="A56" s="296" t="n">
        <v>42</v>
      </c>
      <c r="B56" s="284" t="n"/>
      <c r="C56" s="217" t="inlineStr">
        <is>
          <t>91.01.05-084</t>
        </is>
      </c>
      <c r="D56" s="299" t="inlineStr">
        <is>
          <t>Экскаваторы одноковшовые дизельные на гусеничном ходу, емкость ковша 0,4 м3</t>
        </is>
      </c>
      <c r="E56" s="296" t="inlineStr">
        <is>
          <t>маш.-ч</t>
        </is>
      </c>
      <c r="F56" s="296" t="n">
        <v>12337.36097</v>
      </c>
      <c r="G56" s="313" t="n">
        <v>54.81</v>
      </c>
      <c r="H56" s="226">
        <f>ROUND(F56*G56,2)</f>
        <v/>
      </c>
      <c r="L56" s="154" t="n"/>
    </row>
    <row r="57">
      <c r="A57" s="296" t="n">
        <v>43</v>
      </c>
      <c r="B57" s="284" t="n"/>
      <c r="C57" s="217" t="inlineStr">
        <is>
          <t>91.07.08-011</t>
        </is>
      </c>
      <c r="D57" s="299" t="inlineStr">
        <is>
          <t>Глиномешалки, 4 м3</t>
        </is>
      </c>
      <c r="E57" s="296" t="inlineStr">
        <is>
          <t>маш.-ч</t>
        </is>
      </c>
      <c r="F57" s="296" t="n">
        <v>19212.264</v>
      </c>
      <c r="G57" s="313" t="n">
        <v>31.8</v>
      </c>
      <c r="H57" s="226">
        <f>ROUND(F57*G57,2)</f>
        <v/>
      </c>
      <c r="I57" s="154" t="n"/>
      <c r="L57" s="154" t="n"/>
    </row>
    <row r="58">
      <c r="A58" s="296" t="n">
        <v>44</v>
      </c>
      <c r="B58" s="284" t="n"/>
      <c r="C58" s="217" t="inlineStr">
        <is>
          <t>91.16.01-003</t>
        </is>
      </c>
      <c r="D58" s="299" t="inlineStr">
        <is>
          <t>Электростанции передвижные 30 кВт</t>
        </is>
      </c>
      <c r="E58" s="296" t="inlineStr">
        <is>
          <t>маш.-ч</t>
        </is>
      </c>
      <c r="F58" s="296" t="n">
        <v>7920</v>
      </c>
      <c r="G58" s="313" t="n">
        <v>60</v>
      </c>
      <c r="H58" s="226">
        <f>ROUND(F58*G58,2)</f>
        <v/>
      </c>
      <c r="I58" s="154" t="n"/>
      <c r="L58" s="154" t="n"/>
    </row>
    <row r="59" ht="25.5" customHeight="1" s="240">
      <c r="A59" s="296" t="n">
        <v>45</v>
      </c>
      <c r="B59" s="284" t="n"/>
      <c r="C59" s="217" t="inlineStr">
        <is>
          <t>91.19.06-011</t>
        </is>
      </c>
      <c r="D59" s="299" t="inlineStr">
        <is>
          <t>Насосы грязевые, подача 23,4-65,3 м3/ч, давление нагнетания 15,7-5,88 МПа (160-60 кгс/см2)</t>
        </is>
      </c>
      <c r="E59" s="296" t="inlineStr">
        <is>
          <t>маш.-ч</t>
        </is>
      </c>
      <c r="F59" s="296" t="n">
        <v>11665.44</v>
      </c>
      <c r="G59" s="313" t="n">
        <v>39.25</v>
      </c>
      <c r="H59" s="226">
        <f>ROUND(F59*G59,2)</f>
        <v/>
      </c>
      <c r="I59" s="154" t="n"/>
      <c r="L59" s="154" t="n"/>
    </row>
    <row r="60" ht="25.5" customHeight="1" s="240">
      <c r="A60" s="296" t="n">
        <v>46</v>
      </c>
      <c r="B60" s="284" t="n"/>
      <c r="C60" s="217" t="inlineStr">
        <is>
          <t>91.05.14-023</t>
        </is>
      </c>
      <c r="D60" s="299" t="inlineStr">
        <is>
          <t>Краны на тракторе, мощность 121 кВт (165 л.с.), грузоподъемность 5 т</t>
        </is>
      </c>
      <c r="E60" s="296" t="inlineStr">
        <is>
          <t>маш.-ч</t>
        </is>
      </c>
      <c r="F60" s="296" t="n">
        <v>1934.24</v>
      </c>
      <c r="G60" s="313" t="n">
        <v>182.8</v>
      </c>
      <c r="H60" s="226">
        <f>ROUND(F60*G60,2)</f>
        <v/>
      </c>
      <c r="I60" s="154" t="n"/>
      <c r="L60" s="154" t="n"/>
    </row>
    <row r="61" ht="38.25" customHeight="1" s="240">
      <c r="A61" s="296" t="n">
        <v>47</v>
      </c>
      <c r="B61" s="284" t="n"/>
      <c r="C61" s="217" t="inlineStr">
        <is>
          <t>91.18.01-004</t>
        </is>
      </c>
      <c r="D61" s="299" t="inlineStr">
        <is>
          <t>Компрессоры передвижные с двигателем внутреннего сгорания, давлением 800 кПа (8 ат), производительность 10 м3/мин</t>
        </is>
      </c>
      <c r="E61" s="296" t="inlineStr">
        <is>
          <t>маш.-ч</t>
        </is>
      </c>
      <c r="F61" s="296" t="n">
        <v>3697.63056</v>
      </c>
      <c r="G61" s="313" t="n">
        <v>91.63</v>
      </c>
      <c r="H61" s="226">
        <f>ROUND(F61*G61,2)</f>
        <v/>
      </c>
      <c r="I61" s="154" t="n"/>
    </row>
    <row r="62">
      <c r="A62" s="296" t="n">
        <v>48</v>
      </c>
      <c r="B62" s="284" t="n"/>
      <c r="C62" s="217" t="inlineStr">
        <is>
          <t>91.08.04-021</t>
        </is>
      </c>
      <c r="D62" s="299" t="inlineStr">
        <is>
          <t>Котлы битумные передвижные 400 л</t>
        </is>
      </c>
      <c r="E62" s="296" t="inlineStr">
        <is>
          <t>маш.-ч</t>
        </is>
      </c>
      <c r="F62" s="296" t="n">
        <v>10706.07416</v>
      </c>
      <c r="G62" s="313" t="n">
        <v>30</v>
      </c>
      <c r="H62" s="226">
        <f>ROUND(F62*G62,2)</f>
        <v/>
      </c>
    </row>
    <row r="63">
      <c r="A63" s="296" t="n">
        <v>49</v>
      </c>
      <c r="B63" s="284" t="n"/>
      <c r="C63" s="217" t="inlineStr">
        <is>
          <t>91.06.05-011</t>
        </is>
      </c>
      <c r="D63" s="299" t="inlineStr">
        <is>
          <t>Погрузчик, грузоподъемность 5 т</t>
        </is>
      </c>
      <c r="E63" s="296" t="inlineStr">
        <is>
          <t>маш.-ч</t>
        </is>
      </c>
      <c r="F63" s="296" t="n">
        <v>3198.563345</v>
      </c>
      <c r="G63" s="313" t="n">
        <v>89.98999999999999</v>
      </c>
      <c r="H63" s="226">
        <f>ROUND(F63*G63,2)</f>
        <v/>
      </c>
    </row>
    <row r="64" ht="25.5" customHeight="1" s="240">
      <c r="A64" s="296" t="n">
        <v>50</v>
      </c>
      <c r="B64" s="284" t="n"/>
      <c r="C64" s="217" t="inlineStr">
        <is>
          <t>91.07.09-002</t>
        </is>
      </c>
      <c r="D64" s="299" t="inlineStr">
        <is>
          <t>Установки цементационные автоматизированные 15 м3/ч</t>
        </is>
      </c>
      <c r="E64" s="296" t="inlineStr">
        <is>
          <t>маш.-ч</t>
        </is>
      </c>
      <c r="F64" s="296" t="n">
        <v>3540.10176</v>
      </c>
      <c r="G64" s="313" t="n">
        <v>80.34999999999999</v>
      </c>
      <c r="H64" s="226">
        <f>ROUND(F64*G64,2)</f>
        <v/>
      </c>
    </row>
    <row r="65" ht="25.5" customHeight="1" s="240">
      <c r="A65" s="296" t="n">
        <v>51</v>
      </c>
      <c r="B65" s="284" t="n"/>
      <c r="C65" s="217" t="inlineStr">
        <is>
          <t>91.05.08-007</t>
        </is>
      </c>
      <c r="D65" s="299" t="inlineStr">
        <is>
          <t>Краны на пневмоколесном ходу, грузоподъемность 25 т</t>
        </is>
      </c>
      <c r="E65" s="296" t="inlineStr">
        <is>
          <t>маш.-ч</t>
        </is>
      </c>
      <c r="F65" s="296" t="n">
        <v>2708.0654</v>
      </c>
      <c r="G65" s="313" t="n">
        <v>102.51</v>
      </c>
      <c r="H65" s="226">
        <f>ROUND(F65*G65,2)</f>
        <v/>
      </c>
    </row>
    <row r="66">
      <c r="A66" s="296" t="n">
        <v>52</v>
      </c>
      <c r="B66" s="284" t="n"/>
      <c r="C66" s="217" t="inlineStr">
        <is>
          <t>91.14.04-002</t>
        </is>
      </c>
      <c r="D66" s="299" t="inlineStr">
        <is>
          <t>Тягачи седельные, грузоподъемность 15 т</t>
        </is>
      </c>
      <c r="E66" s="296" t="inlineStr">
        <is>
          <t>маш.-ч</t>
        </is>
      </c>
      <c r="F66" s="296" t="n">
        <v>2526.7958</v>
      </c>
      <c r="G66" s="313" t="n">
        <v>94.38</v>
      </c>
      <c r="H66" s="226">
        <f>ROUND(F66*G66,2)</f>
        <v/>
      </c>
    </row>
    <row r="67">
      <c r="A67" s="296" t="n">
        <v>53</v>
      </c>
      <c r="B67" s="284" t="n"/>
      <c r="C67" s="217" t="inlineStr">
        <is>
          <t>91.01.01-036</t>
        </is>
      </c>
      <c r="D67" s="299" t="inlineStr">
        <is>
          <t>Бульдозеры, мощность 96 кВт (130 л.с.)</t>
        </is>
      </c>
      <c r="E67" s="296" t="inlineStr">
        <is>
          <t>маш.-ч</t>
        </is>
      </c>
      <c r="F67" s="296" t="n">
        <v>2502.112675</v>
      </c>
      <c r="G67" s="313" t="n">
        <v>94.05</v>
      </c>
      <c r="H67" s="226">
        <f>ROUND(F67*G67,2)</f>
        <v/>
      </c>
    </row>
    <row r="68" ht="25.5" customHeight="1" s="240">
      <c r="A68" s="296" t="n">
        <v>54</v>
      </c>
      <c r="B68" s="284" t="n"/>
      <c r="C68" s="217" t="inlineStr">
        <is>
          <t>91.04.01-076</t>
        </is>
      </c>
      <c r="D68" s="299" t="inlineStr">
        <is>
          <t>Установки и агрегаты буровые на базе автомобилей глубина бурения до 200 м, грузоподъемность 2,5 т</t>
        </is>
      </c>
      <c r="E68" s="296" t="inlineStr">
        <is>
          <t>маш.-ч</t>
        </is>
      </c>
      <c r="F68" s="296" t="n">
        <v>1278.37008</v>
      </c>
      <c r="G68" s="313" t="n">
        <v>179.46</v>
      </c>
      <c r="H68" s="226">
        <f>ROUND(F68*G68,2)</f>
        <v/>
      </c>
      <c r="I68" s="154" t="n"/>
      <c r="L68" s="154" t="n"/>
    </row>
    <row r="69" ht="25.5" customHeight="1" s="240">
      <c r="A69" s="296" t="n">
        <v>55</v>
      </c>
      <c r="B69" s="284" t="n"/>
      <c r="C69" s="217" t="inlineStr">
        <is>
          <t>91.10.05-001</t>
        </is>
      </c>
      <c r="D69" s="299" t="inlineStr">
        <is>
          <t>Трубоукладчики для труб диаметром 800-1000 мм, грузоподъемность 35 т</t>
        </is>
      </c>
      <c r="E69" s="296" t="inlineStr">
        <is>
          <t>маш.-ч</t>
        </is>
      </c>
      <c r="F69" s="296" t="n">
        <v>1075.392</v>
      </c>
      <c r="G69" s="313" t="n">
        <v>210.42</v>
      </c>
      <c r="H69" s="226">
        <f>ROUND(F69*G69,2)</f>
        <v/>
      </c>
      <c r="I69" s="154" t="n"/>
      <c r="L69" s="154" t="n"/>
    </row>
    <row r="70" ht="38.25" customHeight="1" s="240">
      <c r="A70" s="296" t="n">
        <v>56</v>
      </c>
      <c r="B70" s="284" t="n"/>
      <c r="C70" s="217" t="inlineStr">
        <is>
          <t>91.04.01-052</t>
        </is>
      </c>
      <c r="D70" s="299" t="inlineStr">
        <is>
          <t>Станки буровые вращательного бурения несамоходные, глубиной бурения до 500 м, диаметр скважин 151-42 мм</t>
        </is>
      </c>
      <c r="E70" s="296" t="inlineStr">
        <is>
          <t>маш.-ч</t>
        </is>
      </c>
      <c r="F70" s="296" t="n">
        <v>3497.472</v>
      </c>
      <c r="G70" s="313" t="n">
        <v>62.01</v>
      </c>
      <c r="H70" s="226">
        <f>ROUND(F70*G70,2)</f>
        <v/>
      </c>
      <c r="I70" s="154" t="n"/>
      <c r="L70" s="154" t="n"/>
    </row>
    <row r="71">
      <c r="A71" s="296" t="n">
        <v>57</v>
      </c>
      <c r="B71" s="284" t="n"/>
      <c r="C71" s="217" t="inlineStr">
        <is>
          <t>91.14.02-002</t>
        </is>
      </c>
      <c r="D71" s="299" t="inlineStr">
        <is>
          <t>Автомобили бортовые, грузоподъемность до 8 т</t>
        </is>
      </c>
      <c r="E71" s="296" t="inlineStr">
        <is>
          <t>маш.-ч</t>
        </is>
      </c>
      <c r="F71" s="296" t="n">
        <v>2441.515924</v>
      </c>
      <c r="G71" s="313" t="n">
        <v>85.84</v>
      </c>
      <c r="H71" s="226">
        <f>ROUND(F71*G71,2)</f>
        <v/>
      </c>
      <c r="I71" s="154" t="n"/>
      <c r="L71" s="154" t="n"/>
    </row>
    <row r="72" ht="25.5" customHeight="1" s="240">
      <c r="A72" s="296" t="n">
        <v>58</v>
      </c>
      <c r="B72" s="284" t="n"/>
      <c r="C72" s="217" t="inlineStr">
        <is>
          <t>91.10.05-001</t>
        </is>
      </c>
      <c r="D72" s="299" t="inlineStr">
        <is>
          <t>Трубоукладчики для труб диаметром 800-1000 мм, грузоподъемность 35 т</t>
        </is>
      </c>
      <c r="E72" s="296" t="inlineStr">
        <is>
          <t>маш.-ч</t>
        </is>
      </c>
      <c r="F72" s="296" t="n">
        <v>950.4</v>
      </c>
      <c r="G72" s="313" t="n">
        <v>175.35</v>
      </c>
      <c r="H72" s="226">
        <f>ROUND(F72*G72,2)</f>
        <v/>
      </c>
      <c r="I72" s="154" t="n"/>
      <c r="L72" s="154" t="n"/>
    </row>
    <row r="73" ht="25.5" customHeight="1" s="240">
      <c r="A73" s="296" t="n">
        <v>59</v>
      </c>
      <c r="B73" s="284" t="n"/>
      <c r="C73" s="217" t="inlineStr">
        <is>
          <t>91.19.04-004</t>
        </is>
      </c>
      <c r="D73" s="299" t="inlineStr">
        <is>
          <t>Насосы для нагнетания воды, содержащей твердые частицы, подача 45 м3/ч, напор до 55 м</t>
        </is>
      </c>
      <c r="E73" s="296" t="inlineStr">
        <is>
          <t>маш.-ч</t>
        </is>
      </c>
      <c r="F73" s="296" t="n">
        <v>11966.004</v>
      </c>
      <c r="G73" s="313" t="n">
        <v>11.68</v>
      </c>
      <c r="H73" s="226">
        <f>ROUND(F73*G73,2)</f>
        <v/>
      </c>
      <c r="I73" s="154" t="n"/>
    </row>
    <row r="74" ht="25.5" customHeight="1" s="240">
      <c r="A74" s="296" t="n">
        <v>60</v>
      </c>
      <c r="B74" s="284" t="n"/>
      <c r="C74" s="217" t="inlineStr">
        <is>
          <t>91.17.04-036</t>
        </is>
      </c>
      <c r="D74" s="299" t="inlineStr">
        <is>
          <t>Агрегаты сварочные передвижные номинальным сварочным током 250-400 А с дизельным двигателем</t>
        </is>
      </c>
      <c r="E74" s="296" t="inlineStr">
        <is>
          <t>маш.-ч</t>
        </is>
      </c>
      <c r="F74" s="296" t="n">
        <v>8419.453548</v>
      </c>
      <c r="G74" s="313" t="n">
        <v>14</v>
      </c>
      <c r="H74" s="226">
        <f>ROUND(F74*G74,2)</f>
        <v/>
      </c>
      <c r="I74" s="154" t="n"/>
    </row>
    <row r="75">
      <c r="A75" s="296" t="n">
        <v>61</v>
      </c>
      <c r="B75" s="284" t="n"/>
      <c r="C75" s="217" t="inlineStr">
        <is>
          <t>91.14.02-004</t>
        </is>
      </c>
      <c r="D75" s="299" t="inlineStr">
        <is>
          <t>Автомобили бортовые, грузоподъемность до 15т</t>
        </is>
      </c>
      <c r="E75" s="296" t="inlineStr">
        <is>
          <t>маш.-ч</t>
        </is>
      </c>
      <c r="F75" s="296" t="n">
        <v>1229.67418</v>
      </c>
      <c r="G75" s="313" t="n">
        <v>92.94</v>
      </c>
      <c r="H75" s="226">
        <f>ROUND(F75*G75,2)</f>
        <v/>
      </c>
    </row>
    <row r="76">
      <c r="A76" s="296" t="n">
        <v>62</v>
      </c>
      <c r="B76" s="284" t="n"/>
      <c r="C76" s="217" t="inlineStr">
        <is>
          <t>91.14.03-001</t>
        </is>
      </c>
      <c r="D76" s="299" t="inlineStr">
        <is>
          <t>Автомобиль-самосвал, грузоподъемность до 7 т</t>
        </is>
      </c>
      <c r="E76" s="296" t="inlineStr">
        <is>
          <t>маш.-ч</t>
        </is>
      </c>
      <c r="F76" s="296" t="n">
        <v>885.668949</v>
      </c>
      <c r="G76" s="313" t="n">
        <v>89.54000000000001</v>
      </c>
      <c r="H76" s="226">
        <f>ROUND(F76*G76,2)</f>
        <v/>
      </c>
    </row>
    <row r="77">
      <c r="A77" s="296" t="n">
        <v>63</v>
      </c>
      <c r="B77" s="284" t="n"/>
      <c r="C77" s="217" t="inlineStr">
        <is>
          <t>91.15.01-002</t>
        </is>
      </c>
      <c r="D77" s="299" t="inlineStr">
        <is>
          <t>Прицепы тракторные 6,5 т</t>
        </is>
      </c>
      <c r="E77" s="296" t="inlineStr">
        <is>
          <t>маш.-ч</t>
        </is>
      </c>
      <c r="F77" s="296" t="n">
        <v>6178.866124</v>
      </c>
      <c r="G77" s="313" t="n">
        <v>10.8</v>
      </c>
      <c r="H77" s="226">
        <f>ROUND(F77*G77,2)</f>
        <v/>
      </c>
      <c r="I77" s="154" t="n"/>
    </row>
    <row r="78" ht="25.5" customHeight="1" s="240">
      <c r="A78" s="296" t="n">
        <v>64</v>
      </c>
      <c r="B78" s="284" t="n"/>
      <c r="C78" s="217" t="inlineStr">
        <is>
          <t>91.06.09-101</t>
        </is>
      </c>
      <c r="D78" s="299" t="inlineStr">
        <is>
          <t>Стрелы монтажные А-образные высотой до 22 м для подъема опор ВЛ</t>
        </is>
      </c>
      <c r="E78" s="296" t="inlineStr">
        <is>
          <t>маш.-ч</t>
        </is>
      </c>
      <c r="F78" s="296" t="n">
        <v>8499.900838</v>
      </c>
      <c r="G78" s="313" t="n">
        <v>6.24</v>
      </c>
      <c r="H78" s="226">
        <f>ROUND(F78*G78,2)</f>
        <v/>
      </c>
    </row>
    <row r="79" ht="25.5" customHeight="1" s="240">
      <c r="A79" s="296" t="n">
        <v>65</v>
      </c>
      <c r="B79" s="284" t="n"/>
      <c r="C79" s="217" t="inlineStr">
        <is>
          <t>91.14.05-012</t>
        </is>
      </c>
      <c r="D79" s="299" t="inlineStr">
        <is>
          <t>Полуприцепы общего назначения, грузоподъемность 15 т</t>
        </is>
      </c>
      <c r="E79" s="296" t="inlineStr">
        <is>
          <t>маш.-ч</t>
        </is>
      </c>
      <c r="F79" s="296" t="n">
        <v>2526.7958</v>
      </c>
      <c r="G79" s="313" t="n">
        <v>19.76</v>
      </c>
      <c r="H79" s="226">
        <f>ROUND(F79*G79,2)</f>
        <v/>
      </c>
    </row>
    <row r="80" ht="25.5" customHeight="1" s="240">
      <c r="A80" s="296" t="n">
        <v>66</v>
      </c>
      <c r="B80" s="284" t="n"/>
      <c r="C80" s="217" t="inlineStr">
        <is>
          <t>91.01.02-004</t>
        </is>
      </c>
      <c r="D80" s="299" t="inlineStr">
        <is>
          <t>Автогрейдеры среднего типа, мощность 99 кВт (135 л.с.)</t>
        </is>
      </c>
      <c r="E80" s="296" t="inlineStr">
        <is>
          <t>маш.-ч</t>
        </is>
      </c>
      <c r="F80" s="296" t="n">
        <v>320.496946</v>
      </c>
      <c r="G80" s="313" t="n">
        <v>123</v>
      </c>
      <c r="H80" s="226">
        <f>ROUND(F80*G80,2)</f>
        <v/>
      </c>
      <c r="J80" s="380" t="n"/>
      <c r="L80" s="154" t="n"/>
    </row>
    <row r="81" customFormat="1" s="230">
      <c r="A81" s="296" t="n">
        <v>67</v>
      </c>
      <c r="B81" s="284" t="n"/>
      <c r="C81" s="217" t="inlineStr">
        <is>
          <t>91.14.04-001</t>
        </is>
      </c>
      <c r="D81" s="299" t="inlineStr">
        <is>
          <t>Тягачи седельные, грузоподъемность 12 т</t>
        </is>
      </c>
      <c r="E81" s="296" t="inlineStr">
        <is>
          <t>маш.-ч</t>
        </is>
      </c>
      <c r="F81" s="296" t="n">
        <v>298.72</v>
      </c>
      <c r="G81" s="313" t="n">
        <v>123.41</v>
      </c>
      <c r="H81" s="226">
        <f>ROUND(F81*G81,2)</f>
        <v/>
      </c>
      <c r="L81" s="154" t="n"/>
    </row>
    <row r="82">
      <c r="A82" s="296" t="n">
        <v>68</v>
      </c>
      <c r="B82" s="284" t="n"/>
      <c r="C82" s="217" t="inlineStr">
        <is>
          <t>91.19.08-004</t>
        </is>
      </c>
      <c r="D82" s="299" t="inlineStr">
        <is>
          <t>Насосы мощностью 4 кВт</t>
        </is>
      </c>
      <c r="E82" s="296" t="inlineStr">
        <is>
          <t>маш.-ч</t>
        </is>
      </c>
      <c r="F82" s="296" t="n">
        <v>9676.799999999999</v>
      </c>
      <c r="G82" s="313" t="n">
        <v>2.96</v>
      </c>
      <c r="H82" s="226">
        <f>ROUND(F82*G82,2)</f>
        <v/>
      </c>
      <c r="L82" s="154" t="n"/>
    </row>
    <row r="83">
      <c r="A83" s="296" t="n">
        <v>69</v>
      </c>
      <c r="B83" s="284" t="n"/>
      <c r="C83" s="217" t="inlineStr">
        <is>
          <t>91.14.04-001</t>
        </is>
      </c>
      <c r="D83" s="299" t="inlineStr">
        <is>
          <t>Тягачи седельные, грузоподъемность 12 т</t>
        </is>
      </c>
      <c r="E83" s="296" t="inlineStr">
        <is>
          <t>маш.-ч</t>
        </is>
      </c>
      <c r="F83" s="296" t="n">
        <v>264</v>
      </c>
      <c r="G83" s="313" t="n">
        <v>102.84</v>
      </c>
      <c r="H83" s="226">
        <f>ROUND(F83*G83,2)</f>
        <v/>
      </c>
      <c r="L83" s="154" t="n"/>
    </row>
    <row r="84" ht="25.5" customHeight="1" s="240">
      <c r="A84" s="296" t="n">
        <v>70</v>
      </c>
      <c r="B84" s="284" t="n"/>
      <c r="C84" s="217" t="inlineStr">
        <is>
          <t>91.04.01-032</t>
        </is>
      </c>
      <c r="D84" s="299" t="inlineStr">
        <is>
          <t>Машины бурильно-крановые глубина бурения 1,5-3 м, мощность 66 кВт (90 л.с.)</t>
        </is>
      </c>
      <c r="E84" s="296" t="inlineStr">
        <is>
          <t>маш.-ч</t>
        </is>
      </c>
      <c r="F84" s="296" t="n">
        <v>181.26</v>
      </c>
      <c r="G84" s="313" t="n">
        <v>140.95</v>
      </c>
      <c r="H84" s="226">
        <f>ROUND(F84*G84,2)</f>
        <v/>
      </c>
      <c r="I84" s="154" t="n"/>
      <c r="L84" s="154" t="n"/>
    </row>
    <row r="85">
      <c r="A85" s="296" t="n">
        <v>71</v>
      </c>
      <c r="B85" s="284" t="n"/>
      <c r="C85" s="217" t="inlineStr">
        <is>
          <t>91.14.07-011</t>
        </is>
      </c>
      <c r="D85" s="299" t="inlineStr">
        <is>
          <t>Автоцементовозы 13 т</t>
        </is>
      </c>
      <c r="E85" s="296" t="inlineStr">
        <is>
          <t>маш.-ч</t>
        </is>
      </c>
      <c r="F85" s="296" t="n">
        <v>182.16</v>
      </c>
      <c r="G85" s="313" t="n">
        <v>122.18</v>
      </c>
      <c r="H85" s="226">
        <f>ROUND(F85*G85,2)</f>
        <v/>
      </c>
      <c r="I85" s="154" t="n"/>
      <c r="L85" s="154" t="n"/>
    </row>
    <row r="86" ht="25.5" customHeight="1" s="240">
      <c r="A86" s="296" t="n">
        <v>72</v>
      </c>
      <c r="B86" s="284" t="n"/>
      <c r="C86" s="217" t="inlineStr">
        <is>
          <t>91.08.09-023</t>
        </is>
      </c>
      <c r="D86" s="299" t="inlineStr">
        <is>
          <t>Трамбовки пневматические при работе от передвижных компрессорных станций</t>
        </is>
      </c>
      <c r="E86" s="296" t="inlineStr">
        <is>
          <t>маш.-ч</t>
        </is>
      </c>
      <c r="F86" s="296" t="n">
        <v>35521.994038</v>
      </c>
      <c r="G86" s="313" t="n">
        <v>0.55</v>
      </c>
      <c r="H86" s="226">
        <f>ROUND(F86*G86,2)</f>
        <v/>
      </c>
      <c r="I86" s="154" t="n"/>
      <c r="L86" s="154" t="n"/>
    </row>
    <row r="87">
      <c r="A87" s="296" t="n">
        <v>73</v>
      </c>
      <c r="B87" s="284" t="n"/>
      <c r="C87" s="217" t="inlineStr">
        <is>
          <t>91.06.01-002</t>
        </is>
      </c>
      <c r="D87" s="299" t="inlineStr">
        <is>
          <t>Домкраты гидравлические, грузоподъемность 6,3-25 т</t>
        </is>
      </c>
      <c r="E87" s="296" t="inlineStr">
        <is>
          <t>маш.-ч</t>
        </is>
      </c>
      <c r="F87" s="296" t="n">
        <v>37046.176318</v>
      </c>
      <c r="G87" s="313" t="n">
        <v>0.48</v>
      </c>
      <c r="H87" s="226">
        <f>ROUND(F87*G87,2)</f>
        <v/>
      </c>
      <c r="I87" s="154" t="n"/>
      <c r="L87" s="154" t="n"/>
    </row>
    <row r="88">
      <c r="A88" s="296" t="n">
        <v>74</v>
      </c>
      <c r="B88" s="284" t="n"/>
      <c r="C88" s="217" t="inlineStr">
        <is>
          <t>91.01.01-034</t>
        </is>
      </c>
      <c r="D88" s="299" t="inlineStr">
        <is>
          <t>Бульдозеры, мощность 59 кВт (80 л.с.)</t>
        </is>
      </c>
      <c r="E88" s="296" t="inlineStr">
        <is>
          <t>маш.-ч</t>
        </is>
      </c>
      <c r="F88" s="296" t="n">
        <v>256.06444</v>
      </c>
      <c r="G88" s="313" t="n">
        <v>59.47</v>
      </c>
      <c r="H88" s="226">
        <f>ROUND(F88*G88,2)</f>
        <v/>
      </c>
      <c r="I88" s="154" t="n"/>
    </row>
    <row r="89">
      <c r="A89" s="296" t="n">
        <v>75</v>
      </c>
      <c r="B89" s="284" t="n"/>
      <c r="C89" s="217" t="inlineStr">
        <is>
          <t>91.01.01-035</t>
        </is>
      </c>
      <c r="D89" s="299" t="inlineStr">
        <is>
          <t>Бульдозеры, мощность 79 кВт (108 л.с.)</t>
        </is>
      </c>
      <c r="E89" s="296" t="inlineStr">
        <is>
          <t>маш.-ч</t>
        </is>
      </c>
      <c r="F89" s="296" t="n">
        <v>178.858639</v>
      </c>
      <c r="G89" s="313" t="n">
        <v>79.06999999999999</v>
      </c>
      <c r="H89" s="226">
        <f>ROUND(F89*G89,2)</f>
        <v/>
      </c>
    </row>
    <row r="90">
      <c r="A90" s="296" t="n">
        <v>76</v>
      </c>
      <c r="B90" s="284" t="n"/>
      <c r="C90" s="217" t="inlineStr">
        <is>
          <t>91.06.05-011</t>
        </is>
      </c>
      <c r="D90" s="299" t="inlineStr">
        <is>
          <t>Погрузчики, грузоподъемность 5 т</t>
        </is>
      </c>
      <c r="E90" s="296" t="inlineStr">
        <is>
          <t>маш.час</t>
        </is>
      </c>
      <c r="F90" s="296" t="n">
        <v>157.124368</v>
      </c>
      <c r="G90" s="313" t="n">
        <v>89.98999999999999</v>
      </c>
      <c r="H90" s="226">
        <f>ROUND(F90*G90,2)</f>
        <v/>
      </c>
    </row>
    <row r="91" ht="25.5" customHeight="1" s="240">
      <c r="A91" s="296" t="n">
        <v>77</v>
      </c>
      <c r="B91" s="284" t="n"/>
      <c r="C91" s="217" t="inlineStr">
        <is>
          <t>91.06.05-057</t>
        </is>
      </c>
      <c r="D91" s="299" t="inlineStr">
        <is>
          <t>Погрузчики одноковшовые универсальные фронтальные пневмоколесные, грузоподъемность 3 т</t>
        </is>
      </c>
      <c r="E91" s="296" t="inlineStr">
        <is>
          <t>маш.-ч</t>
        </is>
      </c>
      <c r="F91" s="296" t="n">
        <v>84.06399999999999</v>
      </c>
      <c r="G91" s="313" t="n">
        <v>90.40000000000001</v>
      </c>
      <c r="H91" s="226">
        <f>ROUND(F91*G91,2)</f>
        <v/>
      </c>
    </row>
    <row r="92" ht="25.5" customHeight="1" s="240">
      <c r="A92" s="296" t="n">
        <v>78</v>
      </c>
      <c r="B92" s="284" t="n"/>
      <c r="C92" s="217" t="inlineStr">
        <is>
          <t>91.21.01-012</t>
        </is>
      </c>
      <c r="D92" s="299" t="inlineStr">
        <is>
          <t>Агрегаты окрасочные высокого давления для окраски поверхностей конструкций, мощность 1 кВт</t>
        </is>
      </c>
      <c r="E92" s="296" t="inlineStr">
        <is>
          <t>маш.-ч</t>
        </is>
      </c>
      <c r="F92" s="296" t="n">
        <v>1038.775951</v>
      </c>
      <c r="G92" s="313" t="n">
        <v>6.82</v>
      </c>
      <c r="H92" s="226">
        <f>ROUND(F92*G92,2)</f>
        <v/>
      </c>
    </row>
    <row r="93" ht="25.5" customHeight="1" s="240">
      <c r="A93" s="296" t="n">
        <v>79</v>
      </c>
      <c r="B93" s="284" t="n"/>
      <c r="C93" s="217" t="inlineStr">
        <is>
          <t>91.06.03-062</t>
        </is>
      </c>
      <c r="D93" s="299" t="inlineStr">
        <is>
          <t>Лебедки электрические тяговым усилием до 31,39 кН (3,2 т)</t>
        </is>
      </c>
      <c r="E93" s="296" t="inlineStr">
        <is>
          <t>маш.-ч</t>
        </is>
      </c>
      <c r="F93" s="296" t="n">
        <v>816.2856</v>
      </c>
      <c r="G93" s="313" t="n">
        <v>6.9</v>
      </c>
      <c r="H93" s="226">
        <f>ROUND(F93*G93,2)</f>
        <v/>
      </c>
    </row>
    <row r="94">
      <c r="A94" s="296" t="n">
        <v>80</v>
      </c>
      <c r="B94" s="284" t="n"/>
      <c r="C94" s="217" t="inlineStr">
        <is>
          <t>91.21.16-012</t>
        </is>
      </c>
      <c r="D94" s="299" t="inlineStr">
        <is>
          <t>Пресс гидравлический с электроприводом</t>
        </is>
      </c>
      <c r="E94" s="296" t="inlineStr">
        <is>
          <t>маш.-ч</t>
        </is>
      </c>
      <c r="F94" s="296" t="n">
        <v>4695.530141</v>
      </c>
      <c r="G94" s="313" t="n">
        <v>1.11</v>
      </c>
      <c r="H94" s="226">
        <f>ROUND(F94*G94,2)</f>
        <v/>
      </c>
    </row>
    <row r="95" ht="25.5" customHeight="1" s="240">
      <c r="A95" s="296" t="n">
        <v>81</v>
      </c>
      <c r="B95" s="284" t="n"/>
      <c r="C95" s="217" t="inlineStr">
        <is>
          <t>91.14.05-011</t>
        </is>
      </c>
      <c r="D95" s="299" t="inlineStr">
        <is>
          <t>Полуприцепы общего назначения, грузоподъемность 12 т</t>
        </is>
      </c>
      <c r="E95" s="296" t="inlineStr">
        <is>
          <t>маш.-ч</t>
        </is>
      </c>
      <c r="F95" s="296" t="n">
        <v>298.72</v>
      </c>
      <c r="G95" s="313" t="n">
        <v>14.4</v>
      </c>
      <c r="H95" s="226">
        <f>ROUND(F95*G95,2)</f>
        <v/>
      </c>
      <c r="I95" s="154" t="n"/>
      <c r="L95" s="154" t="n"/>
    </row>
    <row r="96" ht="25.5" customHeight="1" s="240">
      <c r="A96" s="296" t="n">
        <v>82</v>
      </c>
      <c r="B96" s="284" t="n"/>
      <c r="C96" s="217" t="inlineStr">
        <is>
          <t>91.01.04-003</t>
        </is>
      </c>
      <c r="D96" s="299" t="inlineStr">
        <is>
          <t>Установки однобаровые на тракторе, мощность 79 кВт (108 л.с.), ширина щели 14 см</t>
        </is>
      </c>
      <c r="E96" s="296" t="inlineStr">
        <is>
          <t>маш.-ч</t>
        </is>
      </c>
      <c r="F96" s="296" t="n">
        <v>30.6776</v>
      </c>
      <c r="G96" s="313" t="n">
        <v>127.95</v>
      </c>
      <c r="H96" s="226">
        <f>ROUND(F96*G96,2)</f>
        <v/>
      </c>
      <c r="I96" s="154" t="n"/>
      <c r="L96" s="154" t="n"/>
    </row>
    <row r="97">
      <c r="A97" s="296" t="n">
        <v>83</v>
      </c>
      <c r="B97" s="284" t="n"/>
      <c r="C97" s="217" t="inlineStr">
        <is>
          <t>91.13.03-041</t>
        </is>
      </c>
      <c r="D97" s="299" t="inlineStr">
        <is>
          <t>Автоцистерна</t>
        </is>
      </c>
      <c r="E97" s="296" t="inlineStr">
        <is>
          <t>маш.-ч</t>
        </is>
      </c>
      <c r="F97" s="296" t="n">
        <v>36.432</v>
      </c>
      <c r="G97" s="313" t="n">
        <v>100.72</v>
      </c>
      <c r="H97" s="226">
        <f>ROUND(F97*G97,2)</f>
        <v/>
      </c>
      <c r="I97" s="154" t="n"/>
      <c r="L97" s="154" t="n"/>
    </row>
    <row r="98" ht="25.5" customHeight="1" s="240">
      <c r="A98" s="296" t="n">
        <v>84</v>
      </c>
      <c r="B98" s="284" t="n"/>
      <c r="C98" s="217" t="inlineStr">
        <is>
          <t>91.07.08-022</t>
        </is>
      </c>
      <c r="D98" s="299" t="inlineStr">
        <is>
          <t>Растворосмесители для приготовления водоцементных и других растворов 750 л</t>
        </is>
      </c>
      <c r="E98" s="296" t="inlineStr">
        <is>
          <t>маш.-ч</t>
        </is>
      </c>
      <c r="F98" s="296" t="n">
        <v>582.912</v>
      </c>
      <c r="G98" s="313" t="n">
        <v>5.8</v>
      </c>
      <c r="H98" s="226">
        <f>ROUND(F98*G98,2)</f>
        <v/>
      </c>
      <c r="I98" s="154" t="n"/>
      <c r="L98" s="154" t="n"/>
    </row>
    <row r="99">
      <c r="A99" s="296" t="n">
        <v>85</v>
      </c>
      <c r="B99" s="284" t="n"/>
      <c r="C99" s="217" t="inlineStr">
        <is>
          <t>91.01.01-039</t>
        </is>
      </c>
      <c r="D99" s="299" t="inlineStr">
        <is>
          <t>Бульдозеры, мощность 132 кВт (180 л.с.)</t>
        </is>
      </c>
      <c r="E99" s="296" t="inlineStr">
        <is>
          <t>маш.-ч</t>
        </is>
      </c>
      <c r="F99" s="296" t="n">
        <v>25.002575</v>
      </c>
      <c r="G99" s="313" t="n">
        <v>132.79</v>
      </c>
      <c r="H99" s="226">
        <f>ROUND(F99*G99,2)</f>
        <v/>
      </c>
      <c r="I99" s="154" t="n"/>
      <c r="L99" s="154" t="n"/>
    </row>
    <row r="100" ht="25.5" customHeight="1" s="240">
      <c r="A100" s="296" t="n">
        <v>86</v>
      </c>
      <c r="B100" s="284" t="n"/>
      <c r="C100" s="217" t="inlineStr">
        <is>
          <t>91.14.05-011</t>
        </is>
      </c>
      <c r="D100" s="299" t="inlineStr">
        <is>
          <t>Полуприцепы общего назначения, грузоподъемность 12 т</t>
        </is>
      </c>
      <c r="E100" s="296" t="inlineStr">
        <is>
          <t>маш.-ч</t>
        </is>
      </c>
      <c r="F100" s="296" t="n">
        <v>264</v>
      </c>
      <c r="G100" s="313" t="n">
        <v>12</v>
      </c>
      <c r="H100" s="226">
        <f>ROUND(F100*G100,2)</f>
        <v/>
      </c>
      <c r="I100" s="154" t="n"/>
    </row>
    <row r="101">
      <c r="A101" s="296" t="n">
        <v>87</v>
      </c>
      <c r="B101" s="284" t="n"/>
      <c r="C101" s="217" t="inlineStr">
        <is>
          <t>91.13.01-038</t>
        </is>
      </c>
      <c r="D101" s="299" t="inlineStr">
        <is>
          <t>Машины поливомоечные 6000 л</t>
        </is>
      </c>
      <c r="E101" s="296" t="inlineStr">
        <is>
          <t>маш.-ч</t>
        </is>
      </c>
      <c r="F101" s="296" t="n">
        <v>13.92636</v>
      </c>
      <c r="G101" s="313" t="n">
        <v>110</v>
      </c>
      <c r="H101" s="226">
        <f>ROUND(F101*G101,2)</f>
        <v/>
      </c>
      <c r="I101" s="154" t="n"/>
    </row>
    <row r="102" ht="38.25" customHeight="1" s="240">
      <c r="A102" s="296" t="n">
        <v>88</v>
      </c>
      <c r="B102" s="284" t="n"/>
      <c r="C102" s="217" t="inlineStr">
        <is>
          <t>91.07.07-002</t>
        </is>
      </c>
      <c r="D102" s="299" t="inlineStr">
        <is>
          <t>Агрегаты электронасосные с регулированием подачи вручную для строительных растворов, подача до 6 м3/ч, напор 150 м</t>
        </is>
      </c>
      <c r="E102" s="296" t="inlineStr">
        <is>
          <t>маш.-ч</t>
        </is>
      </c>
      <c r="F102" s="296" t="n">
        <v>69.4924</v>
      </c>
      <c r="G102" s="313" t="n">
        <v>11.13</v>
      </c>
      <c r="H102" s="226">
        <f>ROUND(F102*G102,2)</f>
        <v/>
      </c>
    </row>
    <row r="103" ht="25.5" customHeight="1" s="240">
      <c r="A103" s="296" t="n">
        <v>89</v>
      </c>
      <c r="B103" s="284" t="n"/>
      <c r="C103" s="217" t="inlineStr">
        <is>
          <t>91.01.05-086</t>
        </is>
      </c>
      <c r="D103" s="299" t="inlineStr">
        <is>
          <t>Экскаваторы одноковшовые дизельные на гусеничном ходу, емкость ковша 0,65 м3</t>
        </is>
      </c>
      <c r="E103" s="296" t="inlineStr">
        <is>
          <t>маш.-ч</t>
        </is>
      </c>
      <c r="F103" s="296" t="n">
        <v>4.23881</v>
      </c>
      <c r="G103" s="313" t="n">
        <v>115.27</v>
      </c>
      <c r="H103" s="226">
        <f>ROUND(F103*G103,2)</f>
        <v/>
      </c>
    </row>
    <row r="104" ht="25.5" customHeight="1" s="240">
      <c r="A104" s="296" t="n">
        <v>90</v>
      </c>
      <c r="B104" s="284" t="n"/>
      <c r="C104" s="217" t="inlineStr">
        <is>
          <t>91.08.09-024</t>
        </is>
      </c>
      <c r="D104" s="299" t="inlineStr">
        <is>
          <t>Трамбовки пневматические при работе от стационарного компрессора</t>
        </is>
      </c>
      <c r="E104" s="296" t="inlineStr">
        <is>
          <t>маш.-ч</t>
        </is>
      </c>
      <c r="F104" s="296" t="n">
        <v>72.94759999999999</v>
      </c>
      <c r="G104" s="313" t="n">
        <v>4.91</v>
      </c>
      <c r="H104" s="226">
        <f>ROUND(F104*G104,2)</f>
        <v/>
      </c>
    </row>
    <row r="105" ht="25.5" customHeight="1" s="240">
      <c r="A105" s="296" t="n">
        <v>91</v>
      </c>
      <c r="B105" s="284" t="n"/>
      <c r="C105" s="217" t="inlineStr">
        <is>
          <t>91.17.04-233</t>
        </is>
      </c>
      <c r="D105" s="299" t="inlineStr">
        <is>
          <t>Установки для сварки ручной дуговой (постоянного тока)</t>
        </is>
      </c>
      <c r="E105" s="296" t="inlineStr">
        <is>
          <t>маш.-ч</t>
        </is>
      </c>
      <c r="F105" s="296" t="n">
        <v>2.576</v>
      </c>
      <c r="G105" s="313" t="n">
        <v>8.1</v>
      </c>
      <c r="H105" s="226">
        <f>ROUND(F105*G105,2)</f>
        <v/>
      </c>
    </row>
    <row r="106" ht="25.5" customHeight="1" s="240">
      <c r="A106" s="296" t="n">
        <v>92</v>
      </c>
      <c r="B106" s="284" t="n"/>
      <c r="C106" s="217" t="inlineStr">
        <is>
          <t>91.06.03-060</t>
        </is>
      </c>
      <c r="D106" s="299" t="inlineStr">
        <is>
          <t>Лебедки электрические тяговым усилием до 5,79 кН (0,59 т)</t>
        </is>
      </c>
      <c r="E106" s="296" t="inlineStr">
        <is>
          <t>маш.-ч</t>
        </is>
      </c>
      <c r="F106" s="296" t="n">
        <v>11.993383</v>
      </c>
      <c r="G106" s="313" t="n">
        <v>1.7</v>
      </c>
      <c r="H106" s="226">
        <f>ROUND(F106*G106,2)</f>
        <v/>
      </c>
    </row>
    <row r="107">
      <c r="A107" s="283" t="inlineStr">
        <is>
          <t>Материалы</t>
        </is>
      </c>
      <c r="B107" s="369" t="n"/>
      <c r="C107" s="369" t="n"/>
      <c r="D107" s="369" t="n"/>
      <c r="E107" s="370" t="n"/>
      <c r="F107" s="283" t="n"/>
      <c r="G107" s="209" t="n"/>
      <c r="H107" s="377">
        <f>SUM(H108:H280)</f>
        <v/>
      </c>
    </row>
    <row r="108" ht="25.5" customHeight="1" s="240">
      <c r="A108" s="174" t="n">
        <v>93</v>
      </c>
      <c r="B108" s="284" t="n"/>
      <c r="C108" s="217" t="inlineStr">
        <is>
          <t>05.1.05.14-0027</t>
        </is>
      </c>
      <c r="D108" s="299" t="inlineStr">
        <is>
          <t>Фундаменты под опоры ВЛ Ф6-АМ (бетон B30, расход арматуры 180 кг)</t>
        </is>
      </c>
      <c r="E108" s="296" t="inlineStr">
        <is>
          <t>м3</t>
        </is>
      </c>
      <c r="F108" s="296" t="n">
        <v>60542.962</v>
      </c>
      <c r="G108" s="226" t="n">
        <v>3304.62</v>
      </c>
      <c r="H108" s="226">
        <f>ROUND(F108*G108,2)</f>
        <v/>
      </c>
      <c r="I108" s="165" t="n"/>
      <c r="K108" s="154" t="n"/>
    </row>
    <row r="109">
      <c r="A109" s="174" t="n">
        <v>96</v>
      </c>
      <c r="B109" s="284" t="n"/>
      <c r="C109" s="217" t="inlineStr">
        <is>
          <t>22.2.01.03-0002</t>
        </is>
      </c>
      <c r="D109" s="299" t="inlineStr">
        <is>
          <t>Изолятор подвесной стеклянный ПСВ-160А</t>
        </is>
      </c>
      <c r="E109" s="296" t="inlineStr">
        <is>
          <t>шт</t>
        </is>
      </c>
      <c r="F109" s="296" t="n">
        <v>162349</v>
      </c>
      <c r="G109" s="226" t="n">
        <v>284.68</v>
      </c>
      <c r="H109" s="226">
        <f>ROUND(F109*G109,2)</f>
        <v/>
      </c>
      <c r="I109" s="165" t="n"/>
      <c r="K109" s="154" t="n"/>
    </row>
    <row r="110">
      <c r="A110" s="174" t="n">
        <v>98</v>
      </c>
      <c r="B110" s="284" t="n"/>
      <c r="C110" s="217" t="inlineStr">
        <is>
          <t>Прайс из СД ОП</t>
        </is>
      </c>
      <c r="D110" s="299" t="inlineStr">
        <is>
          <t>Жесткая анкерная линия для опор средняя</t>
        </is>
      </c>
      <c r="E110" s="296" t="inlineStr">
        <is>
          <t>шт</t>
        </is>
      </c>
      <c r="F110" s="296" t="n">
        <v>458</v>
      </c>
      <c r="G110" s="226" t="n">
        <v>43092.45</v>
      </c>
      <c r="H110" s="226">
        <f>ROUND(F110*G110,2)</f>
        <v/>
      </c>
      <c r="I110" s="165" t="n"/>
      <c r="K110" s="154" t="n"/>
    </row>
    <row r="111" ht="25.5" customHeight="1" s="240">
      <c r="A111" s="174" t="n">
        <v>99</v>
      </c>
      <c r="B111" s="284" t="n"/>
      <c r="C111" s="217" t="inlineStr">
        <is>
          <t>01.7.15.03-0035</t>
        </is>
      </c>
      <c r="D111" s="299" t="inlineStr">
        <is>
          <t>Болты с гайками и шайбами оцинкованные, диаметр 20 мм</t>
        </is>
      </c>
      <c r="E111" s="296" t="inlineStr">
        <is>
          <t>кг</t>
        </is>
      </c>
      <c r="F111" s="296" t="n">
        <v>505689.13</v>
      </c>
      <c r="G111" s="226" t="n">
        <v>24.97</v>
      </c>
      <c r="H111" s="226">
        <f>ROUND(F111*G111,2)</f>
        <v/>
      </c>
      <c r="I111" s="165" t="n"/>
    </row>
    <row r="112" ht="25.5" customHeight="1" s="240">
      <c r="A112" s="174" t="n">
        <v>100</v>
      </c>
      <c r="B112" s="284" t="n"/>
      <c r="C112" s="217" t="inlineStr">
        <is>
          <t>05.1.05.14-0024</t>
        </is>
      </c>
      <c r="D112" s="299" t="inlineStr">
        <is>
          <t>Фундаменты под опоры ВЛ Ф6-4 (бетон B30, расход арматуры 162 кг)</t>
        </is>
      </c>
      <c r="E112" s="296" t="inlineStr">
        <is>
          <t>м3</t>
        </is>
      </c>
      <c r="F112" s="296" t="n">
        <v>1265.9376</v>
      </c>
      <c r="G112" s="226" t="n">
        <v>3096.13</v>
      </c>
      <c r="H112" s="226">
        <f>ROUND(F112*G112,2)</f>
        <v/>
      </c>
      <c r="I112" s="165" t="n"/>
    </row>
    <row r="113">
      <c r="A113" s="174" t="n">
        <v>101</v>
      </c>
      <c r="B113" s="284" t="n"/>
      <c r="C113" s="217" t="inlineStr">
        <is>
          <t>05.1.01.13-0011</t>
        </is>
      </c>
      <c r="D113" s="299" t="inlineStr">
        <is>
          <t>Плиты анкерные сборные железобетонные ВЛ и ОРУ</t>
        </is>
      </c>
      <c r="E113" s="296" t="inlineStr">
        <is>
          <t>м3</t>
        </is>
      </c>
      <c r="F113" s="296" t="n">
        <v>3251.7</v>
      </c>
      <c r="G113" s="226" t="n">
        <v>1148</v>
      </c>
      <c r="H113" s="226">
        <f>ROUND(F113*G113,2)</f>
        <v/>
      </c>
      <c r="I113" s="165" t="n"/>
    </row>
    <row r="114">
      <c r="A114" s="174" t="n">
        <v>102</v>
      </c>
      <c r="B114" s="284" t="n"/>
      <c r="C114" s="217" t="inlineStr">
        <is>
          <t>05.1.03.13-0184</t>
        </is>
      </c>
      <c r="D114" s="299" t="inlineStr">
        <is>
          <t>Ригели сборные железобетонные Р1-А</t>
        </is>
      </c>
      <c r="E114" s="296" t="inlineStr">
        <is>
          <t>м3</t>
        </is>
      </c>
      <c r="F114" s="296" t="n">
        <v>566.25</v>
      </c>
      <c r="G114" s="226" t="n">
        <v>4950.75</v>
      </c>
      <c r="H114" s="226">
        <f>ROUND(F114*G114,2)</f>
        <v/>
      </c>
      <c r="I114" s="165" t="n"/>
    </row>
    <row r="115">
      <c r="A115" s="174" t="n">
        <v>103</v>
      </c>
      <c r="B115" s="284" t="n"/>
      <c r="C115" s="217" t="inlineStr">
        <is>
          <t>02.3.01.02-0015</t>
        </is>
      </c>
      <c r="D115" s="299" t="inlineStr">
        <is>
          <t>Песок природный для строительных работ средний</t>
        </is>
      </c>
      <c r="E115" s="296" t="inlineStr">
        <is>
          <t>м3</t>
        </is>
      </c>
      <c r="F115" s="296" t="n">
        <v>42671.89</v>
      </c>
      <c r="G115" s="226" t="n">
        <v>55.26</v>
      </c>
      <c r="H115" s="226">
        <f>ROUND(F115*G115,2)</f>
        <v/>
      </c>
      <c r="I115" s="165" t="n"/>
    </row>
    <row r="116">
      <c r="A116" s="174" t="n">
        <v>104</v>
      </c>
      <c r="B116" s="284" t="n"/>
      <c r="C116" s="217" t="inlineStr">
        <is>
          <t>22.2.02.04-0027</t>
        </is>
      </c>
      <c r="D116" s="299" t="inlineStr">
        <is>
          <t>Звено промежуточное ПТР-16-1</t>
        </is>
      </c>
      <c r="E116" s="296" t="inlineStr">
        <is>
          <t>шт.</t>
        </is>
      </c>
      <c r="F116" s="296" t="n">
        <v>4048</v>
      </c>
      <c r="G116" s="226" t="n">
        <v>545.72</v>
      </c>
      <c r="H116" s="226">
        <f>ROUND(F116*G116,2)</f>
        <v/>
      </c>
      <c r="I116" s="165" t="n"/>
    </row>
    <row r="117">
      <c r="A117" s="174" t="n">
        <v>105</v>
      </c>
      <c r="B117" s="284" t="n"/>
      <c r="C117" s="217" t="inlineStr">
        <is>
          <t>20.1.01.12-0005</t>
        </is>
      </c>
      <c r="D117" s="299" t="inlineStr">
        <is>
          <t>Зажим поддерживающий глухой 3ПГН-5-13</t>
        </is>
      </c>
      <c r="E117" s="296" t="inlineStr">
        <is>
          <t>шт.</t>
        </is>
      </c>
      <c r="F117" s="296" t="n">
        <v>1422</v>
      </c>
      <c r="G117" s="226" t="n">
        <v>1419.99</v>
      </c>
      <c r="H117" s="226">
        <f>ROUND(F117*G117,2)</f>
        <v/>
      </c>
      <c r="I117" s="165" t="n"/>
    </row>
    <row r="118">
      <c r="A118" s="174" t="n">
        <v>106</v>
      </c>
      <c r="B118" s="284" t="n"/>
      <c r="C118" s="217" t="inlineStr">
        <is>
          <t>22.2.01.03-0001</t>
        </is>
      </c>
      <c r="D118" s="299" t="inlineStr">
        <is>
          <t>Изолятор подвесной стеклянный ПСВ-120Б</t>
        </is>
      </c>
      <c r="E118" s="296" t="inlineStr">
        <is>
          <t>шт</t>
        </is>
      </c>
      <c r="F118" s="296" t="n">
        <v>9849</v>
      </c>
      <c r="G118" s="226" t="n">
        <v>202.55</v>
      </c>
      <c r="H118" s="226">
        <f>ROUND(F118*G118,2)</f>
        <v/>
      </c>
      <c r="I118" s="165" t="n"/>
    </row>
    <row r="119" ht="25.5" customHeight="1" s="240">
      <c r="A119" s="174" t="n">
        <v>107</v>
      </c>
      <c r="B119" s="284" t="n"/>
      <c r="C119" s="217" t="inlineStr">
        <is>
          <t>20.1.01.15-0001</t>
        </is>
      </c>
      <c r="D119" s="299" t="inlineStr">
        <is>
          <t>Зажим 2-х клиновой стальной диаметром 15,5-18,5 мм</t>
        </is>
      </c>
      <c r="E119" s="296" t="inlineStr">
        <is>
          <t>шт</t>
        </is>
      </c>
      <c r="F119" s="296" t="n">
        <v>1328</v>
      </c>
      <c r="G119" s="226" t="n">
        <v>1457.39</v>
      </c>
      <c r="H119" s="226">
        <f>ROUND(F119*G119,2)</f>
        <v/>
      </c>
      <c r="I119" s="165" t="n"/>
    </row>
    <row r="120" ht="25.5" customHeight="1" s="240">
      <c r="A120" s="174" t="n">
        <v>108</v>
      </c>
      <c r="B120" s="284" t="n"/>
      <c r="C120" s="217" t="inlineStr">
        <is>
          <t>08.1.02.16-0013</t>
        </is>
      </c>
      <c r="D120" s="299" t="inlineStr">
        <is>
          <t>Сваи стальные винтовые, диаметр ствола 108 мм, с крепежом</t>
        </is>
      </c>
      <c r="E120" s="296" t="inlineStr">
        <is>
          <t>компл.</t>
        </is>
      </c>
      <c r="F120" s="296" t="n">
        <v>5536</v>
      </c>
      <c r="G120" s="226" t="n">
        <v>345.87</v>
      </c>
      <c r="H120" s="226">
        <f>ROUND(F120*G120,2)</f>
        <v/>
      </c>
      <c r="I120" s="165" t="n"/>
    </row>
    <row r="121" customFormat="1" s="230">
      <c r="A121" s="174" t="n">
        <v>109</v>
      </c>
      <c r="B121" s="284" t="n"/>
      <c r="C121" s="217" t="inlineStr">
        <is>
          <t>20.2.02.06-0005</t>
        </is>
      </c>
      <c r="D121" s="299" t="inlineStr">
        <is>
          <t>Экран защитный ЭЗ-750-1А</t>
        </is>
      </c>
      <c r="E121" s="296" t="inlineStr">
        <is>
          <t>шт.</t>
        </is>
      </c>
      <c r="F121" s="296" t="n">
        <v>1215</v>
      </c>
      <c r="G121" s="226" t="n">
        <v>1569.14</v>
      </c>
      <c r="H121" s="226">
        <f>ROUND(F121*G121,2)</f>
        <v/>
      </c>
      <c r="I121" s="165" t="n"/>
    </row>
    <row r="122" ht="25.5" customHeight="1" s="240">
      <c r="A122" s="174" t="n">
        <v>110</v>
      </c>
      <c r="B122" s="284" t="n"/>
      <c r="C122" s="217" t="inlineStr">
        <is>
          <t>08.2.02.04-0002</t>
        </is>
      </c>
      <c r="D122" s="299" t="inlineStr">
        <is>
          <t>Канат стальной двойной свивки ЛК-О, конструкции 6х19(1+9+9)+1 о.с.</t>
        </is>
      </c>
      <c r="E122" s="296" t="inlineStr">
        <is>
          <t>10 м</t>
        </is>
      </c>
      <c r="F122" s="296" t="n">
        <v>10159.2</v>
      </c>
      <c r="G122" s="226" t="n">
        <v>136.05</v>
      </c>
      <c r="H122" s="226">
        <f>ROUND(F122*G122,2)</f>
        <v/>
      </c>
      <c r="I122" s="165" t="n"/>
    </row>
    <row r="123">
      <c r="A123" s="174" t="n">
        <v>111</v>
      </c>
      <c r="B123" s="284" t="n"/>
      <c r="C123" s="217" t="inlineStr">
        <is>
          <t>20.1.02.22-0010</t>
        </is>
      </c>
      <c r="D123" s="299" t="inlineStr">
        <is>
          <t>Ушко специальное укороченное УСК-21-20</t>
        </is>
      </c>
      <c r="E123" s="296" t="inlineStr">
        <is>
          <t>шт.</t>
        </is>
      </c>
      <c r="F123" s="296" t="n">
        <v>2441</v>
      </c>
      <c r="G123" s="226" t="n">
        <v>498.26</v>
      </c>
      <c r="H123" s="226">
        <f>ROUND(F123*G123,2)</f>
        <v/>
      </c>
      <c r="I123" s="165" t="n"/>
      <c r="K123" s="154" t="n"/>
    </row>
    <row r="124">
      <c r="A124" s="174" t="n">
        <v>112</v>
      </c>
      <c r="B124" s="284" t="n"/>
      <c r="C124" s="217" t="inlineStr">
        <is>
          <t>22.2.02.04-0036</t>
        </is>
      </c>
      <c r="D124" s="299" t="inlineStr">
        <is>
          <t>Звено промежуточное регулируемое ПРР-12-1</t>
        </is>
      </c>
      <c r="E124" s="296" t="inlineStr">
        <is>
          <t>шт.</t>
        </is>
      </c>
      <c r="F124" s="296" t="n">
        <v>5995</v>
      </c>
      <c r="G124" s="226" t="n">
        <v>193.24</v>
      </c>
      <c r="H124" s="226">
        <f>ROUND(F124*G124,2)</f>
        <v/>
      </c>
      <c r="I124" s="165" t="n"/>
      <c r="K124" s="154" t="n"/>
    </row>
    <row r="125" ht="25.5" customHeight="1" s="240">
      <c r="A125" s="174" t="n">
        <v>113</v>
      </c>
      <c r="B125" s="284" t="n"/>
      <c r="C125" s="217" t="inlineStr">
        <is>
          <t>07.2.07.04-0014</t>
        </is>
      </c>
      <c r="D125" s="299" t="inlineStr">
        <is>
          <t>Прочие индивидуальные сварные конструкции, масса сборочной единицы от 0,1 до 0,5 т (ПМБ-2, Д-12,Д-13)</t>
        </is>
      </c>
      <c r="E125" s="296" t="inlineStr">
        <is>
          <t>т</t>
        </is>
      </c>
      <c r="F125" s="296" t="n">
        <v>114.88</v>
      </c>
      <c r="G125" s="226" t="n">
        <v>10046</v>
      </c>
      <c r="H125" s="226">
        <f>ROUND(F125*G125,2)</f>
        <v/>
      </c>
      <c r="I125" s="165" t="n"/>
      <c r="K125" s="154" t="n"/>
    </row>
    <row r="126">
      <c r="A126" s="174" t="n">
        <v>114</v>
      </c>
      <c r="B126" s="284" t="n"/>
      <c r="C126" s="217" t="inlineStr">
        <is>
          <t>20.1.02.05-0007</t>
        </is>
      </c>
      <c r="D126" s="299" t="inlineStr">
        <is>
          <t>Коромысло: 3К2-21-3</t>
        </is>
      </c>
      <c r="E126" s="296" t="inlineStr">
        <is>
          <t>шт.</t>
        </is>
      </c>
      <c r="F126" s="296" t="n">
        <v>405</v>
      </c>
      <c r="G126" s="226" t="n">
        <v>2845.09</v>
      </c>
      <c r="H126" s="226">
        <f>ROUND(F126*G126,2)</f>
        <v/>
      </c>
      <c r="I126" s="165" t="n"/>
      <c r="K126" s="154" t="n"/>
    </row>
    <row r="127">
      <c r="A127" s="174" t="n">
        <v>115</v>
      </c>
      <c r="B127" s="284" t="n"/>
      <c r="C127" s="217" t="inlineStr">
        <is>
          <t>05.1.03.13-0183</t>
        </is>
      </c>
      <c r="D127" s="299" t="inlineStr">
        <is>
          <t>Ригели сборные железобетонные ВЛ и ОРУ</t>
        </is>
      </c>
      <c r="E127" s="296" t="inlineStr">
        <is>
          <t>м3</t>
        </is>
      </c>
      <c r="F127" s="296" t="n">
        <v>616.504</v>
      </c>
      <c r="G127" s="226" t="n">
        <v>1733.42</v>
      </c>
      <c r="H127" s="226">
        <f>ROUND(F127*G127,2)</f>
        <v/>
      </c>
    </row>
    <row r="128" ht="25.5" customHeight="1" s="240">
      <c r="A128" s="174" t="n">
        <v>116</v>
      </c>
      <c r="B128" s="284" t="n"/>
      <c r="C128" s="217" t="inlineStr">
        <is>
          <t>04.3.02.13-0004</t>
        </is>
      </c>
      <c r="D128" s="299" t="inlineStr">
        <is>
          <t>Смесь пескоцементная с содержанием цемента до 67 %</t>
        </is>
      </c>
      <c r="E128" s="296" t="inlineStr">
        <is>
          <t>м3</t>
        </is>
      </c>
      <c r="F128" s="296" t="n">
        <v>3503.506</v>
      </c>
      <c r="G128" s="226" t="n">
        <v>295.8</v>
      </c>
      <c r="H128" s="226">
        <f>ROUND(F128*G128,2)</f>
        <v/>
      </c>
    </row>
    <row r="129">
      <c r="A129" s="174" t="n">
        <v>117</v>
      </c>
      <c r="B129" s="284" t="n"/>
      <c r="C129" s="217" t="inlineStr">
        <is>
          <t>22.2.02.04-0015</t>
        </is>
      </c>
      <c r="D129" s="299" t="inlineStr">
        <is>
          <t>Звено промежуточное монтажное ПТМ-21-3</t>
        </is>
      </c>
      <c r="E129" s="296" t="inlineStr">
        <is>
          <t>шт.</t>
        </is>
      </c>
      <c r="F129" s="296" t="n">
        <v>2441</v>
      </c>
      <c r="G129" s="226" t="n">
        <v>423.41</v>
      </c>
      <c r="H129" s="226">
        <f>ROUND(F129*G129,2)</f>
        <v/>
      </c>
    </row>
    <row r="130">
      <c r="A130" s="174" t="n">
        <v>118</v>
      </c>
      <c r="B130" s="284" t="n"/>
      <c r="C130" s="217" t="inlineStr">
        <is>
          <t>20.1.02.19-0013</t>
        </is>
      </c>
      <c r="D130" s="299" t="inlineStr">
        <is>
          <t>Трос грозозащитный</t>
        </is>
      </c>
      <c r="E130" s="296" t="inlineStr">
        <is>
          <t>т</t>
        </is>
      </c>
      <c r="F130" s="296" t="n">
        <v>91.78400000000001</v>
      </c>
      <c r="G130" s="226" t="n">
        <v>10821.28</v>
      </c>
      <c r="H130" s="226">
        <f>ROUND(F130*G130,2)</f>
        <v/>
      </c>
    </row>
    <row r="131" ht="38.25" customHeight="1" s="240">
      <c r="A131" s="174" t="n">
        <v>119</v>
      </c>
      <c r="B131" s="284" t="n"/>
      <c r="C131" s="217" t="inlineStr">
        <is>
          <t>05.1.01.13-0031</t>
        </is>
      </c>
      <c r="D131" s="299" t="inlineStr">
        <is>
          <t>Плиты железобетонные навесные ПН2-А /бетон В22,5 (М300), расход арматуры 158 кг/ (серия 3.407-115 вып. 2)</t>
        </is>
      </c>
      <c r="E131" s="296" t="inlineStr">
        <is>
          <t>м3</t>
        </is>
      </c>
      <c r="F131" s="296" t="n">
        <v>279.42</v>
      </c>
      <c r="G131" s="226" t="n">
        <v>3492.41</v>
      </c>
      <c r="H131" s="226">
        <f>ROUND(F131*G131,2)</f>
        <v/>
      </c>
    </row>
    <row r="132" ht="25.5" customHeight="1" s="240">
      <c r="A132" s="174" t="n">
        <v>120</v>
      </c>
      <c r="B132" s="284" t="n"/>
      <c r="C132" s="217" t="inlineStr">
        <is>
          <t>Прайс лист из СД ОП</t>
        </is>
      </c>
      <c r="D132" s="299" t="inlineStr">
        <is>
          <t>Антиприсадочное защитное устройство конусного типа АПЗУ-1-1</t>
        </is>
      </c>
      <c r="E132" s="296" t="inlineStr">
        <is>
          <t>шт</t>
        </is>
      </c>
      <c r="F132" s="296" t="n">
        <v>1264</v>
      </c>
      <c r="G132" s="226" t="n">
        <v>724.86</v>
      </c>
      <c r="H132" s="226">
        <f>ROUND(F132*G132,2)</f>
        <v/>
      </c>
    </row>
    <row r="133">
      <c r="A133" s="174" t="n">
        <v>121</v>
      </c>
      <c r="B133" s="284" t="n"/>
      <c r="C133" s="217" t="inlineStr">
        <is>
          <t>20.1.02.22-0026</t>
        </is>
      </c>
      <c r="D133" s="299" t="inlineStr">
        <is>
          <t>Ушко У-16-20</t>
        </is>
      </c>
      <c r="E133" s="296" t="inlineStr">
        <is>
          <t>шт.</t>
        </is>
      </c>
      <c r="F133" s="296" t="n">
        <v>4048</v>
      </c>
      <c r="G133" s="226" t="n">
        <v>220.79</v>
      </c>
      <c r="H133" s="226">
        <f>ROUND(F133*G133,2)</f>
        <v/>
      </c>
    </row>
    <row r="134" ht="25.5" customHeight="1" s="240">
      <c r="A134" s="174" t="n">
        <v>122</v>
      </c>
      <c r="B134" s="284" t="n"/>
      <c r="C134" s="217" t="inlineStr">
        <is>
          <t>01.7.15.03-0039</t>
        </is>
      </c>
      <c r="D134" s="299" t="inlineStr">
        <is>
          <t>Болты с гайками и шайбами оцинкованные, диаметр 42 мм</t>
        </is>
      </c>
      <c r="E134" s="296" t="inlineStr">
        <is>
          <t>кг</t>
        </is>
      </c>
      <c r="F134" s="296" t="n">
        <v>30626.24</v>
      </c>
      <c r="G134" s="226" t="n">
        <v>24.43</v>
      </c>
      <c r="H134" s="226">
        <f>ROUND(F134*G134,2)</f>
        <v/>
      </c>
    </row>
    <row r="135" ht="25.5" customHeight="1" s="240">
      <c r="A135" s="174" t="n">
        <v>123</v>
      </c>
      <c r="B135" s="284" t="n"/>
      <c r="C135" s="217" t="inlineStr">
        <is>
          <t>10.1.02.03-0001</t>
        </is>
      </c>
      <c r="D135" s="299" t="inlineStr">
        <is>
          <t>Проволока алюминиевая, марка АМЦ, диаметр 1,4-1,8 мм</t>
        </is>
      </c>
      <c r="E135" s="296" t="inlineStr">
        <is>
          <t>т</t>
        </is>
      </c>
      <c r="F135" s="296" t="n">
        <v>23.7257796</v>
      </c>
      <c r="G135" s="226" t="n">
        <v>30090</v>
      </c>
      <c r="H135" s="226">
        <f>ROUND(F135*G135,2)</f>
        <v/>
      </c>
    </row>
    <row r="136">
      <c r="A136" s="174" t="n">
        <v>124</v>
      </c>
      <c r="B136" s="284" t="n"/>
      <c r="C136" s="217" t="inlineStr">
        <is>
          <t>20.2.09.10-0026</t>
        </is>
      </c>
      <c r="D136" s="299" t="inlineStr">
        <is>
          <t>Муфта защитная МПР-240-1</t>
        </is>
      </c>
      <c r="E136" s="296" t="inlineStr">
        <is>
          <t>шт.</t>
        </is>
      </c>
      <c r="F136" s="296" t="n">
        <v>1205</v>
      </c>
      <c r="G136" s="226" t="n">
        <v>582.1900000000001</v>
      </c>
      <c r="H136" s="226">
        <f>ROUND(F136*G136,2)</f>
        <v/>
      </c>
    </row>
    <row r="137">
      <c r="A137" s="174" t="n">
        <v>125</v>
      </c>
      <c r="B137" s="284" t="n"/>
      <c r="C137" s="217" t="inlineStr">
        <is>
          <t>20.2.11.03-0001</t>
        </is>
      </c>
      <c r="D137" s="299" t="inlineStr">
        <is>
          <t>Распорка специальная 3РС-2-400</t>
        </is>
      </c>
      <c r="E137" s="296" t="inlineStr">
        <is>
          <t>шт</t>
        </is>
      </c>
      <c r="F137" s="296" t="n">
        <v>405</v>
      </c>
      <c r="G137" s="226" t="n">
        <v>1415.56</v>
      </c>
      <c r="H137" s="226">
        <f>ROUND(F137*G137,2)</f>
        <v/>
      </c>
      <c r="I137" s="165" t="n"/>
    </row>
    <row r="138">
      <c r="A138" s="174" t="n">
        <v>126</v>
      </c>
      <c r="B138" s="284" t="n"/>
      <c r="C138" s="217" t="inlineStr">
        <is>
          <t>01.7.15.10-0034</t>
        </is>
      </c>
      <c r="D138" s="299" t="inlineStr">
        <is>
          <t>Скоба СК-16-1А</t>
        </is>
      </c>
      <c r="E138" s="296" t="inlineStr">
        <is>
          <t>шт.</t>
        </is>
      </c>
      <c r="F138" s="296" t="n">
        <v>8096</v>
      </c>
      <c r="G138" s="226" t="n">
        <v>70.76000000000001</v>
      </c>
      <c r="H138" s="226">
        <f>ROUND(F138*G138,2)</f>
        <v/>
      </c>
      <c r="I138" s="165" t="n"/>
    </row>
    <row r="139">
      <c r="A139" s="174" t="n">
        <v>127</v>
      </c>
      <c r="B139" s="284" t="n"/>
      <c r="C139" s="217" t="inlineStr">
        <is>
          <t>08.1.02.25-0012</t>
        </is>
      </c>
      <c r="D139" s="299" t="inlineStr">
        <is>
          <t>Детали крепления массой до 0,001т</t>
        </is>
      </c>
      <c r="E139" s="296" t="inlineStr">
        <is>
          <t>т</t>
        </is>
      </c>
      <c r="F139" s="296" t="n">
        <v>54.78908</v>
      </c>
      <c r="G139" s="226" t="n">
        <v>10100</v>
      </c>
      <c r="H139" s="226">
        <f>ROUND(F139*G139,2)</f>
        <v/>
      </c>
      <c r="I139" s="165" t="n"/>
    </row>
    <row r="140" ht="38.25" customHeight="1" s="240">
      <c r="A140" s="174" t="n">
        <v>128</v>
      </c>
      <c r="B140" s="284" t="n"/>
      <c r="C140" s="217" t="inlineStr">
        <is>
          <t>02.3.01.02-0015</t>
        </is>
      </c>
      <c r="D140" s="299" t="inlineStr">
        <is>
          <t>Песок природный для строительных работ средний (Т.ч. ТЕР 01 п.1.1.19 - К=1,01 - потери при перевозке на расстояние более 1км)</t>
        </is>
      </c>
      <c r="E140" s="296" t="inlineStr">
        <is>
          <t>м3</t>
        </is>
      </c>
      <c r="F140" s="296" t="n">
        <v>9997.182000000001</v>
      </c>
      <c r="G140" s="226" t="n">
        <v>55.26</v>
      </c>
      <c r="H140" s="226">
        <f>ROUND(F140*G140,2)</f>
        <v/>
      </c>
      <c r="I140" s="165" t="n"/>
    </row>
    <row r="141">
      <c r="A141" s="174" t="n">
        <v>129</v>
      </c>
      <c r="B141" s="284" t="n"/>
      <c r="C141" s="217" t="inlineStr">
        <is>
          <t>01.7.15.02-0052</t>
        </is>
      </c>
      <c r="D141" s="299" t="inlineStr">
        <is>
          <t>Болты анкерные U-образные (Анкер А3-3)</t>
        </is>
      </c>
      <c r="E141" s="296" t="inlineStr">
        <is>
          <t>т</t>
        </is>
      </c>
      <c r="F141" s="296" t="n">
        <v>53.41</v>
      </c>
      <c r="G141" s="226" t="n">
        <v>10068</v>
      </c>
      <c r="H141" s="226">
        <f>ROUND(F141*G141,2)</f>
        <v/>
      </c>
      <c r="I141" s="165" t="n"/>
    </row>
    <row r="142">
      <c r="A142" s="174" t="n">
        <v>130</v>
      </c>
      <c r="B142" s="284" t="n"/>
      <c r="C142" s="217" t="inlineStr">
        <is>
          <t>20.2.08.06-0001</t>
        </is>
      </c>
      <c r="D142" s="299" t="inlineStr">
        <is>
          <t>Ролик монтажный М1Р-5</t>
        </is>
      </c>
      <c r="E142" s="296" t="inlineStr">
        <is>
          <t>шт</t>
        </is>
      </c>
      <c r="F142" s="296" t="n">
        <v>1328</v>
      </c>
      <c r="G142" s="226" t="n">
        <v>374.34</v>
      </c>
      <c r="H142" s="226">
        <f>ROUND(F142*G142,2)</f>
        <v/>
      </c>
      <c r="I142" s="165" t="n"/>
    </row>
    <row r="143" ht="25.5" customHeight="1" s="240">
      <c r="A143" s="174" t="n">
        <v>131</v>
      </c>
      <c r="B143" s="284" t="n"/>
      <c r="C143" s="217" t="inlineStr">
        <is>
          <t>03.2.01.01-0003</t>
        </is>
      </c>
      <c r="D143" s="299" t="inlineStr">
        <is>
          <t>Портландцемент общестроительного назначения бездобавочный, марки 500</t>
        </is>
      </c>
      <c r="E143" s="296" t="inlineStr">
        <is>
          <t>т</t>
        </is>
      </c>
      <c r="F143" s="296" t="n">
        <v>1002.0816</v>
      </c>
      <c r="G143" s="226" t="n">
        <v>480</v>
      </c>
      <c r="H143" s="226">
        <f>ROUND(F143*G143,2)</f>
        <v/>
      </c>
      <c r="I143" s="165" t="n"/>
    </row>
    <row r="144">
      <c r="A144" s="174" t="n">
        <v>132</v>
      </c>
      <c r="B144" s="284" t="n"/>
      <c r="C144" s="217" t="inlineStr">
        <is>
          <t>22.2.02.04-0038</t>
        </is>
      </c>
      <c r="D144" s="299" t="inlineStr">
        <is>
          <t>Звено промежуточное регулируемое ПРР-16-1</t>
        </is>
      </c>
      <c r="E144" s="296" t="inlineStr">
        <is>
          <t>шт.</t>
        </is>
      </c>
      <c r="F144" s="296" t="n">
        <v>2025</v>
      </c>
      <c r="G144" s="226" t="n">
        <v>228.79</v>
      </c>
      <c r="H144" s="226">
        <f>ROUND(F144*G144,2)</f>
        <v/>
      </c>
      <c r="I144" s="165" t="n"/>
    </row>
    <row r="145" ht="38.25" customHeight="1" s="240">
      <c r="A145" s="174" t="n">
        <v>133</v>
      </c>
      <c r="B145" s="284" t="n"/>
      <c r="C145" s="217" t="inlineStr">
        <is>
          <t>23.3.03.02-0120</t>
        </is>
      </c>
      <c r="D145" s="299" t="inlineStr">
        <is>
          <t>Трубы стальные бесшовные, горячедеформированные со снятой фаской из стали марок 15, 20, 25, наружным диаметром 146 мм, толщина стенки 4,5 мм</t>
        </is>
      </c>
      <c r="E145" s="296" t="inlineStr">
        <is>
          <t>м</t>
        </is>
      </c>
      <c r="F145" s="296" t="n">
        <v>3643.2</v>
      </c>
      <c r="G145" s="226" t="n">
        <v>125.13</v>
      </c>
      <c r="H145" s="226">
        <f>ROUND(F145*G145,2)</f>
        <v/>
      </c>
      <c r="I145" s="165" t="n"/>
    </row>
    <row r="146" customFormat="1" s="230">
      <c r="A146" s="174" t="n">
        <v>134</v>
      </c>
      <c r="B146" s="284" t="n"/>
      <c r="C146" s="217" t="inlineStr">
        <is>
          <t>20.1.02.21-0033</t>
        </is>
      </c>
      <c r="D146" s="299" t="inlineStr">
        <is>
          <t>Узел крепления КГ-16-1</t>
        </is>
      </c>
      <c r="E146" s="296" t="inlineStr">
        <is>
          <t>шт.</t>
        </is>
      </c>
      <c r="F146" s="296" t="n">
        <v>2025</v>
      </c>
      <c r="G146" s="226" t="n">
        <v>219.48</v>
      </c>
      <c r="H146" s="226">
        <f>ROUND(F146*G146,2)</f>
        <v/>
      </c>
      <c r="I146" s="165" t="n"/>
    </row>
    <row r="147" ht="38.25" customHeight="1" s="240">
      <c r="A147" s="174" t="n">
        <v>135</v>
      </c>
      <c r="B147" s="284" t="n"/>
      <c r="C147" s="217" t="inlineStr">
        <is>
          <t>07.2.07.04-0014</t>
        </is>
      </c>
      <c r="D147" s="299" t="inlineStr">
        <is>
          <t>Прочие индивидуальные сварные конструкции, масса сборочной единицы от 0,1 до 0,5 т (ПМБ-1, переодные башмаки)</t>
        </is>
      </c>
      <c r="E147" s="296" t="inlineStr">
        <is>
          <t>т</t>
        </is>
      </c>
      <c r="F147" s="296" t="n">
        <v>41.610306</v>
      </c>
      <c r="G147" s="226" t="n">
        <v>10046</v>
      </c>
      <c r="H147" s="226">
        <f>ROUND(F147*G147,2)</f>
        <v/>
      </c>
      <c r="I147" s="165" t="n"/>
    </row>
    <row r="148" ht="25.5" customHeight="1" s="240">
      <c r="A148" s="174" t="n">
        <v>136</v>
      </c>
      <c r="B148" s="284" t="n"/>
      <c r="C148" s="217" t="inlineStr">
        <is>
          <t>01.7.12.07-0262</t>
        </is>
      </c>
      <c r="D148" s="299" t="inlineStr">
        <is>
          <t>Решетка геотехническая пластиковая Прудон-494 высотой 150 мм, размером ячейки 200х200 мм</t>
        </is>
      </c>
      <c r="E148" s="296" t="inlineStr">
        <is>
          <t>м2</t>
        </is>
      </c>
      <c r="F148" s="296" t="n">
        <v>3365.537</v>
      </c>
      <c r="G148" s="226" t="n">
        <v>120.69</v>
      </c>
      <c r="H148" s="226">
        <f>ROUND(F148*G148,2)</f>
        <v/>
      </c>
      <c r="I148" s="165" t="n"/>
    </row>
    <row r="149">
      <c r="A149" s="174" t="n">
        <v>137</v>
      </c>
      <c r="B149" s="284" t="n"/>
      <c r="C149" s="217" t="inlineStr">
        <is>
          <t>14.5.09.11-0101</t>
        </is>
      </c>
      <c r="D149" s="299" t="inlineStr">
        <is>
          <t>Уайт-спирит</t>
        </is>
      </c>
      <c r="E149" s="296" t="inlineStr">
        <is>
          <t>т</t>
        </is>
      </c>
      <c r="F149" s="296" t="n">
        <v>57.658435</v>
      </c>
      <c r="G149" s="226" t="n">
        <v>6667</v>
      </c>
      <c r="H149" s="226">
        <f>ROUND(F149*G149,2)</f>
        <v/>
      </c>
      <c r="I149" s="165" t="n"/>
    </row>
    <row r="150">
      <c r="A150" s="174" t="n">
        <v>138</v>
      </c>
      <c r="B150" s="284" t="n"/>
      <c r="C150" s="217" t="inlineStr">
        <is>
          <t>20.1.01.12-0033</t>
        </is>
      </c>
      <c r="D150" s="299" t="inlineStr">
        <is>
          <t>Зажим поддерживающий спиральный ПС-15, 4П11</t>
        </is>
      </c>
      <c r="E150" s="296" t="inlineStr">
        <is>
          <t>шт.</t>
        </is>
      </c>
      <c r="F150" s="296" t="n">
        <v>980</v>
      </c>
      <c r="G150" s="226" t="n">
        <v>374.91</v>
      </c>
      <c r="H150" s="226">
        <f>ROUND(F150*G150,2)</f>
        <v/>
      </c>
      <c r="I150" s="165" t="n"/>
    </row>
    <row r="151">
      <c r="A151" s="174" t="n">
        <v>139</v>
      </c>
      <c r="B151" s="284" t="n"/>
      <c r="C151" s="217" t="inlineStr">
        <is>
          <t>22.2.02.04-0024</t>
        </is>
      </c>
      <c r="D151" s="299" t="inlineStr">
        <is>
          <t>Звено промежуточное прямое ПР-21-6</t>
        </is>
      </c>
      <c r="E151" s="296" t="inlineStr">
        <is>
          <t>шт.</t>
        </is>
      </c>
      <c r="F151" s="296" t="n">
        <v>2441</v>
      </c>
      <c r="G151" s="226" t="n">
        <v>142.98</v>
      </c>
      <c r="H151" s="226">
        <f>ROUND(F151*G151,2)</f>
        <v/>
      </c>
      <c r="I151" s="165" t="n"/>
    </row>
    <row r="152" ht="25.5" customHeight="1" s="240">
      <c r="A152" s="174" t="n">
        <v>140</v>
      </c>
      <c r="B152" s="284" t="n"/>
      <c r="C152" s="217" t="inlineStr">
        <is>
          <t>22.2.02.04-0032</t>
        </is>
      </c>
      <c r="D152" s="299" t="inlineStr">
        <is>
          <t>Звено промежуточное регулируемое двойное 2ПРР-16-2</t>
        </is>
      </c>
      <c r="E152" s="296" t="inlineStr">
        <is>
          <t>шт.</t>
        </is>
      </c>
      <c r="F152" s="296" t="n">
        <v>2025</v>
      </c>
      <c r="G152" s="226" t="n">
        <v>164.71</v>
      </c>
      <c r="H152" s="226">
        <f>ROUND(F152*G152,2)</f>
        <v/>
      </c>
      <c r="I152" s="165" t="n"/>
    </row>
    <row r="153">
      <c r="A153" s="174" t="n">
        <v>141</v>
      </c>
      <c r="B153" s="284" t="n"/>
      <c r="C153" s="217" t="inlineStr">
        <is>
          <t>20.5.04.04-0034</t>
        </is>
      </c>
      <c r="D153" s="299" t="inlineStr">
        <is>
          <t>Зажим натяжной: прессуемый НАСУС-70-1</t>
        </is>
      </c>
      <c r="E153" s="296" t="inlineStr">
        <is>
          <t>шт.</t>
        </is>
      </c>
      <c r="F153" s="296" t="n">
        <v>2025</v>
      </c>
      <c r="G153" s="226" t="n">
        <v>162.44</v>
      </c>
      <c r="H153" s="226">
        <f>ROUND(F153*G153,2)</f>
        <v/>
      </c>
      <c r="I153" s="165" t="n"/>
    </row>
    <row r="154" ht="25.5" customHeight="1" s="240">
      <c r="A154" s="174" t="n">
        <v>142</v>
      </c>
      <c r="B154" s="284" t="n"/>
      <c r="C154" s="217" t="inlineStr">
        <is>
          <t>Прайс лист из СД ОП</t>
        </is>
      </c>
      <c r="D154" s="299" t="inlineStr">
        <is>
          <t>Антиприсадочное устройство барьерного типа ПЗУ-БТ3</t>
        </is>
      </c>
      <c r="E154" s="296" t="inlineStr">
        <is>
          <t>шт</t>
        </is>
      </c>
      <c r="F154" s="296" t="n">
        <v>1642</v>
      </c>
      <c r="G154" s="226" t="n">
        <v>192.01</v>
      </c>
      <c r="H154" s="226">
        <f>ROUND(F154*G154,2)</f>
        <v/>
      </c>
      <c r="I154" s="165" t="n"/>
    </row>
    <row r="155">
      <c r="A155" s="174" t="n">
        <v>143</v>
      </c>
      <c r="B155" s="284" t="n"/>
      <c r="C155" s="217" t="inlineStr">
        <is>
          <t>14.4.03.10-0003</t>
        </is>
      </c>
      <c r="D155" s="299" t="inlineStr">
        <is>
          <t>Лак ХП-734, марки А, сорт I</t>
        </is>
      </c>
      <c r="E155" s="296" t="inlineStr">
        <is>
          <t>т</t>
        </is>
      </c>
      <c r="F155" s="296" t="n">
        <v>13.865454</v>
      </c>
      <c r="G155" s="226" t="n">
        <v>22600</v>
      </c>
      <c r="H155" s="226">
        <f>ROUND(F155*G155,2)</f>
        <v/>
      </c>
      <c r="I155" s="165" t="n"/>
    </row>
    <row r="156">
      <c r="A156" s="174" t="n">
        <v>144</v>
      </c>
      <c r="B156" s="284" t="n"/>
      <c r="C156" s="217" t="inlineStr">
        <is>
          <t>22.2.02.04-0012</t>
        </is>
      </c>
      <c r="D156" s="299" t="inlineStr">
        <is>
          <t>Звено промежуточное монтажное ПТМ-16-3</t>
        </is>
      </c>
      <c r="E156" s="296" t="inlineStr">
        <is>
          <t>шт.</t>
        </is>
      </c>
      <c r="F156" s="296" t="n">
        <v>2025</v>
      </c>
      <c r="G156" s="226" t="n">
        <v>148.2</v>
      </c>
      <c r="H156" s="226">
        <f>ROUND(F156*G156,2)</f>
        <v/>
      </c>
      <c r="I156" s="165" t="n"/>
    </row>
    <row r="157" ht="38.25" customHeight="1" s="240">
      <c r="A157" s="174" t="n">
        <v>145</v>
      </c>
      <c r="B157" s="284" t="n"/>
      <c r="C157" s="217" t="inlineStr">
        <is>
          <t>05.1.01.13-0032</t>
        </is>
      </c>
      <c r="D157" s="299" t="inlineStr">
        <is>
          <t>Плиты железобетонные навесные ПН-1А /бетон В22,5 (М300), расход арматуры 149 кг/ (серия 3.407-115 вып. 2)</t>
        </is>
      </c>
      <c r="E157" s="296" t="inlineStr">
        <is>
          <t>м3</t>
        </is>
      </c>
      <c r="F157" s="296" t="n">
        <v>72.95999999999999</v>
      </c>
      <c r="G157" s="226" t="n">
        <v>3912.02</v>
      </c>
      <c r="H157" s="226">
        <f>ROUND(F157*G157,2)</f>
        <v/>
      </c>
      <c r="I157" s="165" t="n"/>
    </row>
    <row r="158" ht="25.5" customHeight="1" s="240">
      <c r="A158" s="174" t="n">
        <v>146</v>
      </c>
      <c r="B158" s="284" t="n"/>
      <c r="C158" s="217" t="inlineStr">
        <is>
          <t>07.2.07.04-0014</t>
        </is>
      </c>
      <c r="D158" s="299" t="inlineStr">
        <is>
          <t>Прочие индивидуальные сварные конструкции, масса сборочной единицы от 0,1 до 0,5 т (ПМБ-2)</t>
        </is>
      </c>
      <c r="E158" s="296" t="inlineStr">
        <is>
          <t>т</t>
        </is>
      </c>
      <c r="F158" s="296" t="n">
        <v>27.87</v>
      </c>
      <c r="G158" s="226" t="n">
        <v>10046</v>
      </c>
      <c r="H158" s="226">
        <f>ROUND(F158*G158,2)</f>
        <v/>
      </c>
      <c r="I158" s="165" t="n"/>
    </row>
    <row r="159">
      <c r="A159" s="174" t="n">
        <v>147</v>
      </c>
      <c r="B159" s="284" t="n"/>
      <c r="C159" s="217" t="inlineStr">
        <is>
          <t>01.4.01.03-0148</t>
        </is>
      </c>
      <c r="D159" s="299" t="inlineStr">
        <is>
          <t>Долота трехшарошечные типа Ш1460К-ЦВ</t>
        </is>
      </c>
      <c r="E159" s="296" t="inlineStr">
        <is>
          <t>шт.</t>
        </is>
      </c>
      <c r="F159" s="296" t="n">
        <v>158.736</v>
      </c>
      <c r="G159" s="226" t="n">
        <v>1750</v>
      </c>
      <c r="H159" s="226">
        <f>ROUND(F159*G159,2)</f>
        <v/>
      </c>
      <c r="I159" s="165" t="n"/>
    </row>
    <row r="160">
      <c r="A160" s="174" t="n">
        <v>148</v>
      </c>
      <c r="B160" s="284" t="n"/>
      <c r="C160" s="217" t="inlineStr">
        <is>
          <t>20.1.02.21-0081</t>
        </is>
      </c>
      <c r="D160" s="299" t="inlineStr">
        <is>
          <t>Узел крепления экрана УКЭ-1А</t>
        </is>
      </c>
      <c r="E160" s="296" t="inlineStr">
        <is>
          <t>шт</t>
        </is>
      </c>
      <c r="F160" s="296" t="n">
        <v>189</v>
      </c>
      <c r="G160" s="226" t="n">
        <v>1454.67</v>
      </c>
      <c r="H160" s="226">
        <f>ROUND(F160*G160,2)</f>
        <v/>
      </c>
      <c r="I160" s="165" t="n"/>
    </row>
    <row r="161">
      <c r="A161" s="174" t="n">
        <v>149</v>
      </c>
      <c r="B161" s="284" t="n"/>
      <c r="C161" s="217" t="inlineStr">
        <is>
          <t>20.1.02.21-0034</t>
        </is>
      </c>
      <c r="D161" s="299" t="inlineStr">
        <is>
          <t>Узел крепления КГ-21-3</t>
        </is>
      </c>
      <c r="E161" s="296" t="inlineStr">
        <is>
          <t>шт</t>
        </is>
      </c>
      <c r="F161" s="296" t="n">
        <v>2441</v>
      </c>
      <c r="G161" s="226" t="n">
        <v>107.4</v>
      </c>
      <c r="H161" s="226">
        <f>ROUND(F161*G161,2)</f>
        <v/>
      </c>
      <c r="I161" s="165" t="n"/>
    </row>
    <row r="162">
      <c r="A162" s="174" t="n">
        <v>150</v>
      </c>
      <c r="B162" s="284" t="n"/>
      <c r="C162" s="217" t="inlineStr">
        <is>
          <t>22.2.02.04-0009</t>
        </is>
      </c>
      <c r="D162" s="299" t="inlineStr">
        <is>
          <t>Звено промежуточное монтажное ПТМ-12-3</t>
        </is>
      </c>
      <c r="E162" s="296" t="inlineStr">
        <is>
          <t>шт.</t>
        </is>
      </c>
      <c r="F162" s="296" t="n">
        <v>2359</v>
      </c>
      <c r="G162" s="226" t="n">
        <v>103.63</v>
      </c>
      <c r="H162" s="226">
        <f>ROUND(F162*G162,2)</f>
        <v/>
      </c>
      <c r="I162" s="165" t="n"/>
    </row>
    <row r="163">
      <c r="A163" s="174" t="n">
        <v>151</v>
      </c>
      <c r="B163" s="284" t="n"/>
      <c r="C163" s="217" t="inlineStr">
        <is>
          <t>22.2.02.04-0023</t>
        </is>
      </c>
      <c r="D163" s="299" t="inlineStr">
        <is>
          <t>Звено промежуточное прямое ПР-16-6</t>
        </is>
      </c>
      <c r="E163" s="296" t="inlineStr">
        <is>
          <t>шт.</t>
        </is>
      </c>
      <c r="F163" s="296" t="n">
        <v>4048</v>
      </c>
      <c r="G163" s="226" t="n">
        <v>60.08</v>
      </c>
      <c r="H163" s="226">
        <f>ROUND(F163*G163,2)</f>
        <v/>
      </c>
      <c r="I163" s="165" t="n"/>
    </row>
    <row r="164">
      <c r="A164" s="174" t="n">
        <v>152</v>
      </c>
      <c r="B164" s="284" t="n"/>
      <c r="C164" s="217" t="inlineStr">
        <is>
          <t>01.7.11.07-0032</t>
        </is>
      </c>
      <c r="D164" s="299" t="inlineStr">
        <is>
          <t>Электроды диаметром 4 мм Э42</t>
        </is>
      </c>
      <c r="E164" s="296" t="inlineStr">
        <is>
          <t>т</t>
        </is>
      </c>
      <c r="F164" s="296" t="n">
        <v>23.413029</v>
      </c>
      <c r="G164" s="226" t="n">
        <v>10315.01</v>
      </c>
      <c r="H164" s="226">
        <f>ROUND(F164*G164,2)</f>
        <v/>
      </c>
      <c r="I164" s="165" t="n"/>
    </row>
    <row r="165">
      <c r="A165" s="174" t="n">
        <v>153</v>
      </c>
      <c r="B165" s="284" t="n"/>
      <c r="C165" s="217" t="inlineStr">
        <is>
          <t>22.2.02.01-0010</t>
        </is>
      </c>
      <c r="D165" s="299" t="inlineStr">
        <is>
          <t>Гаситель вибрации ГВ-6645-02</t>
        </is>
      </c>
      <c r="E165" s="296" t="inlineStr">
        <is>
          <t>шт.</t>
        </is>
      </c>
      <c r="F165" s="296" t="n">
        <v>937</v>
      </c>
      <c r="G165" s="226" t="n">
        <v>253.83</v>
      </c>
      <c r="H165" s="226">
        <f>ROUND(F165*G165,2)</f>
        <v/>
      </c>
      <c r="I165" s="165" t="n"/>
    </row>
    <row r="166" ht="38.25" customHeight="1" s="240">
      <c r="A166" s="174" t="n">
        <v>154</v>
      </c>
      <c r="B166" s="284" t="n"/>
      <c r="C166" s="217" t="inlineStr">
        <is>
          <t>05.1.01.13-0032</t>
        </is>
      </c>
      <c r="D166" s="299" t="inlineStr">
        <is>
          <t>Плиты железобетонные навесные ПН-1А /бетон В22,5 (М300), расход арматуры 149 кг/ (серия 3.407-115 вып. 2) 76шт</t>
        </is>
      </c>
      <c r="E166" s="296" t="inlineStr">
        <is>
          <t>м3</t>
        </is>
      </c>
      <c r="F166" s="296" t="n">
        <v>57.76</v>
      </c>
      <c r="G166" s="226" t="n">
        <v>3912.02</v>
      </c>
      <c r="H166" s="226">
        <f>ROUND(F166*G166,2)</f>
        <v/>
      </c>
      <c r="I166" s="165" t="n"/>
    </row>
    <row r="167" ht="38.25" customHeight="1" s="240">
      <c r="A167" s="174" t="n">
        <v>155</v>
      </c>
      <c r="B167" s="284" t="n"/>
      <c r="C167" s="217" t="inlineStr">
        <is>
          <t>05.1.01.13-0032</t>
        </is>
      </c>
      <c r="D167" s="299" t="inlineStr">
        <is>
          <t>Плиты железобетонные навесные ПН-1А /бетон В22,5 (М300), расход арматуры 149 кг/ (серия 3.407-115 вып. 2) 24шт</t>
        </is>
      </c>
      <c r="E167" s="296" t="inlineStr">
        <is>
          <t>м3</t>
        </is>
      </c>
      <c r="F167" s="296" t="n">
        <v>54.68</v>
      </c>
      <c r="G167" s="226" t="n">
        <v>3912.02</v>
      </c>
      <c r="H167" s="226">
        <f>ROUND(F167*G167,2)</f>
        <v/>
      </c>
      <c r="I167" s="165" t="n"/>
    </row>
    <row r="168">
      <c r="A168" s="174" t="n">
        <v>156</v>
      </c>
      <c r="B168" s="284" t="n"/>
      <c r="C168" s="217" t="inlineStr">
        <is>
          <t>14.4.04.09-0016</t>
        </is>
      </c>
      <c r="D168" s="299" t="inlineStr">
        <is>
          <t>Эмаль ХВ-124 голубая</t>
        </is>
      </c>
      <c r="E168" s="296" t="inlineStr">
        <is>
          <t>т</t>
        </is>
      </c>
      <c r="F168" s="296" t="n">
        <v>9.128444999999999</v>
      </c>
      <c r="G168" s="226" t="n">
        <v>22050</v>
      </c>
      <c r="H168" s="226">
        <f>ROUND(F168*G168,2)</f>
        <v/>
      </c>
      <c r="I168" s="165" t="n"/>
    </row>
    <row r="169" ht="38.25" customHeight="1" s="240">
      <c r="A169" s="174" t="n">
        <v>157</v>
      </c>
      <c r="B169" s="284" t="n"/>
      <c r="C169" s="217" t="inlineStr">
        <is>
          <t>23.3.01.04-0058</t>
        </is>
      </c>
      <c r="D169" s="299" t="inlineStr">
        <is>
          <t>Трубы бесшовные обсадные из стали группы Д и Б с короткой треугольной резьбой, наружным диаметром 324 мм, толщина стенки 11 мм</t>
        </is>
      </c>
      <c r="E169" s="296" t="inlineStr">
        <is>
          <t>м</t>
        </is>
      </c>
      <c r="F169" s="296" t="n">
        <v>234.76</v>
      </c>
      <c r="G169" s="226" t="n">
        <v>851.29</v>
      </c>
      <c r="H169" s="226">
        <f>ROUND(F169*G169,2)</f>
        <v/>
      </c>
      <c r="I169" s="165" t="n"/>
    </row>
    <row r="170">
      <c r="A170" s="174" t="n">
        <v>158</v>
      </c>
      <c r="B170" s="284" t="n"/>
      <c r="C170" s="217" t="inlineStr">
        <is>
          <t>20.5.04.07-0014</t>
        </is>
      </c>
      <c r="D170" s="299" t="inlineStr">
        <is>
          <t>Зажим соединительный прессуемый САС-330-1</t>
        </is>
      </c>
      <c r="E170" s="296" t="inlineStr">
        <is>
          <t>шт.</t>
        </is>
      </c>
      <c r="F170" s="296" t="n">
        <v>1405</v>
      </c>
      <c r="G170" s="226" t="n">
        <v>141.19</v>
      </c>
      <c r="H170" s="226">
        <f>ROUND(F170*G170,2)</f>
        <v/>
      </c>
      <c r="I170" s="165" t="n"/>
    </row>
    <row r="171" ht="25.5" customHeight="1" s="240">
      <c r="A171" s="174" t="n">
        <v>159</v>
      </c>
      <c r="B171" s="284" t="n"/>
      <c r="C171" s="217" t="inlineStr">
        <is>
          <t>11.1.03.01-0083</t>
        </is>
      </c>
      <c r="D171" s="299" t="inlineStr">
        <is>
          <t>Бруски обрезные хвойных пород длиной 4-6,5 м, шириной 75-150 мм, толщиной 100, 125 мм, III сорта</t>
        </is>
      </c>
      <c r="E171" s="296" t="inlineStr">
        <is>
          <t>м3</t>
        </is>
      </c>
      <c r="F171" s="296" t="n">
        <v>124.342733</v>
      </c>
      <c r="G171" s="226" t="n">
        <v>1553</v>
      </c>
      <c r="H171" s="226">
        <f>ROUND(F171*G171,2)</f>
        <v/>
      </c>
      <c r="I171" s="165" t="n"/>
      <c r="K171" s="154" t="n"/>
    </row>
    <row r="172">
      <c r="A172" s="174" t="n">
        <v>160</v>
      </c>
      <c r="B172" s="284" t="n"/>
      <c r="C172" s="217" t="inlineStr">
        <is>
          <t>01.4.01.06-0057</t>
        </is>
      </c>
      <c r="D172" s="299" t="inlineStr">
        <is>
          <t>Коронки типа К-130К</t>
        </is>
      </c>
      <c r="E172" s="296" t="inlineStr">
        <is>
          <t>шт.</t>
        </is>
      </c>
      <c r="F172" s="296" t="n">
        <v>167.076</v>
      </c>
      <c r="G172" s="226" t="n">
        <v>1045.82</v>
      </c>
      <c r="H172" s="226">
        <f>ROUND(F172*G172,2)</f>
        <v/>
      </c>
      <c r="I172" s="165" t="n"/>
      <c r="K172" s="154" t="n"/>
    </row>
    <row r="173">
      <c r="A173" s="174" t="n">
        <v>161</v>
      </c>
      <c r="B173" s="284" t="n"/>
      <c r="C173" s="217" t="inlineStr">
        <is>
          <t>20.1.02.14-0006</t>
        </is>
      </c>
      <c r="D173" s="299" t="inlineStr">
        <is>
          <t>Серьга СР-21-20</t>
        </is>
      </c>
      <c r="E173" s="296" t="inlineStr">
        <is>
          <t>шт.</t>
        </is>
      </c>
      <c r="F173" s="296" t="n">
        <v>2441</v>
      </c>
      <c r="G173" s="226" t="n">
        <v>68.73</v>
      </c>
      <c r="H173" s="226">
        <f>ROUND(F173*G173,2)</f>
        <v/>
      </c>
      <c r="I173" s="165" t="n"/>
      <c r="K173" s="154" t="n"/>
    </row>
    <row r="174">
      <c r="A174" s="174" t="n">
        <v>162</v>
      </c>
      <c r="B174" s="284" t="n"/>
      <c r="C174" s="217" t="inlineStr">
        <is>
          <t>20.1.01.12-0023</t>
        </is>
      </c>
      <c r="D174" s="299" t="inlineStr">
        <is>
          <t>Зажим поддерживающий глухой ПГН-6-9</t>
        </is>
      </c>
      <c r="E174" s="296" t="inlineStr">
        <is>
          <t>шт.</t>
        </is>
      </c>
      <c r="F174" s="296" t="n">
        <v>406</v>
      </c>
      <c r="G174" s="226" t="n">
        <v>408.36</v>
      </c>
      <c r="H174" s="226">
        <f>ROUND(F174*G174,2)</f>
        <v/>
      </c>
    </row>
    <row r="175" ht="25.5" customHeight="1" s="240">
      <c r="A175" s="174" t="n">
        <v>163</v>
      </c>
      <c r="B175" s="284" t="n"/>
      <c r="C175" s="217" t="inlineStr">
        <is>
          <t>01.7.15.01-0040</t>
        </is>
      </c>
      <c r="D175" s="299" t="inlineStr">
        <is>
          <t>Анкер из арматурной стали А-I, диаметром 12 мм, длиной 90 см для крепления геотехнических решеток</t>
        </is>
      </c>
      <c r="E175" s="296" t="inlineStr">
        <is>
          <t>т</t>
        </is>
      </c>
      <c r="F175" s="296" t="n">
        <v>10.378454</v>
      </c>
      <c r="G175" s="226" t="n">
        <v>15714.29</v>
      </c>
      <c r="H175" s="226">
        <f>ROUND(F175*G175,2)</f>
        <v/>
      </c>
    </row>
    <row r="176">
      <c r="A176" s="174" t="n">
        <v>164</v>
      </c>
      <c r="B176" s="284" t="n"/>
      <c r="C176" s="217" t="inlineStr">
        <is>
          <t>14.4.02.09-0301</t>
        </is>
      </c>
      <c r="D176" s="299" t="inlineStr">
        <is>
          <t>Краска "Цинол"</t>
        </is>
      </c>
      <c r="E176" s="296" t="inlineStr">
        <is>
          <t>кг</t>
        </is>
      </c>
      <c r="F176" s="296" t="n">
        <v>673.6316</v>
      </c>
      <c r="G176" s="226" t="n">
        <v>238.48</v>
      </c>
      <c r="H176" s="226">
        <f>ROUND(F176*G176,2)</f>
        <v/>
      </c>
      <c r="I176" s="165" t="n"/>
      <c r="K176" s="154" t="n"/>
    </row>
    <row r="177" ht="25.5" customHeight="1" s="240">
      <c r="A177" s="174" t="n">
        <v>165</v>
      </c>
      <c r="B177" s="284" t="n"/>
      <c r="C177" s="217" t="inlineStr">
        <is>
          <t>01.7.15.03-0038</t>
        </is>
      </c>
      <c r="D177" s="299" t="inlineStr">
        <is>
          <t>Болты с гайками и шайбами оцинкованные, диаметр 36 мм</t>
        </is>
      </c>
      <c r="E177" s="296" t="inlineStr">
        <is>
          <t>кг</t>
        </is>
      </c>
      <c r="F177" s="296" t="n">
        <v>6400</v>
      </c>
      <c r="G177" s="226" t="n">
        <v>24.57</v>
      </c>
      <c r="H177" s="226">
        <f>ROUND(F177*G177,2)</f>
        <v/>
      </c>
      <c r="I177" s="165" t="n"/>
      <c r="K177" s="154" t="n"/>
    </row>
    <row r="178">
      <c r="A178" s="174" t="n">
        <v>166</v>
      </c>
      <c r="B178" s="284" t="n"/>
      <c r="C178" s="217" t="inlineStr">
        <is>
          <t>20.2.11.03-0003</t>
        </is>
      </c>
      <c r="D178" s="299" t="inlineStr">
        <is>
          <t>Распорка специальная 3РС-4-400</t>
        </is>
      </c>
      <c r="E178" s="296" t="inlineStr">
        <is>
          <t>шт.</t>
        </is>
      </c>
      <c r="F178" s="296" t="n">
        <v>77</v>
      </c>
      <c r="G178" s="226" t="n">
        <v>1941.36</v>
      </c>
      <c r="H178" s="226">
        <f>ROUND(F178*G178,2)</f>
        <v/>
      </c>
      <c r="I178" s="165" t="n"/>
      <c r="K178" s="154" t="n"/>
    </row>
    <row r="179">
      <c r="A179" s="174" t="n">
        <v>167</v>
      </c>
      <c r="B179" s="284" t="n"/>
      <c r="C179" s="217" t="inlineStr">
        <is>
          <t>20.1.01.14-0001</t>
        </is>
      </c>
      <c r="D179" s="299" t="inlineStr">
        <is>
          <t>Зажим для троса, диаметр 6,7 мм</t>
        </is>
      </c>
      <c r="E179" s="296" t="inlineStr">
        <is>
          <t>шт</t>
        </is>
      </c>
      <c r="F179" s="296" t="n">
        <v>5312</v>
      </c>
      <c r="G179" s="226" t="n">
        <v>27.59</v>
      </c>
      <c r="H179" s="226">
        <f>ROUND(F179*G179,2)</f>
        <v/>
      </c>
    </row>
    <row r="180">
      <c r="A180" s="174" t="n">
        <v>168</v>
      </c>
      <c r="B180" s="284" t="n"/>
      <c r="C180" s="217" t="inlineStr">
        <is>
          <t>22.2.02.04-0047</t>
        </is>
      </c>
      <c r="D180" s="299" t="inlineStr">
        <is>
          <t>Звено промежуточное трехлапчатое ПРТ-12/16-2</t>
        </is>
      </c>
      <c r="E180" s="296" t="inlineStr">
        <is>
          <t>шт.</t>
        </is>
      </c>
      <c r="F180" s="296" t="n">
        <v>2025</v>
      </c>
      <c r="G180" s="226" t="n">
        <v>66.12</v>
      </c>
      <c r="H180" s="226">
        <f>ROUND(F180*G180,2)</f>
        <v/>
      </c>
    </row>
    <row r="181" ht="38.25" customHeight="1" s="240">
      <c r="A181" s="174" t="n">
        <v>169</v>
      </c>
      <c r="B181" s="284" t="n"/>
      <c r="C181" s="217" t="inlineStr">
        <is>
          <t>05.1.01.13-0032</t>
        </is>
      </c>
      <c r="D181" s="299" t="inlineStr">
        <is>
          <t>Плиты железобетонные навесные ПН-1А /бетон В22,5 (М300), расход арматуры 149 кг/ (серия 3.407-115 вып. 2), 44шт</t>
        </is>
      </c>
      <c r="E181" s="296" t="inlineStr">
        <is>
          <t>м3</t>
        </is>
      </c>
      <c r="F181" s="296" t="n">
        <v>33.44</v>
      </c>
      <c r="G181" s="226" t="n">
        <v>3912.02</v>
      </c>
      <c r="H181" s="226">
        <f>ROUND(F181*G181,2)</f>
        <v/>
      </c>
    </row>
    <row r="182">
      <c r="A182" s="174" t="n">
        <v>170</v>
      </c>
      <c r="B182" s="284" t="n"/>
      <c r="C182" s="217" t="inlineStr">
        <is>
          <t>22.2.02.04-0003</t>
        </is>
      </c>
      <c r="D182" s="299" t="inlineStr">
        <is>
          <t>Звено промежуточное вывернутое ПРВ-16-1</t>
        </is>
      </c>
      <c r="E182" s="296" t="inlineStr">
        <is>
          <t>шт.</t>
        </is>
      </c>
      <c r="F182" s="296" t="n">
        <v>2025</v>
      </c>
      <c r="G182" s="226" t="n">
        <v>63.58</v>
      </c>
      <c r="H182" s="226">
        <f>ROUND(F182*G182,2)</f>
        <v/>
      </c>
    </row>
    <row r="183">
      <c r="A183" s="174" t="n">
        <v>171</v>
      </c>
      <c r="B183" s="284" t="n"/>
      <c r="C183" s="217" t="inlineStr">
        <is>
          <t>14.4.01.18-0002</t>
        </is>
      </c>
      <c r="D183" s="299" t="inlineStr">
        <is>
          <t>Грунтовка ФЛ-03К коричневая</t>
        </is>
      </c>
      <c r="E183" s="296" t="inlineStr">
        <is>
          <t>т</t>
        </is>
      </c>
      <c r="F183" s="296" t="n">
        <v>4.323996</v>
      </c>
      <c r="G183" s="226" t="n">
        <v>29470.1</v>
      </c>
      <c r="H183" s="226">
        <f>ROUND(F183*G183,2)</f>
        <v/>
      </c>
    </row>
    <row r="184">
      <c r="A184" s="174" t="n">
        <v>172</v>
      </c>
      <c r="B184" s="284" t="n"/>
      <c r="C184" s="217" t="inlineStr">
        <is>
          <t>01.4.01.08-0001</t>
        </is>
      </c>
      <c r="D184" s="299" t="inlineStr">
        <is>
          <t>Пневмоударники погружные типа II-105-2.6</t>
        </is>
      </c>
      <c r="E184" s="296" t="inlineStr">
        <is>
          <t>шт.</t>
        </is>
      </c>
      <c r="F184" s="296" t="n">
        <v>40.09824</v>
      </c>
      <c r="G184" s="226" t="n">
        <v>3100</v>
      </c>
      <c r="H184" s="226">
        <f>ROUND(F184*G184,2)</f>
        <v/>
      </c>
    </row>
    <row r="185" ht="25.5" customHeight="1" s="240">
      <c r="A185" s="174" t="n">
        <v>173</v>
      </c>
      <c r="B185" s="284" t="n"/>
      <c r="C185" s="217" t="inlineStr">
        <is>
          <t>11.1.03.05-0086</t>
        </is>
      </c>
      <c r="D185" s="299" t="inlineStr">
        <is>
          <t>Доски необрезные хвойных пород длиной 4-6,5 м, все ширины, толщиной 44 мм и более, IV сорта</t>
        </is>
      </c>
      <c r="E185" s="296" t="inlineStr">
        <is>
          <t>м3</t>
        </is>
      </c>
      <c r="F185" s="296" t="n">
        <v>221.44</v>
      </c>
      <c r="G185" s="226" t="n">
        <v>550</v>
      </c>
      <c r="H185" s="226">
        <f>ROUND(F185*G185,2)</f>
        <v/>
      </c>
    </row>
    <row r="186" ht="38.25" customHeight="1" s="240">
      <c r="A186" s="174" t="n">
        <v>174</v>
      </c>
      <c r="B186" s="284" t="n"/>
      <c r="C186" s="217" t="inlineStr">
        <is>
          <t>05.1.01.13-0032</t>
        </is>
      </c>
      <c r="D186" s="299" t="inlineStr">
        <is>
          <t>Плиты железобетонные навесные ПН-1А /бетон В22,5 (М300), расход арматуры 149 кг/ (серия 3.407-115 вып. 2), 40шт</t>
        </is>
      </c>
      <c r="E186" s="296" t="inlineStr">
        <is>
          <t>м3</t>
        </is>
      </c>
      <c r="F186" s="296" t="n">
        <v>30.4</v>
      </c>
      <c r="G186" s="226" t="n">
        <v>3912.02</v>
      </c>
      <c r="H186" s="226">
        <f>ROUND(F186*G186,2)</f>
        <v/>
      </c>
    </row>
    <row r="187" ht="38.25" customHeight="1" s="240">
      <c r="A187" s="174" t="n">
        <v>175</v>
      </c>
      <c r="B187" s="284" t="n"/>
      <c r="C187" s="217" t="inlineStr">
        <is>
          <t>23.3.01.04-0035</t>
        </is>
      </c>
      <c r="D187" s="299" t="inlineStr">
        <is>
          <t>Трубы бесшовные обсадные из стали группы Д и Б с короткой треугольной резьбой, наружным диаметром 219 мм, толщина стенки 8,9 мм</t>
        </is>
      </c>
      <c r="E187" s="296" t="inlineStr">
        <is>
          <t>м</t>
        </is>
      </c>
      <c r="F187" s="296" t="n">
        <v>277.9696</v>
      </c>
      <c r="G187" s="226" t="n">
        <v>427.3</v>
      </c>
      <c r="H187" s="226">
        <f>ROUND(F187*G187,2)</f>
        <v/>
      </c>
    </row>
    <row r="188">
      <c r="A188" s="174" t="n">
        <v>176</v>
      </c>
      <c r="B188" s="284" t="n"/>
      <c r="C188" s="217" t="inlineStr">
        <is>
          <t>01.4.01.06-0054</t>
        </is>
      </c>
      <c r="D188" s="299" t="inlineStr">
        <is>
          <t>Коронки типа К-105КА</t>
        </is>
      </c>
      <c r="E188" s="296" t="inlineStr">
        <is>
          <t>шт.</t>
        </is>
      </c>
      <c r="F188" s="296" t="n">
        <v>167.076</v>
      </c>
      <c r="G188" s="226" t="n">
        <v>698</v>
      </c>
      <c r="H188" s="226">
        <f>ROUND(F188*G188,2)</f>
        <v/>
      </c>
    </row>
    <row r="189">
      <c r="A189" s="174" t="n">
        <v>177</v>
      </c>
      <c r="B189" s="284" t="n"/>
      <c r="C189" s="217" t="inlineStr">
        <is>
          <t>12.1.02.08-0121</t>
        </is>
      </c>
      <c r="D189" s="299" t="inlineStr">
        <is>
          <t>Стеклоизол К-4,0, стеклоткань</t>
        </is>
      </c>
      <c r="E189" s="296" t="inlineStr">
        <is>
          <t>м2</t>
        </is>
      </c>
      <c r="F189" s="296" t="n">
        <v>3984.52</v>
      </c>
      <c r="G189" s="226" t="n">
        <v>28.89</v>
      </c>
      <c r="H189" s="226">
        <f>ROUND(F189*G189,2)</f>
        <v/>
      </c>
      <c r="I189" s="165" t="n"/>
    </row>
    <row r="190">
      <c r="A190" s="174" t="n">
        <v>178</v>
      </c>
      <c r="B190" s="284" t="n"/>
      <c r="C190" s="217" t="inlineStr">
        <is>
          <t>20.1.02.21-0082</t>
        </is>
      </c>
      <c r="D190" s="299" t="inlineStr">
        <is>
          <t>Узел крепления экрана УКЭ-1Б</t>
        </is>
      </c>
      <c r="E190" s="296" t="inlineStr">
        <is>
          <t>шт.</t>
        </is>
      </c>
      <c r="F190" s="296" t="n">
        <v>216</v>
      </c>
      <c r="G190" s="226" t="n">
        <v>474.88</v>
      </c>
      <c r="H190" s="226">
        <f>ROUND(F190*G190,2)</f>
        <v/>
      </c>
      <c r="I190" s="165" t="n"/>
    </row>
    <row r="191">
      <c r="A191" s="174" t="n">
        <v>179</v>
      </c>
      <c r="B191" s="284" t="n"/>
      <c r="C191" s="217" t="inlineStr">
        <is>
          <t>22.2.02.04-0022</t>
        </is>
      </c>
      <c r="D191" s="299" t="inlineStr">
        <is>
          <t>Звено промежуточное прямое ПР-12-6</t>
        </is>
      </c>
      <c r="E191" s="296" t="inlineStr">
        <is>
          <t>шт.</t>
        </is>
      </c>
      <c r="F191" s="296" t="n">
        <v>2359</v>
      </c>
      <c r="G191" s="226" t="n">
        <v>42.05</v>
      </c>
      <c r="H191" s="226">
        <f>ROUND(F191*G191,2)</f>
        <v/>
      </c>
      <c r="I191" s="165" t="n"/>
    </row>
    <row r="192">
      <c r="A192" s="174" t="n">
        <v>180</v>
      </c>
      <c r="B192" s="284" t="n"/>
      <c r="C192" s="217" t="inlineStr">
        <is>
          <t>20.1.02.21-0031</t>
        </is>
      </c>
      <c r="D192" s="299" t="inlineStr">
        <is>
          <t>Узел крепления КГ-12-1</t>
        </is>
      </c>
      <c r="E192" s="296" t="inlineStr">
        <is>
          <t>шт.</t>
        </is>
      </c>
      <c r="F192" s="296" t="n">
        <v>739</v>
      </c>
      <c r="G192" s="226" t="n">
        <v>120.86</v>
      </c>
      <c r="H192" s="226">
        <f>ROUND(F192*G192,2)</f>
        <v/>
      </c>
      <c r="I192" s="165" t="n"/>
    </row>
    <row r="193">
      <c r="A193" s="174" t="n">
        <v>181</v>
      </c>
      <c r="B193" s="284" t="n"/>
      <c r="C193" s="217" t="inlineStr">
        <is>
          <t>20.1.02.14-0005</t>
        </is>
      </c>
      <c r="D193" s="299" t="inlineStr">
        <is>
          <t>Серьга СР-16-20</t>
        </is>
      </c>
      <c r="E193" s="296" t="inlineStr">
        <is>
          <t>шт.</t>
        </is>
      </c>
      <c r="F193" s="296" t="n">
        <v>4048</v>
      </c>
      <c r="G193" s="226" t="n">
        <v>21.5</v>
      </c>
      <c r="H193" s="226">
        <f>ROUND(F193*G193,2)</f>
        <v/>
      </c>
      <c r="I193" s="165" t="n"/>
    </row>
    <row r="194">
      <c r="A194" s="174" t="n">
        <v>182</v>
      </c>
      <c r="B194" s="284" t="n"/>
      <c r="C194" s="217" t="inlineStr">
        <is>
          <t>14.4.04.11-0008</t>
        </is>
      </c>
      <c r="D194" s="299" t="inlineStr">
        <is>
          <t>Эмаль ХС-710 серая</t>
        </is>
      </c>
      <c r="E194" s="296" t="inlineStr">
        <is>
          <t>т</t>
        </is>
      </c>
      <c r="F194" s="296" t="n">
        <v>2.033142</v>
      </c>
      <c r="G194" s="226" t="n">
        <v>40272.19</v>
      </c>
      <c r="H194" s="226">
        <f>ROUND(F194*G194,2)</f>
        <v/>
      </c>
      <c r="I194" s="165" t="n"/>
    </row>
    <row r="195">
      <c r="A195" s="174" t="n">
        <v>183</v>
      </c>
      <c r="B195" s="284" t="n"/>
      <c r="C195" s="217" t="inlineStr">
        <is>
          <t>20.1.02.21-0081</t>
        </is>
      </c>
      <c r="D195" s="299" t="inlineStr">
        <is>
          <t>Узел крепления экрана УКЭ-1А</t>
        </is>
      </c>
      <c r="E195" s="296" t="inlineStr">
        <is>
          <t>шт.</t>
        </is>
      </c>
      <c r="F195" s="296" t="n">
        <v>55</v>
      </c>
      <c r="G195" s="226" t="n">
        <v>1454.67</v>
      </c>
      <c r="H195" s="226">
        <f>ROUND(F195*G195,2)</f>
        <v/>
      </c>
      <c r="I195" s="165" t="n"/>
    </row>
    <row r="196">
      <c r="A196" s="174" t="n">
        <v>184</v>
      </c>
      <c r="B196" s="284" t="n"/>
      <c r="C196" s="217" t="inlineStr">
        <is>
          <t>02.2.05.04-1777</t>
        </is>
      </c>
      <c r="D196" s="299" t="inlineStr">
        <is>
          <t>Щебень М 800, фракция 20-40 мм, группа 2</t>
        </is>
      </c>
      <c r="E196" s="296" t="inlineStr">
        <is>
          <t>м3</t>
        </is>
      </c>
      <c r="F196" s="296" t="n">
        <v>663.1</v>
      </c>
      <c r="G196" s="226" t="n">
        <v>108.4</v>
      </c>
      <c r="H196" s="226">
        <f>ROUND(F196*G196,2)</f>
        <v/>
      </c>
      <c r="I196" s="165" t="n"/>
    </row>
    <row r="197" ht="38.25" customHeight="1" s="240">
      <c r="A197" s="174" t="n">
        <v>185</v>
      </c>
      <c r="B197" s="284" t="n"/>
      <c r="C197" s="217" t="inlineStr">
        <is>
          <t>05.1.01.13-0032</t>
        </is>
      </c>
      <c r="D197" s="299" t="inlineStr">
        <is>
          <t>Плиты железобетонные навесные ПН2-А /бетон В22,5 (М300), расход арматуры 158 кг/ (серия 3.407-115 вып. 2)</t>
        </is>
      </c>
      <c r="E197" s="296" t="inlineStr">
        <is>
          <t>м3</t>
        </is>
      </c>
      <c r="F197" s="296" t="n">
        <v>18.24</v>
      </c>
      <c r="G197" s="226" t="n">
        <v>3912.02</v>
      </c>
      <c r="H197" s="226">
        <f>ROUND(F197*G197,2)</f>
        <v/>
      </c>
      <c r="I197" s="165" t="n"/>
    </row>
    <row r="198" customFormat="1" s="230">
      <c r="A198" s="174" t="n">
        <v>186</v>
      </c>
      <c r="B198" s="284" t="n"/>
      <c r="C198" s="217" t="inlineStr">
        <is>
          <t>22.2.01.03-0003</t>
        </is>
      </c>
      <c r="D198" s="299" t="inlineStr">
        <is>
          <t>Изолятор подвесной стеклянный ПСД-70Е</t>
        </is>
      </c>
      <c r="E198" s="296" t="inlineStr">
        <is>
          <t>шт</t>
        </is>
      </c>
      <c r="F198" s="296" t="n">
        <v>406</v>
      </c>
      <c r="G198" s="226" t="n">
        <v>169.25</v>
      </c>
      <c r="H198" s="226">
        <f>ROUND(F198*G198,2)</f>
        <v/>
      </c>
      <c r="I198" s="165" t="n"/>
    </row>
    <row r="199" ht="38.25" customHeight="1" s="240">
      <c r="A199" s="174" t="n">
        <v>187</v>
      </c>
      <c r="B199" s="284" t="n"/>
      <c r="C199" s="217" t="inlineStr">
        <is>
          <t>23.3.01.04-0048</t>
        </is>
      </c>
      <c r="D199" s="299" t="inlineStr">
        <is>
          <t>Трубы бесшовные обсадные из стали группы Д и Б с короткой треугольной резьбой, наружным диаметром 273 мм, толщина стенки 10,2 мм</t>
        </is>
      </c>
      <c r="E199" s="296" t="inlineStr">
        <is>
          <t>м</t>
        </is>
      </c>
      <c r="F199" s="296" t="n">
        <v>99.2</v>
      </c>
      <c r="G199" s="226" t="n">
        <v>677.51</v>
      </c>
      <c r="H199" s="226">
        <f>ROUND(F199*G199,2)</f>
        <v/>
      </c>
      <c r="I199" s="165" t="n"/>
    </row>
    <row r="200">
      <c r="A200" s="174" t="n">
        <v>188</v>
      </c>
      <c r="B200" s="284" t="n"/>
      <c r="C200" s="217" t="inlineStr">
        <is>
          <t>20.2.02.01-0021</t>
        </is>
      </c>
      <c r="D200" s="299" t="inlineStr">
        <is>
          <t>Втулки изолирующие текстолитовые</t>
        </is>
      </c>
      <c r="E200" s="296" t="inlineStr">
        <is>
          <t>1000 шт.</t>
        </is>
      </c>
      <c r="F200" s="296" t="n">
        <v>19.0944</v>
      </c>
      <c r="G200" s="226" t="n">
        <v>3468.64</v>
      </c>
      <c r="H200" s="226">
        <f>ROUND(F200*G200,2)</f>
        <v/>
      </c>
      <c r="I200" s="165" t="n"/>
      <c r="K200" s="154" t="n"/>
    </row>
    <row r="201">
      <c r="A201" s="174" t="n">
        <v>189</v>
      </c>
      <c r="B201" s="284" t="n"/>
      <c r="C201" s="217" t="inlineStr">
        <is>
          <t>01.4.02.04-0014</t>
        </is>
      </c>
      <c r="D201" s="299" t="inlineStr">
        <is>
          <t>Штанга буровая типа БТС-150</t>
        </is>
      </c>
      <c r="E201" s="296" t="inlineStr">
        <is>
          <t>шт.</t>
        </is>
      </c>
      <c r="F201" s="296" t="n">
        <v>43.91712</v>
      </c>
      <c r="G201" s="226" t="n">
        <v>1375</v>
      </c>
      <c r="H201" s="226">
        <f>ROUND(F201*G201,2)</f>
        <v/>
      </c>
      <c r="I201" s="165" t="n"/>
      <c r="K201" s="154" t="n"/>
    </row>
    <row r="202">
      <c r="A202" s="174" t="n">
        <v>190</v>
      </c>
      <c r="B202" s="284" t="n"/>
      <c r="C202" s="217" t="inlineStr">
        <is>
          <t>20.1.02.22-0019</t>
        </is>
      </c>
      <c r="D202" s="299" t="inlineStr">
        <is>
          <t>Ушко У1-21-20</t>
        </is>
      </c>
      <c r="E202" s="296" t="inlineStr">
        <is>
          <t>шт.</t>
        </is>
      </c>
      <c r="F202" s="296" t="n">
        <v>201</v>
      </c>
      <c r="G202" s="226" t="n">
        <v>289.31</v>
      </c>
      <c r="H202" s="226">
        <f>ROUND(F202*G202,2)</f>
        <v/>
      </c>
      <c r="I202" s="165" t="n"/>
      <c r="K202" s="154" t="n"/>
    </row>
    <row r="203">
      <c r="A203" s="174" t="n">
        <v>191</v>
      </c>
      <c r="B203" s="284" t="n"/>
      <c r="C203" s="217" t="inlineStr">
        <is>
          <t>14.5.09.11-0102</t>
        </is>
      </c>
      <c r="D203" s="299" t="inlineStr">
        <is>
          <t>Уайт-спирит</t>
        </is>
      </c>
      <c r="E203" s="296" t="inlineStr">
        <is>
          <t>кг</t>
        </is>
      </c>
      <c r="F203" s="296" t="n">
        <v>7856.218399</v>
      </c>
      <c r="G203" s="226" t="n">
        <v>6.67</v>
      </c>
      <c r="H203" s="226">
        <f>ROUND(F203*G203,2)</f>
        <v/>
      </c>
    </row>
    <row r="204">
      <c r="A204" s="174" t="n">
        <v>192</v>
      </c>
      <c r="B204" s="284" t="n"/>
      <c r="C204" s="217" t="inlineStr">
        <is>
          <t>14.4.04.11-0011</t>
        </is>
      </c>
      <c r="D204" s="299" t="inlineStr">
        <is>
          <t>Эмаль ХС-759 белая</t>
        </is>
      </c>
      <c r="E204" s="296" t="inlineStr">
        <is>
          <t>т</t>
        </is>
      </c>
      <c r="F204" s="296" t="n">
        <v>1.876782</v>
      </c>
      <c r="G204" s="226" t="n">
        <v>26640</v>
      </c>
      <c r="H204" s="226">
        <f>ROUND(F204*G204,2)</f>
        <v/>
      </c>
    </row>
    <row r="205" ht="25.5" customHeight="1" s="240">
      <c r="A205" s="174" t="n">
        <v>193</v>
      </c>
      <c r="B205" s="284" t="n"/>
      <c r="C205" s="217" t="inlineStr">
        <is>
          <t>01.4.01.03-0148</t>
        </is>
      </c>
      <c r="D205" s="299" t="inlineStr">
        <is>
          <t>Долота трехшарошечные типа Ш1460К-ЦВ (расход согласно сб5 ОП прилож 5.3)</t>
        </is>
      </c>
      <c r="E205" s="296" t="inlineStr">
        <is>
          <t>шт.</t>
        </is>
      </c>
      <c r="F205" s="296" t="n">
        <v>27.6576</v>
      </c>
      <c r="G205" s="226" t="n">
        <v>1750</v>
      </c>
      <c r="H205" s="226">
        <f>ROUND(F205*G205,2)</f>
        <v/>
      </c>
      <c r="I205" s="165" t="n"/>
      <c r="K205" s="154" t="n"/>
    </row>
    <row r="206" ht="25.5" customHeight="1" s="240">
      <c r="A206" s="174" t="n">
        <v>194</v>
      </c>
      <c r="B206" s="284" t="n"/>
      <c r="C206" s="217" t="inlineStr">
        <is>
          <t>02.2.01.02-0017</t>
        </is>
      </c>
      <c r="D206" s="299" t="inlineStr">
        <is>
          <t>Гравий для строительных работ марка 600, фракция 20-40 мм</t>
        </is>
      </c>
      <c r="E206" s="296" t="inlineStr">
        <is>
          <t>м3</t>
        </is>
      </c>
      <c r="F206" s="296" t="n">
        <v>272.024368</v>
      </c>
      <c r="G206" s="226" t="n">
        <v>173</v>
      </c>
      <c r="H206" s="226">
        <f>ROUND(F206*G206,2)</f>
        <v/>
      </c>
      <c r="I206" s="165" t="n"/>
      <c r="K206" s="154" t="n"/>
    </row>
    <row r="207">
      <c r="A207" s="174" t="n">
        <v>195</v>
      </c>
      <c r="B207" s="284" t="n"/>
      <c r="C207" s="217" t="inlineStr">
        <is>
          <t>25.2.01.09-0002</t>
        </is>
      </c>
      <c r="D207" s="299" t="inlineStr">
        <is>
          <t>Клин оцинкованный большой (КС-038-2)</t>
        </is>
      </c>
      <c r="E207" s="296" t="inlineStr">
        <is>
          <t>100 шт</t>
        </is>
      </c>
      <c r="F207" s="296" t="n">
        <v>26.56</v>
      </c>
      <c r="G207" s="226" t="n">
        <v>1770</v>
      </c>
      <c r="H207" s="226">
        <f>ROUND(F207*G207,2)</f>
        <v/>
      </c>
      <c r="I207" s="165" t="n"/>
      <c r="K207" s="154" t="n"/>
    </row>
    <row r="208" ht="38.25" customHeight="1" s="240">
      <c r="A208" s="174" t="n">
        <v>196</v>
      </c>
      <c r="B208" s="284" t="n"/>
      <c r="C208" s="217" t="inlineStr">
        <is>
          <t>11.1.02.01-0031</t>
        </is>
      </c>
      <c r="D208" s="299" t="inlineStr">
        <is>
          <t>Лесоматериалы круглые березовые и мягких лиственных пород для строительства длиной 4-6,5 м, диаметром 12-24 см</t>
        </is>
      </c>
      <c r="E208" s="296" t="inlineStr">
        <is>
          <t>м3</t>
        </is>
      </c>
      <c r="F208" s="296" t="n">
        <v>126.45</v>
      </c>
      <c r="G208" s="226" t="n">
        <v>365</v>
      </c>
      <c r="H208" s="226">
        <f>ROUND(F208*G208,2)</f>
        <v/>
      </c>
    </row>
    <row r="209" ht="25.5" customHeight="1" s="240">
      <c r="A209" s="174" t="n">
        <v>197</v>
      </c>
      <c r="B209" s="284" t="n"/>
      <c r="C209" s="217" t="inlineStr">
        <is>
          <t>08.4.03.02-0006</t>
        </is>
      </c>
      <c r="D209" s="299" t="inlineStr">
        <is>
          <t>Горячекатаная арматурная сталь гладкая класса А-I, диаметром 16-18 мм</t>
        </is>
      </c>
      <c r="E209" s="296" t="inlineStr">
        <is>
          <t>т</t>
        </is>
      </c>
      <c r="F209" s="296" t="n">
        <v>8.1686</v>
      </c>
      <c r="G209" s="226" t="n">
        <v>5650</v>
      </c>
      <c r="H209" s="226">
        <f>ROUND(F209*G209,2)</f>
        <v/>
      </c>
    </row>
    <row r="210">
      <c r="A210" s="174" t="n">
        <v>198</v>
      </c>
      <c r="B210" s="284" t="n"/>
      <c r="C210" s="217" t="inlineStr">
        <is>
          <t>20.1.01.05-0015</t>
        </is>
      </c>
      <c r="D210" s="299" t="inlineStr">
        <is>
          <t>Зажим заземляющий прессуемый ЗПС-170-3</t>
        </is>
      </c>
      <c r="E210" s="296" t="inlineStr">
        <is>
          <t>шт.</t>
        </is>
      </c>
      <c r="F210" s="296" t="n">
        <v>418</v>
      </c>
      <c r="G210" s="226" t="n">
        <v>108.57</v>
      </c>
      <c r="H210" s="226">
        <f>ROUND(F210*G210,2)</f>
        <v/>
      </c>
    </row>
    <row r="211">
      <c r="A211" s="174" t="n">
        <v>199</v>
      </c>
      <c r="B211" s="284" t="n"/>
      <c r="C211" s="217" t="inlineStr">
        <is>
          <t>14.5.09.07-0029</t>
        </is>
      </c>
      <c r="D211" s="299" t="inlineStr">
        <is>
          <t>Растворитель марки Р-4</t>
        </is>
      </c>
      <c r="E211" s="296" t="inlineStr">
        <is>
          <t>т</t>
        </is>
      </c>
      <c r="F211" s="296" t="n">
        <v>4.788234</v>
      </c>
      <c r="G211" s="226" t="n">
        <v>9420</v>
      </c>
      <c r="H211" s="226">
        <f>ROUND(F211*G211,2)</f>
        <v/>
      </c>
    </row>
    <row r="212" ht="25.5" customHeight="1" s="240">
      <c r="A212" s="174" t="n">
        <v>200</v>
      </c>
      <c r="B212" s="284" t="n"/>
      <c r="C212" s="217" t="inlineStr">
        <is>
          <t>Прайс лист из СД ОП</t>
        </is>
      </c>
      <c r="D212" s="299" t="inlineStr">
        <is>
          <t>Антиприсадочное устройство барьерного типа АПЗУ-БТ3</t>
        </is>
      </c>
      <c r="E212" s="296" t="inlineStr">
        <is>
          <t>шт</t>
        </is>
      </c>
      <c r="F212" s="296" t="n">
        <v>221</v>
      </c>
      <c r="G212" s="226" t="n">
        <v>192.01</v>
      </c>
      <c r="H212" s="226">
        <f>ROUND(F212*G212,2)</f>
        <v/>
      </c>
    </row>
    <row r="213">
      <c r="A213" s="174" t="n">
        <v>201</v>
      </c>
      <c r="B213" s="284" t="n"/>
      <c r="C213" s="217" t="inlineStr">
        <is>
          <t>20.1.01.05-0011</t>
        </is>
      </c>
      <c r="D213" s="299" t="inlineStr">
        <is>
          <t>Зажим заземляющий прессуемый ЗПС-140-3</t>
        </is>
      </c>
      <c r="E213" s="296" t="inlineStr">
        <is>
          <t>шт</t>
        </is>
      </c>
      <c r="F213" s="296" t="n">
        <v>432</v>
      </c>
      <c r="G213" s="226" t="n">
        <v>95.45</v>
      </c>
      <c r="H213" s="226">
        <f>ROUND(F213*G213,2)</f>
        <v/>
      </c>
    </row>
    <row r="214">
      <c r="A214" s="174" t="n">
        <v>202</v>
      </c>
      <c r="B214" s="284" t="n"/>
      <c r="C214" s="217" t="inlineStr">
        <is>
          <t>20.5.04.04-0050</t>
        </is>
      </c>
      <c r="D214" s="299" t="inlineStr">
        <is>
          <t>Зажим натяжной: спиральный НС-11,4-02</t>
        </is>
      </c>
      <c r="E214" s="296" t="inlineStr">
        <is>
          <t>шт</t>
        </is>
      </c>
      <c r="F214" s="296" t="n">
        <v>135</v>
      </c>
      <c r="G214" s="226" t="n">
        <v>303.68</v>
      </c>
      <c r="H214" s="226">
        <f>ROUND(F214*G214,2)</f>
        <v/>
      </c>
    </row>
    <row r="215" ht="25.5" customHeight="1" s="240">
      <c r="A215" s="174" t="n">
        <v>203</v>
      </c>
      <c r="B215" s="284" t="n"/>
      <c r="C215" s="217" t="inlineStr">
        <is>
          <t>11.1.02.04-0031</t>
        </is>
      </c>
      <c r="D215" s="299" t="inlineStr">
        <is>
          <t>Лесоматериалы круглые хвойных пород для строительства диаметром 14-24 см, длиной 3-6,5 м</t>
        </is>
      </c>
      <c r="E215" s="296" t="inlineStr">
        <is>
          <t>м3</t>
        </is>
      </c>
      <c r="F215" s="296" t="n">
        <v>63.590112</v>
      </c>
      <c r="G215" s="226" t="n">
        <v>558.33</v>
      </c>
      <c r="H215" s="226">
        <f>ROUND(F215*G215,2)</f>
        <v/>
      </c>
    </row>
    <row r="216" ht="25.5" customHeight="1" s="240">
      <c r="A216" s="174" t="n">
        <v>204</v>
      </c>
      <c r="B216" s="284" t="n"/>
      <c r="C216" s="217" t="inlineStr">
        <is>
          <t>ФССЦ прил 4 тб1,2</t>
        </is>
      </c>
      <c r="D216" s="299" t="inlineStr">
        <is>
          <t>Надбавка на марку бетона W6 для изделий из бетона В30 (М400) (617.49*1.5%=9.26)</t>
        </is>
      </c>
      <c r="E216" s="296" t="inlineStr">
        <is>
          <t>т</t>
        </is>
      </c>
      <c r="F216" s="296" t="n">
        <v>3335.628</v>
      </c>
      <c r="G216" s="226" t="n">
        <v>9.26</v>
      </c>
      <c r="H216" s="226">
        <f>ROUND(F216*G216,2)</f>
        <v/>
      </c>
    </row>
    <row r="217" ht="51" customHeight="1" s="240">
      <c r="A217" s="174" t="n">
        <v>205</v>
      </c>
      <c r="B217" s="284" t="n"/>
      <c r="C217" s="217" t="inlineStr">
        <is>
          <t>08.2.01.01-0004</t>
        </is>
      </c>
      <c r="D217" s="299" t="inlineStr">
        <is>
          <t>Канат закрытый с двумя слоями Z-образной проволоки и сердечником, без покрытия, из проволок марки В, маркировочная группа 1370 н/мм2 и менее, диаметр 45 мм</t>
        </is>
      </c>
      <c r="E217" s="296" t="inlineStr">
        <is>
          <t>10 м</t>
        </is>
      </c>
      <c r="F217" s="296" t="n">
        <v>12.8</v>
      </c>
      <c r="G217" s="226" t="n">
        <v>2271.41</v>
      </c>
      <c r="H217" s="226">
        <f>ROUND(F217*G217,2)</f>
        <v/>
      </c>
    </row>
    <row r="218">
      <c r="A218" s="174" t="n">
        <v>206</v>
      </c>
      <c r="B218" s="284" t="n"/>
      <c r="C218" s="217" t="inlineStr">
        <is>
          <t>20.1.02.11-0002</t>
        </is>
      </c>
      <c r="D218" s="299" t="inlineStr">
        <is>
          <t>Протектор защитный спиральный ПЗС-13,3-31</t>
        </is>
      </c>
      <c r="E218" s="296" t="inlineStr">
        <is>
          <t>шт</t>
        </is>
      </c>
      <c r="F218" s="296" t="n">
        <v>351</v>
      </c>
      <c r="G218" s="226" t="n">
        <v>77.81</v>
      </c>
      <c r="H218" s="226">
        <f>ROUND(F218*G218,2)</f>
        <v/>
      </c>
      <c r="I218" s="165" t="n"/>
    </row>
    <row r="219">
      <c r="A219" s="174" t="n">
        <v>207</v>
      </c>
      <c r="B219" s="284" t="n"/>
      <c r="C219" s="217" t="inlineStr">
        <is>
          <t>20.1.02.22-0003</t>
        </is>
      </c>
      <c r="D219" s="299" t="inlineStr">
        <is>
          <t>Ушко двухлапчатое У2-12-16</t>
        </is>
      </c>
      <c r="E219" s="296" t="inlineStr">
        <is>
          <t>шт.</t>
        </is>
      </c>
      <c r="F219" s="296" t="n">
        <v>135</v>
      </c>
      <c r="G219" s="226" t="n">
        <v>194.37</v>
      </c>
      <c r="H219" s="226">
        <f>ROUND(F219*G219,2)</f>
        <v/>
      </c>
      <c r="I219" s="165" t="n"/>
    </row>
    <row r="220">
      <c r="A220" s="174" t="n">
        <v>208</v>
      </c>
      <c r="B220" s="284" t="n"/>
      <c r="C220" s="217" t="inlineStr">
        <is>
          <t>01.2.03.03-0013</t>
        </is>
      </c>
      <c r="D220" s="299" t="inlineStr">
        <is>
          <t>Мастика битумная кровельная горячая</t>
        </is>
      </c>
      <c r="E220" s="296" t="inlineStr">
        <is>
          <t>т</t>
        </is>
      </c>
      <c r="F220" s="296" t="n">
        <v>7.62256</v>
      </c>
      <c r="G220" s="226" t="n">
        <v>3390</v>
      </c>
      <c r="H220" s="226">
        <f>ROUND(F220*G220,2)</f>
        <v/>
      </c>
      <c r="I220" s="165" t="n"/>
    </row>
    <row r="221" ht="25.5" customHeight="1" s="240">
      <c r="A221" s="174" t="n">
        <v>209</v>
      </c>
      <c r="B221" s="284" t="n"/>
      <c r="C221" s="217" t="inlineStr">
        <is>
          <t>14.2.01.05-0001</t>
        </is>
      </c>
      <c r="D221" s="299" t="inlineStr">
        <is>
          <t>Композиция "Алпол" (на основе термопластичных полимеров)</t>
        </is>
      </c>
      <c r="E221" s="296" t="inlineStr">
        <is>
          <t>кг</t>
        </is>
      </c>
      <c r="F221" s="296" t="n">
        <v>452.2312</v>
      </c>
      <c r="G221" s="226" t="n">
        <v>54.99</v>
      </c>
      <c r="H221" s="226">
        <f>ROUND(F221*G221,2)</f>
        <v/>
      </c>
      <c r="I221" s="165" t="n"/>
    </row>
    <row r="222">
      <c r="A222" s="174" t="n">
        <v>210</v>
      </c>
      <c r="B222" s="284" t="n"/>
      <c r="C222" s="217" t="inlineStr">
        <is>
          <t>01.4.01.03-0152</t>
        </is>
      </c>
      <c r="D222" s="299" t="inlineStr">
        <is>
          <t>Долота шнековые диаметром 198 мм</t>
        </is>
      </c>
      <c r="E222" s="296" t="inlineStr">
        <is>
          <t>шт.</t>
        </is>
      </c>
      <c r="F222" s="296" t="n">
        <v>37.16064</v>
      </c>
      <c r="G222" s="226" t="n">
        <v>666.84</v>
      </c>
      <c r="H222" s="226">
        <f>ROUND(F222*G222,2)</f>
        <v/>
      </c>
      <c r="I222" s="165" t="n"/>
    </row>
    <row r="223">
      <c r="A223" s="174" t="n">
        <v>211</v>
      </c>
      <c r="B223" s="284" t="n"/>
      <c r="C223" s="217" t="inlineStr">
        <is>
          <t>20.1.02.22-0008</t>
        </is>
      </c>
      <c r="D223" s="299" t="inlineStr">
        <is>
          <t>Ушко специальное укороченное УСК-12-16</t>
        </is>
      </c>
      <c r="E223" s="296" t="inlineStr">
        <is>
          <t>шт.</t>
        </is>
      </c>
      <c r="F223" s="296" t="n">
        <v>200</v>
      </c>
      <c r="G223" s="226" t="n">
        <v>120.95</v>
      </c>
      <c r="H223" s="226">
        <f>ROUND(F223*G223,2)</f>
        <v/>
      </c>
      <c r="I223" s="165" t="n"/>
    </row>
    <row r="224">
      <c r="A224" s="174" t="n">
        <v>212</v>
      </c>
      <c r="B224" s="284" t="n"/>
      <c r="C224" s="217" t="inlineStr">
        <is>
          <t>22.2.02.11-0061</t>
        </is>
      </c>
      <c r="D224" s="299" t="inlineStr">
        <is>
          <t>Комплект крепежный TLK-FPFP-50</t>
        </is>
      </c>
      <c r="E224" s="296" t="inlineStr">
        <is>
          <t>шт</t>
        </is>
      </c>
      <c r="F224" s="296" t="n">
        <v>184</v>
      </c>
      <c r="G224" s="226" t="n">
        <v>127.37</v>
      </c>
      <c r="H224" s="226">
        <f>ROUND(F224*G224,2)</f>
        <v/>
      </c>
      <c r="I224" s="165" t="n"/>
    </row>
    <row r="225" ht="25.5" customHeight="1" s="240">
      <c r="A225" s="174" t="n">
        <v>213</v>
      </c>
      <c r="B225" s="284" t="n"/>
      <c r="C225" s="217" t="inlineStr">
        <is>
          <t>25.1.06.03-0061</t>
        </is>
      </c>
      <c r="D225" s="299" t="inlineStr">
        <is>
          <t>Плакаты предупредительные, путевые сигнальные знаки размер 420x220 мм</t>
        </is>
      </c>
      <c r="E225" s="296" t="inlineStr">
        <is>
          <t>100 шт</t>
        </is>
      </c>
      <c r="F225" s="296" t="n">
        <v>6.2</v>
      </c>
      <c r="G225" s="226" t="n">
        <v>3611.54</v>
      </c>
      <c r="H225" s="226">
        <f>ROUND(F225*G225,2)</f>
        <v/>
      </c>
      <c r="I225" s="165" t="n"/>
    </row>
    <row r="226" ht="25.5" customHeight="1" s="240">
      <c r="A226" s="174" t="n">
        <v>214</v>
      </c>
      <c r="B226" s="284" t="n"/>
      <c r="C226" s="217" t="inlineStr">
        <is>
          <t>08.4.03.02-0004</t>
        </is>
      </c>
      <c r="D226" s="299" t="inlineStr">
        <is>
          <t>Горячекатаная арматурная сталь гладкая класса А-I, диаметром 12 мм</t>
        </is>
      </c>
      <c r="E226" s="296" t="inlineStr">
        <is>
          <t>т</t>
        </is>
      </c>
      <c r="F226" s="296" t="n">
        <v>3.424084</v>
      </c>
      <c r="G226" s="226" t="n">
        <v>6508.75</v>
      </c>
      <c r="H226" s="226">
        <f>ROUND(F226*G226,2)</f>
        <v/>
      </c>
      <c r="I226" s="165" t="n"/>
    </row>
    <row r="227" customFormat="1" s="230">
      <c r="A227" s="174" t="n">
        <v>215</v>
      </c>
      <c r="B227" s="284" t="n"/>
      <c r="C227" s="217" t="inlineStr">
        <is>
          <t>14.4.01.19-0002</t>
        </is>
      </c>
      <c r="D227" s="299" t="inlineStr">
        <is>
          <t>Грунтовка ХС-010 химстойкая красно-коричневая</t>
        </is>
      </c>
      <c r="E227" s="296" t="inlineStr">
        <is>
          <t>т</t>
        </is>
      </c>
      <c r="F227" s="296" t="n">
        <v>0.737182</v>
      </c>
      <c r="G227" s="226" t="n">
        <v>28447.65</v>
      </c>
      <c r="H227" s="226">
        <f>ROUND(F227*G227,2)</f>
        <v/>
      </c>
      <c r="I227" s="165" t="n"/>
    </row>
    <row r="228">
      <c r="A228" s="174" t="n">
        <v>216</v>
      </c>
      <c r="B228" s="284" t="n"/>
      <c r="C228" s="217" t="inlineStr">
        <is>
          <t>01.7.15.02-0052</t>
        </is>
      </c>
      <c r="D228" s="299" t="inlineStr">
        <is>
          <t>Болты анкерные U-образные</t>
        </is>
      </c>
      <c r="E228" s="296" t="inlineStr">
        <is>
          <t>т</t>
        </is>
      </c>
      <c r="F228" s="296" t="n">
        <v>1.9988</v>
      </c>
      <c r="G228" s="226" t="n">
        <v>10068</v>
      </c>
      <c r="H228" s="226">
        <f>ROUND(F228*G228,2)</f>
        <v/>
      </c>
      <c r="I228" s="165" t="n"/>
    </row>
    <row r="229">
      <c r="A229" s="174" t="n">
        <v>217</v>
      </c>
      <c r="B229" s="284" t="n"/>
      <c r="C229" s="217" t="inlineStr">
        <is>
          <t>20.5.04.07-0008</t>
        </is>
      </c>
      <c r="D229" s="299" t="inlineStr">
        <is>
          <t>Зажим соединительный прессуемый САП-500-1</t>
        </is>
      </c>
      <c r="E229" s="296" t="inlineStr">
        <is>
          <t>шт</t>
        </is>
      </c>
      <c r="F229" s="296" t="n">
        <v>49</v>
      </c>
      <c r="G229" s="226" t="n">
        <v>349.79</v>
      </c>
      <c r="H229" s="226">
        <f>ROUND(F229*G229,2)</f>
        <v/>
      </c>
      <c r="I229" s="165" t="n"/>
      <c r="K229" s="154" t="n"/>
    </row>
    <row r="230">
      <c r="A230" s="174" t="n">
        <v>218</v>
      </c>
      <c r="B230" s="284" t="n"/>
      <c r="C230" s="217" t="inlineStr">
        <is>
          <t>14.4.02.09-0301</t>
        </is>
      </c>
      <c r="D230" s="299" t="inlineStr">
        <is>
          <t>Краска "Цинол" (расход 0.3 кг на 1м2)</t>
        </is>
      </c>
      <c r="E230" s="296" t="inlineStr">
        <is>
          <t>кг</t>
        </is>
      </c>
      <c r="F230" s="296" t="n">
        <v>70.8</v>
      </c>
      <c r="G230" s="226" t="n">
        <v>238.48</v>
      </c>
      <c r="H230" s="226">
        <f>ROUND(F230*G230,2)</f>
        <v/>
      </c>
      <c r="I230" s="165" t="n"/>
      <c r="K230" s="154" t="n"/>
    </row>
    <row r="231">
      <c r="A231" s="174" t="n">
        <v>219</v>
      </c>
      <c r="B231" s="284" t="n"/>
      <c r="C231" s="217" t="inlineStr">
        <is>
          <t>20.1.02.08-0002</t>
        </is>
      </c>
      <c r="D231" s="299" t="inlineStr">
        <is>
          <t>Ниппель диаметром 57 мм</t>
        </is>
      </c>
      <c r="E231" s="296" t="inlineStr">
        <is>
          <t>кг</t>
        </is>
      </c>
      <c r="F231" s="296" t="n">
        <v>74.46816</v>
      </c>
      <c r="G231" s="226" t="n">
        <v>207.8</v>
      </c>
      <c r="H231" s="226">
        <f>ROUND(F231*G231,2)</f>
        <v/>
      </c>
      <c r="I231" s="165" t="n"/>
      <c r="K231" s="154" t="n"/>
    </row>
    <row r="232" ht="51" customHeight="1" s="240">
      <c r="A232" s="174" t="n">
        <v>220</v>
      </c>
      <c r="B232" s="284" t="n"/>
      <c r="C232" s="217" t="inlineStr">
        <is>
          <t>21.2.01.02-0087</t>
        </is>
      </c>
      <c r="D232" s="299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 АС, сечением 70/72 мм2</t>
        </is>
      </c>
      <c r="E232" s="296" t="inlineStr">
        <is>
          <t>т</t>
        </is>
      </c>
      <c r="F232" s="296" t="n">
        <v>0.435</v>
      </c>
      <c r="G232" s="226" t="n">
        <v>32594.84</v>
      </c>
      <c r="H232" s="226">
        <f>ROUND(F232*G232,2)</f>
        <v/>
      </c>
    </row>
    <row r="233">
      <c r="A233" s="174" t="n">
        <v>221</v>
      </c>
      <c r="B233" s="284" t="n"/>
      <c r="C233" s="217" t="inlineStr">
        <is>
          <t>01.7.15.10-0055</t>
        </is>
      </c>
      <c r="D233" s="299" t="inlineStr">
        <is>
          <t>Скобы металлические СМ 73/12</t>
        </is>
      </c>
      <c r="E233" s="296" t="inlineStr">
        <is>
          <t>кг</t>
        </is>
      </c>
      <c r="F233" s="296" t="n">
        <v>148.580998</v>
      </c>
      <c r="G233" s="226" t="n">
        <v>95.15000000000001</v>
      </c>
      <c r="H233" s="226">
        <f>ROUND(F233*G233,2)</f>
        <v/>
      </c>
    </row>
    <row r="234">
      <c r="A234" s="174" t="n">
        <v>222</v>
      </c>
      <c r="B234" s="284" t="n"/>
      <c r="C234" s="217" t="inlineStr">
        <is>
          <t>01.7.15.03-0041</t>
        </is>
      </c>
      <c r="D234" s="299" t="inlineStr">
        <is>
          <t>Болты с гайками и шайбами строительные</t>
        </is>
      </c>
      <c r="E234" s="296" t="inlineStr">
        <is>
          <t>т</t>
        </is>
      </c>
      <c r="F234" s="296" t="n">
        <v>1.532944</v>
      </c>
      <c r="G234" s="226" t="n">
        <v>9040.01</v>
      </c>
      <c r="H234" s="226">
        <f>ROUND(F234*G234,2)</f>
        <v/>
      </c>
    </row>
    <row r="235">
      <c r="A235" s="174" t="n">
        <v>223</v>
      </c>
      <c r="B235" s="284" t="n"/>
      <c r="C235" s="217" t="inlineStr">
        <is>
          <t>20.1.02.08-0001</t>
        </is>
      </c>
      <c r="D235" s="299" t="inlineStr">
        <is>
          <t>Ниппель диаметром 42 мм</t>
        </is>
      </c>
      <c r="E235" s="296" t="inlineStr">
        <is>
          <t>кг</t>
        </is>
      </c>
      <c r="F235" s="296" t="n">
        <v>76.3776</v>
      </c>
      <c r="G235" s="226" t="n">
        <v>176.1</v>
      </c>
      <c r="H235" s="226">
        <f>ROUND(F235*G235,2)</f>
        <v/>
      </c>
      <c r="I235" s="165" t="n"/>
    </row>
    <row r="236">
      <c r="A236" s="174" t="n">
        <v>224</v>
      </c>
      <c r="B236" s="284" t="n"/>
      <c r="C236" s="217" t="inlineStr">
        <is>
          <t>14.4.01.19-0003</t>
        </is>
      </c>
      <c r="D236" s="299" t="inlineStr">
        <is>
          <t>Грунтовка ХС-059 красно-коричневая</t>
        </is>
      </c>
      <c r="E236" s="296" t="inlineStr">
        <is>
          <t>т</t>
        </is>
      </c>
      <c r="F236" s="296" t="n">
        <v>0.51968</v>
      </c>
      <c r="G236" s="226" t="n">
        <v>22176</v>
      </c>
      <c r="H236" s="226">
        <f>ROUND(F236*G236,2)</f>
        <v/>
      </c>
      <c r="I236" s="165" t="n"/>
    </row>
    <row r="237">
      <c r="A237" s="174" t="n">
        <v>225</v>
      </c>
      <c r="B237" s="284" t="n"/>
      <c r="C237" s="217" t="inlineStr">
        <is>
          <t>01.7.03.01-0001</t>
        </is>
      </c>
      <c r="D237" s="299" t="inlineStr">
        <is>
          <t>Вода</t>
        </is>
      </c>
      <c r="E237" s="296" t="inlineStr">
        <is>
          <t>м3</t>
        </is>
      </c>
      <c r="F237" s="296" t="n">
        <v>4545.47966</v>
      </c>
      <c r="G237" s="226" t="n">
        <v>2.44</v>
      </c>
      <c r="H237" s="226">
        <f>ROUND(F237*G237,2)</f>
        <v/>
      </c>
      <c r="I237" s="165" t="n"/>
    </row>
    <row r="238">
      <c r="A238" s="174" t="n">
        <v>226</v>
      </c>
      <c r="B238" s="284" t="n"/>
      <c r="C238" s="217" t="inlineStr">
        <is>
          <t>20.5.04.07-0041</t>
        </is>
      </c>
      <c r="D238" s="299" t="inlineStr">
        <is>
          <t>Зажим соединительный спиральный СС-24,5-11</t>
        </is>
      </c>
      <c r="E238" s="296" t="inlineStr">
        <is>
          <t>шт.</t>
        </is>
      </c>
      <c r="F238" s="296" t="n">
        <v>9</v>
      </c>
      <c r="G238" s="226" t="n">
        <v>1221.05</v>
      </c>
      <c r="H238" s="226">
        <f>ROUND(F238*G238,2)</f>
        <v/>
      </c>
      <c r="I238" s="165" t="n"/>
    </row>
    <row r="239">
      <c r="A239" s="174" t="n">
        <v>227</v>
      </c>
      <c r="B239" s="284" t="n"/>
      <c r="C239" s="217" t="inlineStr">
        <is>
          <t>01.7.15.02-0052</t>
        </is>
      </c>
      <c r="D239" s="299" t="inlineStr">
        <is>
          <t>Болты анкерные U-образные, 40шт</t>
        </is>
      </c>
      <c r="E239" s="296" t="inlineStr">
        <is>
          <t>т</t>
        </is>
      </c>
      <c r="F239" s="296" t="n">
        <v>0.952</v>
      </c>
      <c r="G239" s="226" t="n">
        <v>10068</v>
      </c>
      <c r="H239" s="226">
        <f>ROUND(F239*G239,2)</f>
        <v/>
      </c>
      <c r="I239" s="165" t="n"/>
    </row>
    <row r="240">
      <c r="A240" s="174" t="n">
        <v>228</v>
      </c>
      <c r="B240" s="284" t="n"/>
      <c r="C240" s="217" t="inlineStr">
        <is>
          <t>04.1.02.05-0006</t>
        </is>
      </c>
      <c r="D240" s="299" t="inlineStr">
        <is>
          <t>Бетон тяжелый, класс В15 (М200)</t>
        </is>
      </c>
      <c r="E240" s="296" t="inlineStr">
        <is>
          <t>м3</t>
        </is>
      </c>
      <c r="F240" s="296" t="n">
        <v>13.7088</v>
      </c>
      <c r="G240" s="226" t="n">
        <v>592.76</v>
      </c>
      <c r="H240" s="226">
        <f>ROUND(F240*G240,2)</f>
        <v/>
      </c>
      <c r="I240" s="165" t="n"/>
    </row>
    <row r="241">
      <c r="A241" s="174" t="n">
        <v>229</v>
      </c>
      <c r="B241" s="284" t="n"/>
      <c r="C241" s="217" t="inlineStr">
        <is>
          <t>20.1.02.22-0005</t>
        </is>
      </c>
      <c r="D241" s="299" t="inlineStr">
        <is>
          <t>Ушко однолапчатое У1-7-16</t>
        </is>
      </c>
      <c r="E241" s="296" t="inlineStr">
        <is>
          <t>шт.</t>
        </is>
      </c>
      <c r="F241" s="296" t="n">
        <v>205</v>
      </c>
      <c r="G241" s="226" t="n">
        <v>39.32</v>
      </c>
      <c r="H241" s="226">
        <f>ROUND(F241*G241,2)</f>
        <v/>
      </c>
      <c r="I241" s="165" t="n"/>
    </row>
    <row r="242" customFormat="1" s="230">
      <c r="A242" s="174" t="n">
        <v>230</v>
      </c>
      <c r="B242" s="284" t="n"/>
      <c r="C242" s="217" t="inlineStr">
        <is>
          <t>08.3.03.04-0012</t>
        </is>
      </c>
      <c r="D242" s="299" t="inlineStr">
        <is>
          <t>Проволока светлая диаметром 1,1 мм</t>
        </is>
      </c>
      <c r="E242" s="296" t="inlineStr">
        <is>
          <t>т</t>
        </is>
      </c>
      <c r="F242" s="296" t="n">
        <v>0.721</v>
      </c>
      <c r="G242" s="226" t="n">
        <v>10200</v>
      </c>
      <c r="H242" s="226">
        <f>ROUND(F242*G242,2)</f>
        <v/>
      </c>
      <c r="I242" s="165" t="n"/>
    </row>
    <row r="243">
      <c r="A243" s="174" t="n">
        <v>231</v>
      </c>
      <c r="B243" s="284" t="n"/>
      <c r="C243" s="217" t="inlineStr">
        <is>
          <t>14.4.02.09-0301</t>
        </is>
      </c>
      <c r="D243" s="299" t="inlineStr">
        <is>
          <t>Краска "Цинол"  расход 0.3 кг/ м2</t>
        </is>
      </c>
      <c r="E243" s="296" t="inlineStr">
        <is>
          <t>кг</t>
        </is>
      </c>
      <c r="F243" s="296" t="n">
        <v>27.36</v>
      </c>
      <c r="G243" s="226" t="n">
        <v>238.48</v>
      </c>
      <c r="H243" s="226">
        <f>ROUND(F243*G243,2)</f>
        <v/>
      </c>
      <c r="I243" s="165" t="n"/>
    </row>
    <row r="244" ht="25.5" customHeight="1" s="240">
      <c r="A244" s="174" t="n">
        <v>232</v>
      </c>
      <c r="B244" s="284" t="n"/>
      <c r="C244" s="217" t="inlineStr">
        <is>
          <t>01.7.19.09-0024</t>
        </is>
      </c>
      <c r="D244" s="299" t="inlineStr">
        <is>
          <t>Рукава резинотканевые напорно-всасывающие для воды давлением 1 МПа (10 кгс/см2), диаметром 32 мм</t>
        </is>
      </c>
      <c r="E244" s="296" t="inlineStr">
        <is>
          <t>м</t>
        </is>
      </c>
      <c r="F244" s="296" t="n">
        <v>95.47199999999999</v>
      </c>
      <c r="G244" s="226" t="n">
        <v>67.09999999999999</v>
      </c>
      <c r="H244" s="226">
        <f>ROUND(F244*G244,2)</f>
        <v/>
      </c>
      <c r="I244" s="165" t="n"/>
      <c r="K244" s="154" t="n"/>
    </row>
    <row r="245">
      <c r="A245" s="174" t="n">
        <v>233</v>
      </c>
      <c r="B245" s="284" t="n"/>
      <c r="C245" s="217" t="inlineStr">
        <is>
          <t>22.2.02.04-0002</t>
        </is>
      </c>
      <c r="D245" s="299" t="inlineStr">
        <is>
          <t>Звено промежуточное вывернутое ПРВ-12-1</t>
        </is>
      </c>
      <c r="E245" s="296" t="inlineStr">
        <is>
          <t>шт.</t>
        </is>
      </c>
      <c r="F245" s="296" t="n">
        <v>134</v>
      </c>
      <c r="G245" s="226" t="n">
        <v>46.56</v>
      </c>
      <c r="H245" s="226">
        <f>ROUND(F245*G245,2)</f>
        <v/>
      </c>
      <c r="I245" s="165" t="n"/>
      <c r="K245" s="154" t="n"/>
    </row>
    <row r="246">
      <c r="A246" s="174" t="n">
        <v>234</v>
      </c>
      <c r="B246" s="284" t="n"/>
      <c r="C246" s="217" t="inlineStr">
        <is>
          <t>20.2.09.10-0027</t>
        </is>
      </c>
      <c r="D246" s="299" t="inlineStr">
        <is>
          <t>Муфта защитная МПР-400-1</t>
        </is>
      </c>
      <c r="E246" s="296" t="inlineStr">
        <is>
          <t>шт</t>
        </is>
      </c>
      <c r="F246" s="296" t="n">
        <v>10</v>
      </c>
      <c r="G246" s="226" t="n">
        <v>576.48</v>
      </c>
      <c r="H246" s="226">
        <f>ROUND(F246*G246,2)</f>
        <v/>
      </c>
      <c r="I246" s="165" t="n"/>
      <c r="K246" s="154" t="n"/>
    </row>
    <row r="247">
      <c r="A247" s="174" t="n">
        <v>235</v>
      </c>
      <c r="B247" s="284" t="n"/>
      <c r="C247" s="217" t="inlineStr">
        <is>
          <t>14.5.09.02-0002</t>
        </is>
      </c>
      <c r="D247" s="299" t="inlineStr">
        <is>
          <t>Ксилол нефтяной марки А</t>
        </is>
      </c>
      <c r="E247" s="296" t="inlineStr">
        <is>
          <t>т</t>
        </is>
      </c>
      <c r="F247" s="296" t="n">
        <v>0.6928</v>
      </c>
      <c r="G247" s="226" t="n">
        <v>7640</v>
      </c>
      <c r="H247" s="226">
        <f>ROUND(F247*G247,2)</f>
        <v/>
      </c>
      <c r="I247" s="165" t="n"/>
      <c r="K247" s="154" t="n"/>
    </row>
    <row r="248" ht="25.5" customHeight="1" s="240">
      <c r="A248" s="174" t="n">
        <v>236</v>
      </c>
      <c r="B248" s="284" t="n"/>
      <c r="C248" s="217" t="inlineStr">
        <is>
          <t>ФССЦ прил 4 тб1,2</t>
        </is>
      </c>
      <c r="D248" s="299" t="inlineStr">
        <is>
          <t>Надбавка на марку бетона W6 для изделий из бетона В30 (М400)  (617.49*1.5%=9.26)</t>
        </is>
      </c>
      <c r="E248" s="296" t="inlineStr">
        <is>
          <t>м3</t>
        </is>
      </c>
      <c r="F248" s="296" t="n">
        <v>549.0359999999999</v>
      </c>
      <c r="G248" s="226" t="n">
        <v>9.26</v>
      </c>
      <c r="H248" s="226">
        <f>ROUND(F248*G248,2)</f>
        <v/>
      </c>
    </row>
    <row r="249">
      <c r="A249" s="174" t="n">
        <v>237</v>
      </c>
      <c r="B249" s="284" t="n"/>
      <c r="C249" s="217" t="inlineStr">
        <is>
          <t>999-9950</t>
        </is>
      </c>
      <c r="D249" s="299" t="inlineStr">
        <is>
          <t>Вспомогательные ненормируемые материалы</t>
        </is>
      </c>
      <c r="E249" s="296" t="inlineStr">
        <is>
          <t>руб</t>
        </is>
      </c>
      <c r="F249" s="296" t="n">
        <v>4860.878</v>
      </c>
      <c r="G249" s="226" t="n">
        <v>1</v>
      </c>
      <c r="H249" s="226">
        <f>ROUND(F249*G249,2)</f>
        <v/>
      </c>
    </row>
    <row r="250">
      <c r="A250" s="174" t="n">
        <v>238</v>
      </c>
      <c r="B250" s="284" t="n"/>
      <c r="C250" s="217" t="inlineStr">
        <is>
          <t>20.1.02.13-0001</t>
        </is>
      </c>
      <c r="D250" s="299" t="inlineStr">
        <is>
          <t>Рог разрядный верхний РРВ-82</t>
        </is>
      </c>
      <c r="E250" s="296" t="inlineStr">
        <is>
          <t>шт.</t>
        </is>
      </c>
      <c r="F250" s="296" t="n">
        <v>95</v>
      </c>
      <c r="G250" s="226" t="n">
        <v>49.89</v>
      </c>
      <c r="H250" s="226">
        <f>ROUND(F250*G250,2)</f>
        <v/>
      </c>
    </row>
    <row r="251" ht="25.5" customHeight="1" s="240">
      <c r="A251" s="174" t="n">
        <v>239</v>
      </c>
      <c r="B251" s="284" t="n"/>
      <c r="C251" s="217" t="inlineStr">
        <is>
          <t>ФССЦ прил 4 тб1,2</t>
        </is>
      </c>
      <c r="D251" s="299" t="inlineStr">
        <is>
          <t>Надбавка на марку бетона W6 для изделий из бетона В25 (М350)  (571.06*1.5%=8.57)</t>
        </is>
      </c>
      <c r="E251" s="296" t="inlineStr">
        <is>
          <t>т</t>
        </is>
      </c>
      <c r="F251" s="296" t="n">
        <v>543.38</v>
      </c>
      <c r="G251" s="226" t="n">
        <v>8.57</v>
      </c>
      <c r="H251" s="226">
        <f>ROUND(F251*G251,2)</f>
        <v/>
      </c>
    </row>
    <row r="252" ht="25.5" customHeight="1" s="240">
      <c r="A252" s="174" t="n">
        <v>240</v>
      </c>
      <c r="B252" s="284" t="n"/>
      <c r="C252" s="217" t="inlineStr">
        <is>
          <t>23.1.02.07-0002</t>
        </is>
      </c>
      <c r="D252" s="299" t="inlineStr">
        <is>
          <t>Крепления для трубопроводов: кронштейны, планки, хомуты</t>
        </is>
      </c>
      <c r="E252" s="296" t="inlineStr">
        <is>
          <t>кг</t>
        </is>
      </c>
      <c r="F252" s="296" t="n">
        <v>381.888</v>
      </c>
      <c r="G252" s="226" t="n">
        <v>11.99</v>
      </c>
      <c r="H252" s="226">
        <f>ROUND(F252*G252,2)</f>
        <v/>
      </c>
    </row>
    <row r="253">
      <c r="A253" s="174" t="n">
        <v>241</v>
      </c>
      <c r="B253" s="284" t="n"/>
      <c r="C253" s="217" t="inlineStr">
        <is>
          <t>20.1.01.13-0017</t>
        </is>
      </c>
      <c r="D253" s="299" t="inlineStr">
        <is>
          <t>Зажим ремонтный спиральный РС-21,6-01</t>
        </is>
      </c>
      <c r="E253" s="296" t="inlineStr">
        <is>
          <t>шт.</t>
        </is>
      </c>
      <c r="F253" s="296" t="n">
        <v>15</v>
      </c>
      <c r="G253" s="226" t="n">
        <v>300.43</v>
      </c>
      <c r="H253" s="226">
        <f>ROUND(F253*G253,2)</f>
        <v/>
      </c>
    </row>
    <row r="254">
      <c r="A254" s="174" t="n">
        <v>242</v>
      </c>
      <c r="B254" s="284" t="n"/>
      <c r="C254" s="217" t="inlineStr">
        <is>
          <t>20.1.02.14-0004</t>
        </is>
      </c>
      <c r="D254" s="299" t="inlineStr">
        <is>
          <t>Серьга СР-12-16</t>
        </is>
      </c>
      <c r="E254" s="296" t="inlineStr">
        <is>
          <t>шт.</t>
        </is>
      </c>
      <c r="F254" s="296" t="n">
        <v>335</v>
      </c>
      <c r="G254" s="226" t="n">
        <v>13.29</v>
      </c>
      <c r="H254" s="226">
        <f>ROUND(F254*G254,2)</f>
        <v/>
      </c>
    </row>
    <row r="255">
      <c r="A255" s="174" t="n">
        <v>243</v>
      </c>
      <c r="B255" s="284" t="n"/>
      <c r="C255" s="217" t="inlineStr">
        <is>
          <t>20.1.02.14-0007</t>
        </is>
      </c>
      <c r="D255" s="299" t="inlineStr">
        <is>
          <t>Серьга СРС-7-16</t>
        </is>
      </c>
      <c r="E255" s="296" t="inlineStr">
        <is>
          <t>шт.</t>
        </is>
      </c>
      <c r="F255" s="296" t="n">
        <v>406</v>
      </c>
      <c r="G255" s="226" t="n">
        <v>10.03</v>
      </c>
      <c r="H255" s="226">
        <f>ROUND(F255*G255,2)</f>
        <v/>
      </c>
    </row>
    <row r="256" ht="25.5" customHeight="1" s="240">
      <c r="A256" s="174" t="n">
        <v>244</v>
      </c>
      <c r="B256" s="284" t="n"/>
      <c r="C256" s="217" t="inlineStr">
        <is>
          <t>ФССЦ прил 4 тб1,2</t>
        </is>
      </c>
      <c r="D256" s="299" t="inlineStr">
        <is>
          <t>Надбавка на марку бетона W6 для изделий из бетона В30 (М400) (617.49*1.5%=9.26)</t>
        </is>
      </c>
      <c r="E256" s="296" t="inlineStr">
        <is>
          <t>т</t>
        </is>
      </c>
      <c r="F256" s="296" t="n">
        <v>418.92</v>
      </c>
      <c r="G256" s="226" t="n">
        <v>9.26</v>
      </c>
      <c r="H256" s="226">
        <f>ROUND(F256*G256,2)</f>
        <v/>
      </c>
    </row>
    <row r="257" ht="25.5" customHeight="1" s="240">
      <c r="A257" s="174" t="n">
        <v>245</v>
      </c>
      <c r="B257" s="284" t="n"/>
      <c r="C257" s="217" t="inlineStr">
        <is>
          <t>14.2.01.05-0001</t>
        </is>
      </c>
      <c r="D257" s="299" t="inlineStr">
        <is>
          <t>Композиция "Алпол" (на основе термопластичных полимеров)  расход 0.2 кг/ м2</t>
        </is>
      </c>
      <c r="E257" s="296" t="inlineStr">
        <is>
          <t>кг</t>
        </is>
      </c>
      <c r="F257" s="296" t="n">
        <v>65.44</v>
      </c>
      <c r="G257" s="226" t="n">
        <v>54.99</v>
      </c>
      <c r="H257" s="226">
        <f>ROUND(F257*G257,2)</f>
        <v/>
      </c>
    </row>
    <row r="258" ht="25.5" customHeight="1" s="240">
      <c r="A258" s="174" t="n">
        <v>246</v>
      </c>
      <c r="B258" s="284" t="n"/>
      <c r="C258" s="217" t="inlineStr">
        <is>
          <t>07.2.07.04-0014</t>
        </is>
      </c>
      <c r="D258" s="299" t="inlineStr">
        <is>
          <t>Прочие индивидуальные сварные конструкции, масса сборочной единицы от 0,1 до 0,5 т ( Д-12, Д-13)</t>
        </is>
      </c>
      <c r="E258" s="296" t="inlineStr">
        <is>
          <t>т</t>
        </is>
      </c>
      <c r="F258" s="296" t="n">
        <v>0.336</v>
      </c>
      <c r="G258" s="226" t="n">
        <v>10046</v>
      </c>
      <c r="H258" s="226">
        <f>ROUND(F258*G258,2)</f>
        <v/>
      </c>
      <c r="I258" s="165" t="n"/>
    </row>
    <row r="259">
      <c r="A259" s="174" t="n">
        <v>247</v>
      </c>
      <c r="B259" s="284" t="n"/>
      <c r="C259" s="217" t="inlineStr">
        <is>
          <t>20.5.04.05-0020</t>
        </is>
      </c>
      <c r="D259" s="299" t="inlineStr">
        <is>
          <t>Зажим ответвительный ОА 300-1</t>
        </is>
      </c>
      <c r="E259" s="296" t="inlineStr">
        <is>
          <t>100 шт</t>
        </is>
      </c>
      <c r="F259" s="296" t="n">
        <v>0.62</v>
      </c>
      <c r="G259" s="226" t="n">
        <v>5362</v>
      </c>
      <c r="H259" s="226">
        <f>ROUND(F259*G259,2)</f>
        <v/>
      </c>
      <c r="I259" s="165" t="n"/>
    </row>
    <row r="260">
      <c r="A260" s="174" t="n">
        <v>248</v>
      </c>
      <c r="B260" s="284" t="n"/>
      <c r="C260" s="217" t="inlineStr">
        <is>
          <t>20.1.02.13-0025</t>
        </is>
      </c>
      <c r="D260" s="299" t="inlineStr">
        <is>
          <t>Рог разрядный РР-88</t>
        </is>
      </c>
      <c r="E260" s="296" t="inlineStr">
        <is>
          <t>шт.</t>
        </is>
      </c>
      <c r="F260" s="296" t="n">
        <v>95</v>
      </c>
      <c r="G260" s="226" t="n">
        <v>34.52</v>
      </c>
      <c r="H260" s="226">
        <f>ROUND(F260*G260,2)</f>
        <v/>
      </c>
      <c r="I260" s="165" t="n"/>
    </row>
    <row r="261" ht="38.25" customHeight="1" s="240">
      <c r="A261" s="174" t="n">
        <v>249</v>
      </c>
      <c r="B261" s="284" t="n"/>
      <c r="C261" s="217" t="inlineStr">
        <is>
          <t>01.7.15.03-0022</t>
        </is>
      </c>
      <c r="D261" s="299" t="inlineStr">
        <is>
          <t>Болты с гайками и шайбами оцинкованные для монтажа стальных конструкций, диаметр 16 мм, длина 55-200 мм</t>
        </is>
      </c>
      <c r="E261" s="296" t="inlineStr">
        <is>
          <t>т</t>
        </is>
      </c>
      <c r="F261" s="296" t="n">
        <v>0.153</v>
      </c>
      <c r="G261" s="226" t="n">
        <v>18796.65</v>
      </c>
      <c r="H261" s="226">
        <f>ROUND(F261*G261,2)</f>
        <v/>
      </c>
      <c r="I261" s="165" t="n"/>
    </row>
    <row r="262" ht="38.25" customHeight="1" s="240">
      <c r="A262" s="174" t="n">
        <v>250</v>
      </c>
      <c r="B262" s="284" t="n"/>
      <c r="C262" s="217" t="inlineStr">
        <is>
          <t>23.3.01.06-0001</t>
        </is>
      </c>
      <c r="D262" s="299" t="inlineStr">
        <is>
          <t>Трубы бурильные из стали группы Д с высаженными внутрь концами и муфты к ним наружный диаметр 73 мм, толщина стенки 7 мм</t>
        </is>
      </c>
      <c r="E262" s="296" t="inlineStr">
        <is>
          <t>м</t>
        </is>
      </c>
      <c r="F262" s="296" t="n">
        <v>9.5472</v>
      </c>
      <c r="G262" s="226" t="n">
        <v>156.83</v>
      </c>
      <c r="H262" s="226">
        <f>ROUND(F262*G262,2)</f>
        <v/>
      </c>
      <c r="I262" s="165" t="n"/>
    </row>
    <row r="263" ht="38.25" customHeight="1" s="240">
      <c r="A263" s="174" t="n">
        <v>251</v>
      </c>
      <c r="B263" s="284" t="n"/>
      <c r="C263" s="217" t="inlineStr">
        <is>
          <t>23.3.01.02-0001</t>
        </is>
      </c>
      <c r="D263" s="299" t="inlineStr">
        <is>
          <t>Трубы бесшовные обсадные под сварку (бурильные) утяжеленные, наружный диаметр 73 мм, толщина стенки 16 мм</t>
        </is>
      </c>
      <c r="E263" s="296" t="inlineStr">
        <is>
          <t>м</t>
        </is>
      </c>
      <c r="F263" s="296" t="n">
        <v>4.7736</v>
      </c>
      <c r="G263" s="226" t="n">
        <v>272.62</v>
      </c>
      <c r="H263" s="226">
        <f>ROUND(F263*G263,2)</f>
        <v/>
      </c>
      <c r="I263" s="165" t="n"/>
    </row>
    <row r="264">
      <c r="A264" s="174" t="n">
        <v>252</v>
      </c>
      <c r="B264" s="284" t="n"/>
      <c r="C264" s="217" t="inlineStr">
        <is>
          <t>01.7.11.07-0040</t>
        </is>
      </c>
      <c r="D264" s="299" t="inlineStr">
        <is>
          <t>Электроды диаметром 4 мм Э50А</t>
        </is>
      </c>
      <c r="E264" s="296" t="inlineStr">
        <is>
          <t>т</t>
        </is>
      </c>
      <c r="F264" s="296" t="n">
        <v>0.109296</v>
      </c>
      <c r="G264" s="226" t="n">
        <v>11524</v>
      </c>
      <c r="H264" s="226">
        <f>ROUND(F264*G264,2)</f>
        <v/>
      </c>
      <c r="I264" s="165" t="n"/>
    </row>
    <row r="265">
      <c r="A265" s="174" t="n">
        <v>253</v>
      </c>
      <c r="B265" s="284" t="n"/>
      <c r="C265" s="217" t="inlineStr">
        <is>
          <t>20.1.01.13-0013</t>
        </is>
      </c>
      <c r="D265" s="299" t="inlineStr">
        <is>
          <t>Зажим ремонтный спиральный РС-13,3-01</t>
        </is>
      </c>
      <c r="E265" s="296" t="inlineStr">
        <is>
          <t>шт.</t>
        </is>
      </c>
      <c r="F265" s="296" t="n">
        <v>7</v>
      </c>
      <c r="G265" s="226" t="n">
        <v>157.63</v>
      </c>
      <c r="H265" s="226">
        <f>ROUND(F265*G265,2)</f>
        <v/>
      </c>
      <c r="I265" s="165" t="n"/>
    </row>
    <row r="266">
      <c r="A266" s="174" t="n">
        <v>254</v>
      </c>
      <c r="B266" s="284" t="n"/>
      <c r="C266" s="217" t="inlineStr">
        <is>
          <t>01.3.01.03-0002</t>
        </is>
      </c>
      <c r="D266" s="299" t="inlineStr">
        <is>
          <t>Керосин для технических целей марок КТ-1, КТ-2</t>
        </is>
      </c>
      <c r="E266" s="296" t="inlineStr">
        <is>
          <t>т</t>
        </is>
      </c>
      <c r="F266" s="296" t="n">
        <v>0.415776</v>
      </c>
      <c r="G266" s="226" t="n">
        <v>2606.9</v>
      </c>
      <c r="H266" s="226">
        <f>ROUND(F266*G266,2)</f>
        <v/>
      </c>
      <c r="I266" s="165" t="n"/>
    </row>
    <row r="267" ht="25.5" customFormat="1" customHeight="1" s="230">
      <c r="A267" s="174" t="n">
        <v>255</v>
      </c>
      <c r="B267" s="284" t="n"/>
      <c r="C267" s="217" t="inlineStr">
        <is>
          <t>ФССЦ прил 4 тб1,2</t>
        </is>
      </c>
      <c r="D267" s="299" t="inlineStr">
        <is>
          <t>Надбавка на марку бетона W6 для изделий из бетона В25 (М350) (571.06*1.5%=8.57)</t>
        </is>
      </c>
      <c r="E267" s="296" t="inlineStr">
        <is>
          <t>м3</t>
        </is>
      </c>
      <c r="F267" s="296" t="n">
        <v>116.352</v>
      </c>
      <c r="G267" s="226" t="n">
        <v>8.57</v>
      </c>
      <c r="H267" s="226">
        <f>ROUND(F267*G267,2)</f>
        <v/>
      </c>
      <c r="I267" s="165" t="n"/>
    </row>
    <row r="268">
      <c r="A268" s="174" t="n">
        <v>256</v>
      </c>
      <c r="B268" s="284" t="n"/>
      <c r="C268" s="217" t="inlineStr">
        <is>
          <t>01.3.01.06-0046</t>
        </is>
      </c>
      <c r="D268" s="299" t="inlineStr">
        <is>
          <t>Смазка солидол жировой марки «Ж»</t>
        </is>
      </c>
      <c r="E268" s="296" t="inlineStr">
        <is>
          <t>т</t>
        </is>
      </c>
      <c r="F268" s="296" t="n">
        <v>0.095472</v>
      </c>
      <c r="G268" s="226" t="n">
        <v>9661.5</v>
      </c>
      <c r="H268" s="226">
        <f>ROUND(F268*G268,2)</f>
        <v/>
      </c>
      <c r="I268" s="165" t="n"/>
    </row>
    <row r="269">
      <c r="A269" s="174" t="n">
        <v>257</v>
      </c>
      <c r="B269" s="284" t="n"/>
      <c r="C269" s="217" t="inlineStr">
        <is>
          <t>14.4.02.09-0301</t>
        </is>
      </c>
      <c r="D269" s="299" t="inlineStr">
        <is>
          <t>Краска "Цинол"  расход 0.46 г/ м2</t>
        </is>
      </c>
      <c r="E269" s="296" t="inlineStr">
        <is>
          <t>кг</t>
        </is>
      </c>
      <c r="F269" s="296" t="n">
        <v>2.7968</v>
      </c>
      <c r="G269" s="226" t="n">
        <v>238.48</v>
      </c>
      <c r="H269" s="226">
        <f>ROUND(F269*G269,2)</f>
        <v/>
      </c>
      <c r="I269" s="165" t="n"/>
      <c r="K269" s="154" t="n"/>
    </row>
    <row r="270" ht="25.5" customHeight="1" s="240">
      <c r="A270" s="174" t="n">
        <v>258</v>
      </c>
      <c r="B270" s="284" t="n"/>
      <c r="C270" s="217" t="inlineStr">
        <is>
          <t>ФССЦ прил 4 тб1,2</t>
        </is>
      </c>
      <c r="D270" s="299" t="inlineStr">
        <is>
          <t>Надбавка на марку бетона W6 для изделий из бетона В25 (М350) (571.06*1.5%=8.57)</t>
        </is>
      </c>
      <c r="E270" s="296" t="inlineStr">
        <is>
          <t>т</t>
        </is>
      </c>
      <c r="F270" s="296" t="n">
        <v>42.42</v>
      </c>
      <c r="G270" s="226" t="n">
        <v>14.27</v>
      </c>
      <c r="H270" s="226">
        <f>ROUND(F270*G270,2)</f>
        <v/>
      </c>
      <c r="I270" s="165" t="n"/>
      <c r="K270" s="154" t="n"/>
    </row>
    <row r="271">
      <c r="A271" s="174" t="n">
        <v>259</v>
      </c>
      <c r="B271" s="284" t="n"/>
      <c r="C271" s="217" t="inlineStr">
        <is>
          <t>01.7.15.03-0042</t>
        </is>
      </c>
      <c r="D271" s="299" t="inlineStr">
        <is>
          <t>Болты с гайками и шайбами строительные</t>
        </is>
      </c>
      <c r="E271" s="296" t="inlineStr">
        <is>
          <t>кг</t>
        </is>
      </c>
      <c r="F271" s="296" t="n">
        <v>62.54</v>
      </c>
      <c r="G271" s="226" t="n">
        <v>9.039999999999999</v>
      </c>
      <c r="H271" s="226">
        <f>ROUND(F271*G271,2)</f>
        <v/>
      </c>
      <c r="I271" s="165" t="n"/>
      <c r="K271" s="154" t="n"/>
    </row>
    <row r="272">
      <c r="A272" s="174" t="n">
        <v>260</v>
      </c>
      <c r="B272" s="284" t="n"/>
      <c r="C272" s="217" t="inlineStr">
        <is>
          <t>03.2.02.10-0001</t>
        </is>
      </c>
      <c r="D272" s="299" t="inlineStr">
        <is>
          <t>Портландцемент тампонажный бездобавочный</t>
        </is>
      </c>
      <c r="E272" s="296" t="inlineStr">
        <is>
          <t>т</t>
        </is>
      </c>
      <c r="F272" s="296" t="n">
        <v>0.95472</v>
      </c>
      <c r="G272" s="226" t="n">
        <v>535.88</v>
      </c>
      <c r="H272" s="226">
        <f>ROUND(F272*G272,2)</f>
        <v/>
      </c>
    </row>
    <row r="273">
      <c r="A273" s="174" t="n">
        <v>261</v>
      </c>
      <c r="B273" s="284" t="n"/>
      <c r="C273" s="217" t="inlineStr">
        <is>
          <t>08.1.02.11-0001</t>
        </is>
      </c>
      <c r="D273" s="299" t="inlineStr">
        <is>
          <t>Поковки из квадратных заготовок, масса 1,8 кг</t>
        </is>
      </c>
      <c r="E273" s="296" t="inlineStr">
        <is>
          <t>т</t>
        </is>
      </c>
      <c r="F273" s="296" t="n">
        <v>0.072864</v>
      </c>
      <c r="G273" s="226" t="n">
        <v>5989</v>
      </c>
      <c r="H273" s="226">
        <f>ROUND(F273*G273,2)</f>
        <v/>
      </c>
    </row>
    <row r="274">
      <c r="A274" s="174" t="n">
        <v>262</v>
      </c>
      <c r="B274" s="284" t="n"/>
      <c r="C274" s="217" t="inlineStr">
        <is>
          <t>01.2.01.02-0054</t>
        </is>
      </c>
      <c r="D274" s="299" t="inlineStr">
        <is>
          <t>Битумы нефтяные строительные марки БН-90/10</t>
        </is>
      </c>
      <c r="E274" s="296" t="inlineStr">
        <is>
          <t>т</t>
        </is>
      </c>
      <c r="F274" s="296" t="n">
        <v>0.277184</v>
      </c>
      <c r="G274" s="226" t="n">
        <v>1383.1</v>
      </c>
      <c r="H274" s="226">
        <f>ROUND(F274*G274,2)</f>
        <v/>
      </c>
    </row>
    <row r="275">
      <c r="A275" s="174" t="n">
        <v>263</v>
      </c>
      <c r="B275" s="284" t="n"/>
      <c r="C275" s="217" t="inlineStr">
        <is>
          <t>01.7.07.29-0031</t>
        </is>
      </c>
      <c r="D275" s="299" t="inlineStr">
        <is>
          <t>Каболка</t>
        </is>
      </c>
      <c r="E275" s="296" t="inlineStr">
        <is>
          <t>т</t>
        </is>
      </c>
      <c r="F275" s="296" t="n">
        <v>0.007638</v>
      </c>
      <c r="G275" s="226" t="n">
        <v>30030</v>
      </c>
      <c r="H275" s="226">
        <f>ROUND(F275*G275,2)</f>
        <v/>
      </c>
      <c r="I275" s="165" t="n"/>
    </row>
    <row r="276" ht="25.5" customHeight="1" s="240">
      <c r="A276" s="174" t="n">
        <v>264</v>
      </c>
      <c r="B276" s="284" t="n"/>
      <c r="C276" s="217" t="inlineStr">
        <is>
          <t>14.2.01.05-0001</t>
        </is>
      </c>
      <c r="D276" s="299" t="inlineStr">
        <is>
          <t>Композиция "Алпол" (на основе термопластичных полимеров)  расход 0.3 г/ м2</t>
        </is>
      </c>
      <c r="E276" s="296" t="inlineStr">
        <is>
          <t>кг</t>
        </is>
      </c>
      <c r="F276" s="296" t="n">
        <v>1.824</v>
      </c>
      <c r="G276" s="226" t="n">
        <v>54.99</v>
      </c>
      <c r="H276" s="226">
        <f>ROUND(F276*G276,2)</f>
        <v/>
      </c>
      <c r="I276" s="165" t="n"/>
    </row>
    <row r="277">
      <c r="A277" s="174" t="n">
        <v>265</v>
      </c>
      <c r="B277" s="284" t="n"/>
      <c r="C277" s="217" t="inlineStr">
        <is>
          <t>14.4.04.08-0003</t>
        </is>
      </c>
      <c r="D277" s="299" t="inlineStr">
        <is>
          <t>Эмаль ПФ-115 серая</t>
        </is>
      </c>
      <c r="E277" s="296" t="inlineStr">
        <is>
          <t>т</t>
        </is>
      </c>
      <c r="F277" s="296" t="n">
        <v>0.005594</v>
      </c>
      <c r="G277" s="226" t="n">
        <v>14312.87</v>
      </c>
      <c r="H277" s="226">
        <f>ROUND(F277*G277,2)</f>
        <v/>
      </c>
      <c r="I277" s="165" t="n"/>
    </row>
    <row r="278">
      <c r="A278" s="174" t="n">
        <v>266</v>
      </c>
      <c r="B278" s="284" t="n"/>
      <c r="C278" s="217" t="inlineStr">
        <is>
          <t>14.4.02.09-0302</t>
        </is>
      </c>
      <c r="D278" s="299" t="inlineStr">
        <is>
          <t>Краска БТ-177 серебристая</t>
        </is>
      </c>
      <c r="E278" s="296" t="inlineStr">
        <is>
          <t>т</t>
        </is>
      </c>
      <c r="F278" s="296" t="n">
        <v>0.002016</v>
      </c>
      <c r="G278" s="226" t="n">
        <v>21205</v>
      </c>
      <c r="H278" s="226">
        <f>ROUND(F278*G278,2)</f>
        <v/>
      </c>
      <c r="I278" s="165" t="n"/>
    </row>
    <row r="279">
      <c r="A279" s="174" t="n">
        <v>267</v>
      </c>
      <c r="B279" s="284" t="n"/>
      <c r="C279" s="217" t="inlineStr">
        <is>
          <t>14.4.01.01-0005</t>
        </is>
      </c>
      <c r="D279" s="299" t="inlineStr">
        <is>
          <t>Грунтовка ГФ-0119 красно-коричневая</t>
        </is>
      </c>
      <c r="E279" s="296" t="inlineStr">
        <is>
          <t>т</t>
        </is>
      </c>
      <c r="F279" s="296" t="n">
        <v>0.00112</v>
      </c>
      <c r="G279" s="226" t="n">
        <v>20093</v>
      </c>
      <c r="H279" s="226">
        <f>ROUND(F279*G279,2)</f>
        <v/>
      </c>
      <c r="I279" s="165" t="n"/>
    </row>
    <row r="280">
      <c r="A280" s="174" t="n">
        <v>268</v>
      </c>
      <c r="B280" s="284" t="n"/>
      <c r="C280" s="217" t="inlineStr">
        <is>
          <t>14.4.03.03-0102</t>
        </is>
      </c>
      <c r="D280" s="299" t="inlineStr">
        <is>
          <t>Лак БТ-577</t>
        </is>
      </c>
      <c r="E280" s="296" t="inlineStr">
        <is>
          <t>т</t>
        </is>
      </c>
      <c r="F280" s="296" t="n">
        <v>0.002016</v>
      </c>
      <c r="G280" s="226" t="n">
        <v>9550.01</v>
      </c>
      <c r="H280" s="226">
        <f>ROUND(F280*G280,2)</f>
        <v/>
      </c>
      <c r="I280" s="165" t="n"/>
    </row>
    <row r="283">
      <c r="B283" s="242" t="inlineStr">
        <is>
          <t>Составил ______________________     Д.А. Самуйленко</t>
        </is>
      </c>
    </row>
    <row r="284">
      <c r="B284" s="138" t="inlineStr">
        <is>
          <t xml:space="preserve">                         (подпись, инициалы, фамилия)</t>
        </is>
      </c>
    </row>
    <row r="286">
      <c r="B286" s="242" t="inlineStr">
        <is>
          <t>Проверил ______________________        А.В. Костянецкая</t>
        </is>
      </c>
    </row>
    <row r="287">
      <c r="B287" s="138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35:E35"/>
    <mergeCell ref="A3:H3"/>
    <mergeCell ref="A12:E12"/>
    <mergeCell ref="D9:D10"/>
    <mergeCell ref="E9:E10"/>
    <mergeCell ref="F9:F10"/>
    <mergeCell ref="A9:A10"/>
    <mergeCell ref="A4:H4"/>
    <mergeCell ref="A2:H2"/>
    <mergeCell ref="A107:E107"/>
    <mergeCell ref="A37:E37"/>
    <mergeCell ref="G9:H9"/>
    <mergeCell ref="A6:H6"/>
  </mergeCells>
  <pageMargins left="0.7" right="0.7" top="0.75" bottom="0.75" header="0.3" footer="0.3"/>
  <pageSetup orientation="portrait" paperSize="9" scale="54"/>
  <rowBreaks count="1" manualBreakCount="1">
    <brk id="122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3" workbookViewId="0">
      <selection activeCell="B43" sqref="B42:B43"/>
    </sheetView>
  </sheetViews>
  <sheetFormatPr baseColWidth="8" defaultColWidth="9.140625" defaultRowHeight="15"/>
  <cols>
    <col width="4.140625" customWidth="1" style="240" min="1" max="1"/>
    <col width="36.28515625" customWidth="1" style="240" min="2" max="2"/>
    <col width="18.85546875" customWidth="1" style="240" min="3" max="3"/>
    <col width="18.28515625" customWidth="1" style="240" min="4" max="4"/>
    <col width="18.85546875" customWidth="1" style="240" min="5" max="5"/>
    <col width="13.42578125" customWidth="1" style="240" min="7" max="7"/>
    <col width="13.5703125" customWidth="1" style="240" min="12" max="12"/>
  </cols>
  <sheetData>
    <row r="1">
      <c r="B1" s="236" t="n"/>
      <c r="C1" s="236" t="n"/>
      <c r="D1" s="236" t="n"/>
      <c r="E1" s="236" t="n"/>
    </row>
    <row r="2">
      <c r="B2" s="236" t="n"/>
      <c r="C2" s="236" t="n"/>
      <c r="D2" s="236" t="n"/>
      <c r="E2" s="309" t="inlineStr">
        <is>
          <t>Приложение № 4</t>
        </is>
      </c>
    </row>
    <row r="3">
      <c r="B3" s="236" t="n"/>
      <c r="C3" s="236" t="n"/>
      <c r="D3" s="236" t="n"/>
      <c r="E3" s="236" t="n"/>
    </row>
    <row r="4">
      <c r="B4" s="236" t="n"/>
      <c r="C4" s="236" t="n"/>
      <c r="D4" s="236" t="n"/>
      <c r="E4" s="236" t="n"/>
    </row>
    <row r="5">
      <c r="B5" s="260" t="inlineStr">
        <is>
          <t>Ресурсная модель</t>
        </is>
      </c>
    </row>
    <row r="6">
      <c r="B6" s="159" t="n"/>
      <c r="C6" s="236" t="n"/>
      <c r="D6" s="236" t="n"/>
      <c r="E6" s="236" t="n"/>
    </row>
    <row r="7" ht="25.5" customHeight="1" s="240">
      <c r="B7" s="291" t="inlineStr">
        <is>
          <t>Наименование разрабатываемого показателя УНЦ — Демонтаж ВЛ 750 кВ одна цепь</t>
        </is>
      </c>
    </row>
    <row r="8">
      <c r="B8" s="292" t="inlineStr">
        <is>
          <t>Единица измерения  — 1 км</t>
        </is>
      </c>
    </row>
    <row r="9">
      <c r="B9" s="159" t="n"/>
      <c r="C9" s="236" t="n"/>
      <c r="D9" s="236" t="n"/>
      <c r="E9" s="236" t="n"/>
    </row>
    <row r="10" ht="51" customHeight="1" s="240">
      <c r="B10" s="296" t="inlineStr">
        <is>
          <t>Наименование</t>
        </is>
      </c>
      <c r="C10" s="296" t="inlineStr">
        <is>
          <t>Сметная стоимость в ценах на 01.01.2023
 (руб.)</t>
        </is>
      </c>
      <c r="D10" s="296" t="inlineStr">
        <is>
          <t>Удельный вес, 
(в СМР)</t>
        </is>
      </c>
      <c r="E10" s="296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56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56">
        <f>'Прил.5 Расчет СМР и ОБ'!J37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56">
        <f>'Прил.5 Расчет СМР и ОБ'!J93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56">
        <f>'Прил.5 Расчет СМР и ОБ'!J95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56">
        <f>'Прил.5 Расчет СМР и ОБ'!J18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56">
        <f>'Прил.5 Расчет СМР и ОБ'!J104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56">
        <f>'Прил.5 Расчет СМР и ОБ'!J105</f>
        <v/>
      </c>
      <c r="D17" s="26">
        <f>C17/$C$24</f>
        <v/>
      </c>
      <c r="E17" s="26">
        <f>C17/$C$40</f>
        <v/>
      </c>
      <c r="G17" s="381" t="n"/>
    </row>
    <row r="18">
      <c r="B18" s="24" t="inlineStr">
        <is>
          <t>МАТЕРИАЛЫ, ВСЕГО:</t>
        </is>
      </c>
      <c r="C18" s="156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56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56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86">
        <f>'Прил.5 Расчет СМР и ОБ'!D111</f>
        <v/>
      </c>
      <c r="D21" s="26" t="n"/>
      <c r="E21" s="24" t="n"/>
    </row>
    <row r="22">
      <c r="B22" s="24" t="inlineStr">
        <is>
          <t>Накладные расходы, руб.</t>
        </is>
      </c>
      <c r="C22" s="156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86">
        <f>'Прил.5 Расчет СМР и ОБ'!D109</f>
        <v/>
      </c>
      <c r="D23" s="26" t="n"/>
      <c r="E23" s="24" t="n"/>
    </row>
    <row r="24">
      <c r="B24" s="24" t="inlineStr">
        <is>
          <t>ВСЕГО СМР с НР и СП</t>
        </is>
      </c>
      <c r="C24" s="156">
        <f>C19+C20+C22</f>
        <v/>
      </c>
      <c r="D24" s="26">
        <f>C24/$C$24</f>
        <v/>
      </c>
      <c r="E24" s="26">
        <f>C24/$C$40</f>
        <v/>
      </c>
    </row>
    <row r="25" ht="25.5" customHeight="1" s="240">
      <c r="B25" s="24" t="inlineStr">
        <is>
          <t>ВСЕГО стоимость оборудования, в том числе</t>
        </is>
      </c>
      <c r="C25" s="156">
        <f>'Прил.5 Расчет СМР и ОБ'!J100</f>
        <v/>
      </c>
      <c r="D25" s="26" t="n"/>
      <c r="E25" s="26">
        <f>C25/$C$40</f>
        <v/>
      </c>
    </row>
    <row r="26" ht="25.5" customHeight="1" s="240">
      <c r="B26" s="24" t="inlineStr">
        <is>
          <t>стоимость оборудования технологического</t>
        </is>
      </c>
      <c r="C26" s="156">
        <f>'Прил.5 Расчет СМР и ОБ'!J101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90">
        <f>'Прил.5 Расчет СМР и ОБ'!J114</f>
        <v/>
      </c>
      <c r="D27" s="26" t="n"/>
      <c r="E27" s="26">
        <f>C27/$C$40</f>
        <v/>
      </c>
      <c r="G27" s="157" t="n"/>
    </row>
    <row r="28" ht="33" customHeight="1" s="240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40">
      <c r="B29" s="24" t="inlineStr">
        <is>
          <t>Временные здания и сооружения - 3,3%</t>
        </is>
      </c>
      <c r="C29" s="190">
        <f>ROUND(C24*3.3%,2)</f>
        <v/>
      </c>
      <c r="D29" s="24" t="n"/>
      <c r="E29" s="26">
        <f>C29/$C$40</f>
        <v/>
      </c>
    </row>
    <row r="30" ht="38.25" customHeight="1" s="240">
      <c r="B30" s="24" t="inlineStr">
        <is>
          <t>Дополнительные затраты при производстве строительно-монтажных работ в зимнее время - 1,0%</t>
        </is>
      </c>
      <c r="C30" s="190">
        <f>ROUND((C24+C29)*1%,2)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71" t="n">
        <v>0</v>
      </c>
      <c r="D31" s="24" t="n"/>
      <c r="E31" s="26">
        <f>C31/$C$40</f>
        <v/>
      </c>
    </row>
    <row r="32" ht="25.5" customHeight="1" s="240">
      <c r="B32" s="24" t="inlineStr">
        <is>
          <t>Затраты по перевозке работников к месту работы и обратно</t>
        </is>
      </c>
      <c r="C32" s="190" t="n">
        <v>0</v>
      </c>
      <c r="D32" s="24" t="n"/>
      <c r="E32" s="26">
        <f>C32/$C$40</f>
        <v/>
      </c>
    </row>
    <row r="33" ht="25.5" customHeight="1" s="240">
      <c r="B33" s="24" t="inlineStr">
        <is>
          <t>Затраты, связанные с осуществлением работ вахтовым методом</t>
        </is>
      </c>
      <c r="C33" s="190">
        <f>ROUND(C27*0%,2)</f>
        <v/>
      </c>
      <c r="D33" s="24" t="n"/>
      <c r="E33" s="26">
        <f>C33/$C$40</f>
        <v/>
      </c>
    </row>
    <row r="34" ht="51" customHeight="1" s="240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90" t="n">
        <v>0</v>
      </c>
      <c r="D34" s="24" t="n"/>
      <c r="E34" s="26">
        <f>C34/$C$40</f>
        <v/>
      </c>
    </row>
    <row r="35" ht="76.5" customHeight="1" s="240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90">
        <f>ROUND(C27*0%,2)</f>
        <v/>
      </c>
      <c r="D35" s="24" t="n"/>
      <c r="E35" s="26">
        <f>C35/$C$40</f>
        <v/>
      </c>
    </row>
    <row r="36" ht="25.5" customHeight="1" s="240">
      <c r="B36" s="24" t="inlineStr">
        <is>
          <t>Строительный контроль и содержание службы заказчика - 2,14%</t>
        </is>
      </c>
      <c r="C36" s="190">
        <f>ROUND((C27+C32+C33+C34+C35+C29+C31+C30)*2.14%,2)</f>
        <v/>
      </c>
      <c r="D36" s="24" t="n"/>
      <c r="E36" s="26">
        <f>C36/$C$40</f>
        <v/>
      </c>
      <c r="G36" s="215" t="n"/>
      <c r="L36" s="157" t="n"/>
    </row>
    <row r="37">
      <c r="B37" s="24" t="inlineStr">
        <is>
          <t>Авторский надзор - 0,2%</t>
        </is>
      </c>
      <c r="C37" s="190">
        <f>ROUND((C27+C32+C33+C34+C35+C29+C31+C30)*0.2%,2)</f>
        <v/>
      </c>
      <c r="D37" s="24" t="n"/>
      <c r="E37" s="26">
        <f>C37/$C$40</f>
        <v/>
      </c>
      <c r="G37" s="216" t="n"/>
      <c r="L37" s="157" t="n"/>
    </row>
    <row r="38" ht="38.25" customHeight="1" s="240">
      <c r="B38" s="24" t="inlineStr">
        <is>
          <t>ИТОГО (СМР+ОБОРУДОВАНИЕ+ПРОЧ. ЗАТР., УЧТЕННЫЕ ПОКАЗАТЕЛЕМ)</t>
        </is>
      </c>
      <c r="C38" s="156">
        <f>C27+C32+C33+C34+C35+C29+C31+C30+C36+C37</f>
        <v/>
      </c>
      <c r="D38" s="24" t="n"/>
      <c r="E38" s="26">
        <f>C38/$C$40</f>
        <v/>
      </c>
    </row>
    <row r="39" ht="13.5" customHeight="1" s="240">
      <c r="B39" s="24" t="inlineStr">
        <is>
          <t>Непредвиденные расходы</t>
        </is>
      </c>
      <c r="C39" s="156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56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56">
        <f>C40/'Прил.5 Расчет СМР и ОБ'!E115</f>
        <v/>
      </c>
      <c r="D41" s="24" t="n"/>
      <c r="E41" s="24" t="n"/>
    </row>
    <row r="42">
      <c r="B42" s="213" t="n"/>
      <c r="C42" s="236" t="n"/>
      <c r="D42" s="236" t="n"/>
      <c r="E42" s="236" t="n"/>
    </row>
    <row r="43">
      <c r="B43" s="213" t="inlineStr">
        <is>
          <t>Составил ____________________________  Д.А. Самуйленко</t>
        </is>
      </c>
      <c r="C43" s="236" t="n"/>
      <c r="D43" s="236" t="n"/>
      <c r="E43" s="236" t="n"/>
    </row>
    <row r="44">
      <c r="B44" s="213" t="inlineStr">
        <is>
          <t xml:space="preserve">(должность, подпись, инициалы, фамилия) </t>
        </is>
      </c>
      <c r="C44" s="236" t="n"/>
      <c r="D44" s="236" t="n"/>
      <c r="E44" s="236" t="n"/>
    </row>
    <row r="45">
      <c r="B45" s="213" t="n"/>
      <c r="C45" s="236" t="n"/>
      <c r="D45" s="236" t="n"/>
      <c r="E45" s="236" t="n"/>
    </row>
    <row r="46">
      <c r="B46" s="213" t="inlineStr">
        <is>
          <t>Проверил ____________________________ А.В. Костянецкая</t>
        </is>
      </c>
      <c r="C46" s="236" t="n"/>
      <c r="D46" s="236" t="n"/>
      <c r="E46" s="236" t="n"/>
    </row>
    <row r="47">
      <c r="B47" s="292" t="inlineStr">
        <is>
          <t>(должность, подпись, инициалы, фамилия)</t>
        </is>
      </c>
      <c r="D47" s="236" t="n"/>
      <c r="E47" s="236" t="n"/>
    </row>
    <row r="49">
      <c r="B49" s="236" t="n"/>
      <c r="C49" s="236" t="n"/>
      <c r="D49" s="236" t="n"/>
      <c r="E49" s="236" t="n"/>
    </row>
    <row r="50">
      <c r="B50" s="236" t="n"/>
      <c r="C50" s="236" t="n"/>
      <c r="D50" s="236" t="n"/>
      <c r="E50" s="23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21"/>
  <sheetViews>
    <sheetView view="pageBreakPreview" topLeftCell="A37" zoomScale="85" workbookViewId="0">
      <selection activeCell="B49" sqref="B49"/>
    </sheetView>
  </sheetViews>
  <sheetFormatPr baseColWidth="8" defaultColWidth="9.140625" defaultRowHeight="15" outlineLevelRow="1"/>
  <cols>
    <col width="5.7109375" customWidth="1" style="237" min="1" max="1"/>
    <col width="22.5703125" customWidth="1" style="237" min="2" max="2"/>
    <col width="39.140625" customWidth="1" style="237" min="3" max="3"/>
    <col width="13.5703125" customWidth="1" style="237" min="4" max="5"/>
    <col width="14.5703125" customWidth="1" style="237" min="6" max="6"/>
    <col width="15.85546875" customWidth="1" style="237" min="7" max="7"/>
    <col width="12.7109375" customWidth="1" style="237" min="8" max="8"/>
    <col width="15.85546875" customWidth="1" style="237" min="9" max="9"/>
    <col width="17.5703125" customWidth="1" style="237" min="10" max="10"/>
    <col width="10.85546875" customWidth="1" style="237" min="11" max="11"/>
    <col width="13.85546875" customWidth="1" style="237" min="12" max="12"/>
  </cols>
  <sheetData>
    <row r="1">
      <c r="M1" s="237" t="n"/>
      <c r="N1" s="237" t="n"/>
    </row>
    <row r="2" ht="15.75" customHeight="1" s="240">
      <c r="H2" s="293" t="inlineStr">
        <is>
          <t>Приложение №5</t>
        </is>
      </c>
      <c r="M2" s="237" t="n"/>
      <c r="N2" s="237" t="n"/>
    </row>
    <row r="3">
      <c r="M3" s="237" t="n"/>
      <c r="N3" s="237" t="n"/>
    </row>
    <row r="4" ht="12.75" customFormat="1" customHeight="1" s="236">
      <c r="A4" s="260" t="inlineStr">
        <is>
          <t>Расчет стоимости СМР и оборудования</t>
        </is>
      </c>
    </row>
    <row r="5" ht="12.75" customFormat="1" customHeight="1" s="236">
      <c r="A5" s="260" t="n"/>
      <c r="B5" s="260" t="n"/>
      <c r="C5" s="317" t="n"/>
      <c r="D5" s="260" t="n"/>
      <c r="E5" s="260" t="n"/>
      <c r="F5" s="260" t="n"/>
      <c r="G5" s="260" t="n"/>
      <c r="H5" s="260" t="n"/>
      <c r="I5" s="260" t="n"/>
      <c r="J5" s="260" t="n"/>
    </row>
    <row r="6" ht="12.75" customFormat="1" customHeight="1" s="236">
      <c r="A6" s="136" t="inlineStr">
        <is>
          <t>Наименование разрабатываемого показателя УНЦ</t>
        </is>
      </c>
      <c r="B6" s="135" t="n"/>
      <c r="C6" s="135" t="n"/>
      <c r="D6" s="263" t="inlineStr">
        <is>
          <t>Демонтаж ВЛ 750 кВ одна цепь</t>
        </is>
      </c>
    </row>
    <row r="7" ht="12.75" customFormat="1" customHeight="1" s="236">
      <c r="A7" s="263" t="inlineStr">
        <is>
          <t>Единица измерения  — 1 км</t>
        </is>
      </c>
      <c r="I7" s="291" t="n"/>
      <c r="J7" s="291" t="n"/>
    </row>
    <row r="8" ht="13.5" customFormat="1" customHeight="1" s="236">
      <c r="A8" s="263" t="n"/>
    </row>
    <row r="9" ht="27" customHeight="1" s="240">
      <c r="A9" s="296" t="inlineStr">
        <is>
          <t>№ пп.</t>
        </is>
      </c>
      <c r="B9" s="296" t="inlineStr">
        <is>
          <t>Код ресурса</t>
        </is>
      </c>
      <c r="C9" s="296" t="inlineStr">
        <is>
          <t>Наименование</t>
        </is>
      </c>
      <c r="D9" s="296" t="inlineStr">
        <is>
          <t>Ед. изм.</t>
        </is>
      </c>
      <c r="E9" s="296" t="inlineStr">
        <is>
          <t>Кол-во единиц по проектным данным</t>
        </is>
      </c>
      <c r="F9" s="296" t="inlineStr">
        <is>
          <t>Сметная стоимость в ценах на 01.01.2000 (руб.)</t>
        </is>
      </c>
      <c r="G9" s="370" t="n"/>
      <c r="H9" s="296" t="inlineStr">
        <is>
          <t>Удельный вес, %</t>
        </is>
      </c>
      <c r="I9" s="296" t="inlineStr">
        <is>
          <t>Сметная стоимость в ценах на 01.01.2023 (руб.)</t>
        </is>
      </c>
      <c r="J9" s="370" t="n"/>
      <c r="M9" s="237" t="n"/>
      <c r="N9" s="237" t="n"/>
    </row>
    <row r="10" ht="28.5" customHeight="1" s="240">
      <c r="A10" s="372" t="n"/>
      <c r="B10" s="372" t="n"/>
      <c r="C10" s="372" t="n"/>
      <c r="D10" s="372" t="n"/>
      <c r="E10" s="372" t="n"/>
      <c r="F10" s="296" t="inlineStr">
        <is>
          <t>на ед. изм.</t>
        </is>
      </c>
      <c r="G10" s="296" t="inlineStr">
        <is>
          <t>общая</t>
        </is>
      </c>
      <c r="H10" s="372" t="n"/>
      <c r="I10" s="296" t="inlineStr">
        <is>
          <t>на ед. изм.</t>
        </is>
      </c>
      <c r="J10" s="296" t="inlineStr">
        <is>
          <t>общая</t>
        </is>
      </c>
      <c r="M10" s="237" t="n"/>
      <c r="N10" s="237" t="n"/>
    </row>
    <row r="11">
      <c r="A11" s="296" t="n">
        <v>1</v>
      </c>
      <c r="B11" s="296" t="n">
        <v>2</v>
      </c>
      <c r="C11" s="296" t="n">
        <v>3</v>
      </c>
      <c r="D11" s="296" t="n">
        <v>4</v>
      </c>
      <c r="E11" s="296" t="n">
        <v>5</v>
      </c>
      <c r="F11" s="296" t="n">
        <v>6</v>
      </c>
      <c r="G11" s="296" t="n">
        <v>7</v>
      </c>
      <c r="H11" s="296" t="n">
        <v>8</v>
      </c>
      <c r="I11" s="297" t="n">
        <v>9</v>
      </c>
      <c r="J11" s="297" t="n">
        <v>10</v>
      </c>
      <c r="M11" s="237" t="n"/>
      <c r="N11" s="237" t="n"/>
    </row>
    <row r="12">
      <c r="A12" s="296" t="n"/>
      <c r="B12" s="282" t="inlineStr">
        <is>
          <t>Затраты труда рабочих-строителей</t>
        </is>
      </c>
      <c r="C12" s="369" t="n"/>
      <c r="D12" s="369" t="n"/>
      <c r="E12" s="369" t="n"/>
      <c r="F12" s="369" t="n"/>
      <c r="G12" s="369" t="n"/>
      <c r="H12" s="370" t="n"/>
      <c r="I12" s="182" t="n"/>
      <c r="J12" s="182" t="n"/>
    </row>
    <row r="13" ht="25.5" customHeight="1" s="240">
      <c r="A13" s="296" t="n">
        <v>1</v>
      </c>
      <c r="B13" s="217" t="inlineStr">
        <is>
          <t>1-4-1</t>
        </is>
      </c>
      <c r="C13" s="299" t="inlineStr">
        <is>
          <t>Затраты труда рабочих-строителей среднего разряда (4,1)</t>
        </is>
      </c>
      <c r="D13" s="296" t="inlineStr">
        <is>
          <t>чел.-ч.</t>
        </is>
      </c>
      <c r="E13" s="382" t="n">
        <v>1359377.6034836</v>
      </c>
      <c r="F13" s="226" t="n">
        <v>9.76</v>
      </c>
      <c r="G13" s="226" t="n">
        <v>13267525.41</v>
      </c>
      <c r="H13" s="302">
        <f>G13/G14</f>
        <v/>
      </c>
      <c r="I13" s="226">
        <f>ФОТр.тек.!E13</f>
        <v/>
      </c>
      <c r="J13" s="226">
        <f>ROUND(I13*E13,2)</f>
        <v/>
      </c>
    </row>
    <row r="14" ht="25.5" customFormat="1" customHeight="1" s="237">
      <c r="A14" s="296" t="n"/>
      <c r="B14" s="296" t="n"/>
      <c r="C14" s="282" t="inlineStr">
        <is>
          <t>Итого по разделу "Затраты труда рабочих-строителей"</t>
        </is>
      </c>
      <c r="D14" s="296" t="inlineStr">
        <is>
          <t>чел.-ч.</t>
        </is>
      </c>
      <c r="E14" s="382">
        <f>SUM(E13:E13)</f>
        <v/>
      </c>
      <c r="F14" s="226" t="n"/>
      <c r="G14" s="226">
        <f>SUM(G13:G13)</f>
        <v/>
      </c>
      <c r="H14" s="303" t="n">
        <v>1</v>
      </c>
      <c r="I14" s="182" t="n"/>
      <c r="J14" s="226">
        <f>SUM(J13:J13)</f>
        <v/>
      </c>
    </row>
    <row r="15" ht="38.25" customFormat="1" customHeight="1" s="237">
      <c r="A15" s="296" t="n"/>
      <c r="B15" s="296" t="n"/>
      <c r="C15" s="282" t="inlineStr">
        <is>
          <t>Итого по разделу "Затраты труда рабочих-строителей" 
(с коэффициентом на демонтаж 0,7)</t>
        </is>
      </c>
      <c r="D15" s="296" t="inlineStr">
        <is>
          <t>чел.-ч.</t>
        </is>
      </c>
      <c r="E15" s="300" t="n"/>
      <c r="F15" s="301" t="n"/>
      <c r="G15" s="226">
        <f>SUM(G14)*0.7</f>
        <v/>
      </c>
      <c r="H15" s="303" t="n">
        <v>1</v>
      </c>
      <c r="I15" s="182" t="n"/>
      <c r="J15" s="226">
        <f>SUM(J13)*0.7</f>
        <v/>
      </c>
    </row>
    <row r="16" ht="14.25" customFormat="1" customHeight="1" s="237">
      <c r="A16" s="296" t="n"/>
      <c r="B16" s="299" t="inlineStr">
        <is>
          <t>Затраты труда машинистов</t>
        </is>
      </c>
      <c r="C16" s="369" t="n"/>
      <c r="D16" s="369" t="n"/>
      <c r="E16" s="369" t="n"/>
      <c r="F16" s="369" t="n"/>
      <c r="G16" s="369" t="n"/>
      <c r="H16" s="370" t="n"/>
      <c r="I16" s="182" t="n"/>
      <c r="J16" s="182" t="n"/>
    </row>
    <row r="17" ht="14.25" customFormat="1" customHeight="1" s="237">
      <c r="A17" s="296" t="n">
        <v>2</v>
      </c>
      <c r="B17" s="296" t="n">
        <v>2</v>
      </c>
      <c r="C17" s="299" t="inlineStr">
        <is>
          <t>Затраты труда машинистов</t>
        </is>
      </c>
      <c r="D17" s="296" t="inlineStr">
        <is>
          <t>чел.-ч.</t>
        </is>
      </c>
      <c r="E17" s="382" t="n">
        <v>685318.5417561</v>
      </c>
      <c r="F17" s="226" t="n">
        <v>12.580614947185</v>
      </c>
      <c r="G17" s="226" t="n">
        <v>8621728.689999999</v>
      </c>
      <c r="H17" s="303" t="n">
        <v>1</v>
      </c>
      <c r="I17" s="226">
        <f>ROUND(F17*Прил.10!D11,2)</f>
        <v/>
      </c>
      <c r="J17" s="226">
        <f>ROUND(I17*E17,2)</f>
        <v/>
      </c>
    </row>
    <row r="18" ht="25.5" customFormat="1" customHeight="1" s="237">
      <c r="A18" s="296" t="n"/>
      <c r="B18" s="296" t="n"/>
      <c r="C18" s="191" t="inlineStr">
        <is>
          <t>Затраты труда машинистов 
(с коэффициентом на демонтаж 0,7)</t>
        </is>
      </c>
      <c r="D18" s="185" t="n"/>
      <c r="E18" s="185" t="n"/>
      <c r="F18" s="185" t="n"/>
      <c r="G18" s="190">
        <f>G17*0.7</f>
        <v/>
      </c>
      <c r="H18" s="186">
        <f>H17</f>
        <v/>
      </c>
      <c r="I18" s="187" t="n"/>
      <c r="J18" s="190">
        <f>J17*0.7</f>
        <v/>
      </c>
    </row>
    <row r="19" ht="14.25" customFormat="1" customHeight="1" s="237">
      <c r="A19" s="296" t="n"/>
      <c r="B19" s="282" t="inlineStr">
        <is>
          <t>Машины и механизмы</t>
        </is>
      </c>
      <c r="C19" s="369" t="n"/>
      <c r="D19" s="369" t="n"/>
      <c r="E19" s="369" t="n"/>
      <c r="F19" s="369" t="n"/>
      <c r="G19" s="369" t="n"/>
      <c r="H19" s="370" t="n"/>
      <c r="I19" s="182" t="n"/>
      <c r="J19" s="182" t="n"/>
    </row>
    <row r="20" ht="14.25" customFormat="1" customHeight="1" s="237">
      <c r="A20" s="296" t="n"/>
      <c r="B20" s="299" t="inlineStr">
        <is>
          <t>Основные машины и механизмы</t>
        </is>
      </c>
      <c r="C20" s="369" t="n"/>
      <c r="D20" s="369" t="n"/>
      <c r="E20" s="369" t="n"/>
      <c r="F20" s="369" t="n"/>
      <c r="G20" s="369" t="n"/>
      <c r="H20" s="370" t="n"/>
      <c r="I20" s="182" t="n"/>
      <c r="J20" s="182" t="n"/>
    </row>
    <row r="21" ht="25.5" customFormat="1" customHeight="1" s="237">
      <c r="A21" s="296" t="n">
        <v>3</v>
      </c>
      <c r="B21" s="217" t="inlineStr">
        <is>
          <t>91.15.02-029</t>
        </is>
      </c>
      <c r="C21" s="299" t="inlineStr">
        <is>
          <t>Тракторы на гусеничном ходу с лебедкой 132 кВт (180 л.с.)</t>
        </is>
      </c>
      <c r="D21" s="296" t="inlineStr">
        <is>
          <t>маш.-ч</t>
        </is>
      </c>
      <c r="E21" s="382" t="n">
        <v>73865.97508</v>
      </c>
      <c r="F21" s="301" t="n">
        <v>147.43</v>
      </c>
      <c r="G21" s="226">
        <f>ROUND(E21*F21,2)</f>
        <v/>
      </c>
      <c r="H21" s="302">
        <f>G21/$G$94</f>
        <v/>
      </c>
      <c r="I21" s="226">
        <f>ROUND(F21*Прил.10!$D$12,2)</f>
        <v/>
      </c>
      <c r="J21" s="226">
        <f>ROUND(I21*E21,2)</f>
        <v/>
      </c>
    </row>
    <row r="22" ht="14.25" customFormat="1" customHeight="1" s="237">
      <c r="A22" s="296" t="n">
        <v>4</v>
      </c>
      <c r="B22" s="217" t="inlineStr">
        <is>
          <t>91.21.22-447</t>
        </is>
      </c>
      <c r="C22" s="299" t="inlineStr">
        <is>
          <t>Установки электрометаллизационные</t>
        </is>
      </c>
      <c r="D22" s="296" t="inlineStr">
        <is>
          <t>маш.-ч</t>
        </is>
      </c>
      <c r="E22" s="382" t="n">
        <v>127109.9953901</v>
      </c>
      <c r="F22" s="301" t="n">
        <v>74.23999999999999</v>
      </c>
      <c r="G22" s="226">
        <f>ROUND(E22*F22,2)</f>
        <v/>
      </c>
      <c r="H22" s="302">
        <f>G22/$G$94</f>
        <v/>
      </c>
      <c r="I22" s="226">
        <f>ROUND(F22*Прил.10!$D$12,2)</f>
        <v/>
      </c>
      <c r="J22" s="226">
        <f>ROUND(I22*E22,2)</f>
        <v/>
      </c>
    </row>
    <row r="23" ht="25.5" customFormat="1" customHeight="1" s="237">
      <c r="A23" s="296" t="n">
        <v>5</v>
      </c>
      <c r="B23" s="217" t="inlineStr">
        <is>
          <t>91.13.03-111</t>
        </is>
      </c>
      <c r="C23" s="299" t="inlineStr">
        <is>
          <t>Спецавтомобили-вездеходы, грузоподъемность до 8 т</t>
        </is>
      </c>
      <c r="D23" s="296" t="inlineStr">
        <is>
          <t>маш.-ч</t>
        </is>
      </c>
      <c r="E23" s="382" t="n">
        <v>30818.933</v>
      </c>
      <c r="F23" s="301" t="n">
        <v>189.95</v>
      </c>
      <c r="G23" s="226">
        <f>ROUND(E23*F23,2)</f>
        <v/>
      </c>
      <c r="H23" s="302">
        <f>G23/$G$94</f>
        <v/>
      </c>
      <c r="I23" s="226">
        <f>ROUND(F23*Прил.10!$D$12,2)</f>
        <v/>
      </c>
      <c r="J23" s="226">
        <f>ROUND(I23*E23,2)</f>
        <v/>
      </c>
    </row>
    <row r="24" ht="25.5" customFormat="1" customHeight="1" s="237">
      <c r="A24" s="296" t="n">
        <v>6</v>
      </c>
      <c r="B24" s="217" t="inlineStr">
        <is>
          <t>91.06.06-014</t>
        </is>
      </c>
      <c r="C24" s="299" t="inlineStr">
        <is>
          <t>Автогидроподъемники, высота подъема 28 м</t>
        </is>
      </c>
      <c r="D24" s="296" t="inlineStr">
        <is>
          <t>маш.-ч</t>
        </is>
      </c>
      <c r="E24" s="382" t="n">
        <v>16232.949</v>
      </c>
      <c r="F24" s="301" t="n">
        <v>243.49</v>
      </c>
      <c r="G24" s="226">
        <f>ROUND(E24*F24,2)</f>
        <v/>
      </c>
      <c r="H24" s="302">
        <f>G24/$G$94</f>
        <v/>
      </c>
      <c r="I24" s="226">
        <f>ROUND(F24*Прил.10!$D$12,2)</f>
        <v/>
      </c>
      <c r="J24" s="226">
        <f>ROUND(I24*E24,2)</f>
        <v/>
      </c>
    </row>
    <row r="25" ht="25.5" customFormat="1" customHeight="1" s="237">
      <c r="A25" s="296" t="n">
        <v>7</v>
      </c>
      <c r="B25" s="217" t="inlineStr">
        <is>
          <t>91.14.03-002</t>
        </is>
      </c>
      <c r="C25" s="299" t="inlineStr">
        <is>
          <t>Автомобили-самосвалы, грузоподъемность до 10 т</t>
        </is>
      </c>
      <c r="D25" s="296" t="inlineStr">
        <is>
          <t>маш.-ч</t>
        </is>
      </c>
      <c r="E25" s="382" t="n">
        <v>42554.70005</v>
      </c>
      <c r="F25" s="301" t="n">
        <v>87.48999999999999</v>
      </c>
      <c r="G25" s="226">
        <f>ROUND(E25*F25,2)</f>
        <v/>
      </c>
      <c r="H25" s="302">
        <f>G25/$G$94</f>
        <v/>
      </c>
      <c r="I25" s="226">
        <f>ROUND(F25*Прил.10!$D$12,2)</f>
        <v/>
      </c>
      <c r="J25" s="226">
        <f>ROUND(I25*E25,2)</f>
        <v/>
      </c>
    </row>
    <row r="26" ht="25.5" customFormat="1" customHeight="1" s="237">
      <c r="A26" s="296" t="n">
        <v>8</v>
      </c>
      <c r="B26" s="217" t="inlineStr">
        <is>
          <t>91.05.05-014</t>
        </is>
      </c>
      <c r="C26" s="299" t="inlineStr">
        <is>
          <t>Краны на автомобильном ходу, грузоподъемность 10 т</t>
        </is>
      </c>
      <c r="D26" s="296" t="inlineStr">
        <is>
          <t>маш.-ч</t>
        </is>
      </c>
      <c r="E26" s="382" t="n">
        <v>30174.95574</v>
      </c>
      <c r="F26" s="301" t="n">
        <v>111.99</v>
      </c>
      <c r="G26" s="226">
        <f>ROUND(E26*F26,2)</f>
        <v/>
      </c>
      <c r="H26" s="302">
        <f>G26/$G$94</f>
        <v/>
      </c>
      <c r="I26" s="226">
        <f>ROUND(F26*Прил.10!$D$12,2)</f>
        <v/>
      </c>
      <c r="J26" s="226">
        <f>ROUND(I26*E26,2)</f>
        <v/>
      </c>
    </row>
    <row r="27" ht="25.5" customFormat="1" customHeight="1" s="237">
      <c r="A27" s="296" t="n">
        <v>9</v>
      </c>
      <c r="B27" s="217" t="inlineStr">
        <is>
          <t>91.11.02-021</t>
        </is>
      </c>
      <c r="C27" s="299" t="inlineStr">
        <is>
          <t>Комплексы для монтажа проводов методом "под тяжением"</t>
        </is>
      </c>
      <c r="D27" s="296" t="inlineStr">
        <is>
          <t>маш.-ч</t>
        </is>
      </c>
      <c r="E27" s="382" t="n">
        <v>4691.65438</v>
      </c>
      <c r="F27" s="301" t="n">
        <v>637.76</v>
      </c>
      <c r="G27" s="226">
        <f>ROUND(E27*F27,2)</f>
        <v/>
      </c>
      <c r="H27" s="302">
        <f>G27/$G$94</f>
        <v/>
      </c>
      <c r="I27" s="226">
        <f>ROUND(F27*Прил.10!$D$12,2)</f>
        <v/>
      </c>
      <c r="J27" s="226">
        <f>ROUND(I27*E27,2)</f>
        <v/>
      </c>
    </row>
    <row r="28" ht="51" customFormat="1" customHeight="1" s="237">
      <c r="A28" s="296" t="n">
        <v>10</v>
      </c>
      <c r="B28" s="217" t="inlineStr">
        <is>
          <t>91.05.14-516</t>
        </is>
      </c>
      <c r="C28" s="299" t="inlineStr">
        <is>
          <t>Краны прицепные пневмоколесные на гусеничном тракторе с лебедкой, мощность 132 кВт (180 л.с.), без учета трактора, грузоподъемность 25 т</t>
        </is>
      </c>
      <c r="D28" s="296" t="inlineStr">
        <is>
          <t>маш.-ч</t>
        </is>
      </c>
      <c r="E28" s="382" t="n">
        <v>37141.07024</v>
      </c>
      <c r="F28" s="301" t="n">
        <v>77.64</v>
      </c>
      <c r="G28" s="226">
        <f>ROUND(E28*F28,2)</f>
        <v/>
      </c>
      <c r="H28" s="302">
        <f>G28/$G$94</f>
        <v/>
      </c>
      <c r="I28" s="226">
        <f>ROUND(F28*Прил.10!$D$12,2)</f>
        <v/>
      </c>
      <c r="J28" s="226">
        <f>ROUND(I28*E28,2)</f>
        <v/>
      </c>
    </row>
    <row r="29" ht="38.25" customFormat="1" customHeight="1" s="237">
      <c r="A29" s="296" t="n">
        <v>11</v>
      </c>
      <c r="B29" s="217" t="inlineStr">
        <is>
          <t>91.04.01-077</t>
        </is>
      </c>
      <c r="C29" s="299" t="inlineStr">
        <is>
          <t>Установки и агрегаты буровые на базе автомобилей глубина бурения до 200 м, грузоподъемность до 4 т</t>
        </is>
      </c>
      <c r="D29" s="296" t="inlineStr">
        <is>
          <t>маш.-ч</t>
        </is>
      </c>
      <c r="E29" s="382" t="n">
        <v>11966.004</v>
      </c>
      <c r="F29" s="301" t="n">
        <v>219.82</v>
      </c>
      <c r="G29" s="226">
        <f>ROUND(E29*F29,2)</f>
        <v/>
      </c>
      <c r="H29" s="302">
        <f>G29/$G$94</f>
        <v/>
      </c>
      <c r="I29" s="226">
        <f>ROUND(F29*Прил.10!$D$12,2)</f>
        <v/>
      </c>
      <c r="J29" s="226">
        <f>ROUND(I29*E29,2)</f>
        <v/>
      </c>
    </row>
    <row r="30" ht="25.5" customFormat="1" customHeight="1" s="237">
      <c r="A30" s="296" t="n">
        <v>12</v>
      </c>
      <c r="B30" s="217" t="inlineStr">
        <is>
          <t>91.05.05-016</t>
        </is>
      </c>
      <c r="C30" s="299" t="inlineStr">
        <is>
          <t>Краны на автомобильном ходу, грузоподъемность 25 т</t>
        </is>
      </c>
      <c r="D30" s="296" t="inlineStr">
        <is>
          <t>маш.-ч</t>
        </is>
      </c>
      <c r="E30" s="382" t="n">
        <v>5448.29204</v>
      </c>
      <c r="F30" s="301" t="n">
        <v>476.43</v>
      </c>
      <c r="G30" s="226">
        <f>ROUND(E30*F30,2)</f>
        <v/>
      </c>
      <c r="H30" s="302">
        <f>G30/$G$94</f>
        <v/>
      </c>
      <c r="I30" s="226">
        <f>ROUND(F30*Прил.10!$D$12,2)</f>
        <v/>
      </c>
      <c r="J30" s="226">
        <f>ROUND(I30*E30,2)</f>
        <v/>
      </c>
    </row>
    <row r="31" ht="51" customFormat="1" customHeight="1" s="237">
      <c r="A31" s="296" t="n">
        <v>13</v>
      </c>
      <c r="B31" s="217" t="inlineStr">
        <is>
          <t>91.18.01-007</t>
        </is>
      </c>
      <c r="C31" s="29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31" s="296" t="inlineStr">
        <is>
          <t>маш.-ч</t>
        </is>
      </c>
      <c r="E31" s="382" t="n">
        <v>21943.11174</v>
      </c>
      <c r="F31" s="301" t="n">
        <v>90</v>
      </c>
      <c r="G31" s="226">
        <f>ROUND(E31*F31,2)</f>
        <v/>
      </c>
      <c r="H31" s="302">
        <f>G31/$G$94</f>
        <v/>
      </c>
      <c r="I31" s="226">
        <f>ROUND(F31*Прил.10!$D$12,2)</f>
        <v/>
      </c>
      <c r="J31" s="226">
        <f>ROUND(I31*E31,2)</f>
        <v/>
      </c>
    </row>
    <row r="32" ht="25.5" customFormat="1" customHeight="1" s="237">
      <c r="A32" s="296" t="n">
        <v>14</v>
      </c>
      <c r="B32" s="217" t="inlineStr">
        <is>
          <t>91.14.02-001</t>
        </is>
      </c>
      <c r="C32" s="299" t="inlineStr">
        <is>
          <t>Автомобили бортовые, грузоподъемность до 5 т</t>
        </is>
      </c>
      <c r="D32" s="296" t="inlineStr">
        <is>
          <t>маш.-ч</t>
        </is>
      </c>
      <c r="E32" s="382" t="n">
        <v>22055.7699279</v>
      </c>
      <c r="F32" s="301" t="n">
        <v>65.70999999999999</v>
      </c>
      <c r="G32" s="226">
        <f>ROUND(E32*F32,2)</f>
        <v/>
      </c>
      <c r="H32" s="302">
        <f>G32/$G$94</f>
        <v/>
      </c>
      <c r="I32" s="226">
        <f>ROUND(F32*Прил.10!$D$12,2)</f>
        <v/>
      </c>
      <c r="J32" s="226">
        <f>ROUND(I32*E32,2)</f>
        <v/>
      </c>
    </row>
    <row r="33" ht="25.5" customFormat="1" customHeight="1" s="237">
      <c r="A33" s="296" t="n">
        <v>15</v>
      </c>
      <c r="B33" s="217" t="inlineStr">
        <is>
          <t>91.05.05-015</t>
        </is>
      </c>
      <c r="C33" s="299" t="inlineStr">
        <is>
          <t>Краны на автомобильном ходу, грузоподъемность 16 т</t>
        </is>
      </c>
      <c r="D33" s="296" t="inlineStr">
        <is>
          <t>маш.-ч</t>
        </is>
      </c>
      <c r="E33" s="382" t="n">
        <v>11173.63126</v>
      </c>
      <c r="F33" s="301" t="n">
        <v>115.4</v>
      </c>
      <c r="G33" s="226">
        <f>ROUND(E33*F33,2)</f>
        <v/>
      </c>
      <c r="H33" s="302">
        <f>G33/$G$94</f>
        <v/>
      </c>
      <c r="I33" s="226">
        <f>ROUND(F33*Прил.10!$D$12,2)</f>
        <v/>
      </c>
      <c r="J33" s="226">
        <f>ROUND(I33*E33,2)</f>
        <v/>
      </c>
    </row>
    <row r="34" ht="51" customFormat="1" customHeight="1" s="237">
      <c r="A34" s="296" t="n">
        <v>16</v>
      </c>
      <c r="B34" s="217" t="inlineStr">
        <is>
          <t>91.04.01-021</t>
        </is>
      </c>
      <c r="C34" s="299" t="inlineStr">
        <is>
          <t>Комплекты оборудования шнекового бурения на базе автомобиля глубина бурения до 50 м, грузоподъемность мачты 3,7 т</t>
        </is>
      </c>
      <c r="D34" s="296" t="inlineStr">
        <is>
          <t>маш.-ч</t>
        </is>
      </c>
      <c r="E34" s="382" t="n">
        <v>11461.25376</v>
      </c>
      <c r="F34" s="301" t="n">
        <v>87.59999999999999</v>
      </c>
      <c r="G34" s="226">
        <f>ROUND(E34*F34,2)</f>
        <v/>
      </c>
      <c r="H34" s="302">
        <f>G34/$G$94</f>
        <v/>
      </c>
      <c r="I34" s="226">
        <f>ROUND(F34*Прил.10!$D$12,2)</f>
        <v/>
      </c>
      <c r="J34" s="226">
        <f>ROUND(I34*E34,2)</f>
        <v/>
      </c>
    </row>
    <row r="35" ht="25.5" customFormat="1" customHeight="1" s="237">
      <c r="A35" s="296" t="n">
        <v>17</v>
      </c>
      <c r="B35" s="217" t="inlineStr">
        <is>
          <t>91.15.02-027</t>
        </is>
      </c>
      <c r="C35" s="299" t="inlineStr">
        <is>
          <t>Тракторы на гусеничном ходу, мощность 132 кВт (180 л.с.)</t>
        </is>
      </c>
      <c r="D35" s="296" t="inlineStr">
        <is>
          <t>маш.-ч</t>
        </is>
      </c>
      <c r="E35" s="382" t="n">
        <v>6178.866124</v>
      </c>
      <c r="F35" s="301" t="n">
        <v>153.97</v>
      </c>
      <c r="G35" s="226">
        <f>ROUND(E35*F35,2)</f>
        <v/>
      </c>
      <c r="H35" s="302">
        <f>G35/$G$94</f>
        <v/>
      </c>
      <c r="I35" s="226">
        <f>ROUND(F35*Прил.10!$D$12,2)</f>
        <v/>
      </c>
      <c r="J35" s="226">
        <f>ROUND(I35*E35,2)</f>
        <v/>
      </c>
    </row>
    <row r="36" ht="14.25" customFormat="1" customHeight="1" s="237">
      <c r="A36" s="296" t="n"/>
      <c r="B36" s="296" t="n"/>
      <c r="C36" s="299" t="inlineStr">
        <is>
          <t>Итого основные машины и механизмы</t>
        </is>
      </c>
      <c r="D36" s="296" t="n"/>
      <c r="E36" s="382" t="n"/>
      <c r="F36" s="226" t="n"/>
      <c r="G36" s="226">
        <f>SUM(G21:G35)</f>
        <v/>
      </c>
      <c r="H36" s="303">
        <f>G36/G94</f>
        <v/>
      </c>
      <c r="I36" s="127" t="n"/>
      <c r="J36" s="226">
        <f>SUM(J21:J35)</f>
        <v/>
      </c>
    </row>
    <row r="37" ht="25.5" customFormat="1" customHeight="1" s="237">
      <c r="A37" s="296" t="n"/>
      <c r="B37" s="296" t="n"/>
      <c r="C37" s="191" t="inlineStr">
        <is>
          <t>Итого основные машины и механизмы 
(с коэффициентом на демонтаж 0,7)</t>
        </is>
      </c>
      <c r="D37" s="296" t="n"/>
      <c r="E37" s="383" t="n"/>
      <c r="F37" s="300" t="n"/>
      <c r="G37" s="226">
        <f>G36*0.7</f>
        <v/>
      </c>
      <c r="H37" s="302">
        <f>G37/G95</f>
        <v/>
      </c>
      <c r="I37" s="226" t="n"/>
      <c r="J37" s="226">
        <f>J36*0.7</f>
        <v/>
      </c>
    </row>
    <row r="38" hidden="1" outlineLevel="1" ht="25.5" customFormat="1" customHeight="1" s="237">
      <c r="A38" s="296" t="n">
        <v>18</v>
      </c>
      <c r="B38" s="217" t="inlineStr">
        <is>
          <t>91.05.06-012</t>
        </is>
      </c>
      <c r="C38" s="299" t="inlineStr">
        <is>
          <t>Краны на гусеничном ходу, грузоподъемность до 16 т</t>
        </is>
      </c>
      <c r="D38" s="296" t="inlineStr">
        <is>
          <t>маш.-ч</t>
        </is>
      </c>
      <c r="E38" s="382" t="n">
        <v>9802.031097999999</v>
      </c>
      <c r="F38" s="301" t="n">
        <v>96.89</v>
      </c>
      <c r="G38" s="226">
        <f>ROUND(E38*F38,2)</f>
        <v/>
      </c>
      <c r="H38" s="302">
        <f>G38/$G$94</f>
        <v/>
      </c>
      <c r="I38" s="226">
        <f>ROUND(F38*Прил.10!$D$12,2)</f>
        <v/>
      </c>
      <c r="J38" s="226">
        <f>ROUND(I38*E38,2)</f>
        <v/>
      </c>
    </row>
    <row r="39" hidden="1" outlineLevel="1" ht="25.5" customFormat="1" customHeight="1" s="237">
      <c r="A39" s="296" t="n">
        <v>19</v>
      </c>
      <c r="B39" s="217" t="inlineStr">
        <is>
          <t>91.05.05-013</t>
        </is>
      </c>
      <c r="C39" s="299" t="inlineStr">
        <is>
          <t>Краны на автомобильном ходу, грузоподъемность 6,3 т</t>
        </is>
      </c>
      <c r="D39" s="296" t="inlineStr">
        <is>
          <t>маш.-ч</t>
        </is>
      </c>
      <c r="E39" s="382" t="n">
        <v>10297.0183</v>
      </c>
      <c r="F39" s="301" t="n">
        <v>88.01000000000001</v>
      </c>
      <c r="G39" s="226">
        <f>ROUND(E39*F39,2)</f>
        <v/>
      </c>
      <c r="H39" s="302">
        <f>G39/$G$94</f>
        <v/>
      </c>
      <c r="I39" s="226">
        <f>ROUND(F39*Прил.10!$D$12,2)</f>
        <v/>
      </c>
      <c r="J39" s="226">
        <f>ROUND(I39*E39,2)</f>
        <v/>
      </c>
    </row>
    <row r="40" hidden="1" outlineLevel="1" ht="38.25" customFormat="1" customHeight="1" s="237">
      <c r="A40" s="296" t="n">
        <v>20</v>
      </c>
      <c r="B40" s="217" t="inlineStr">
        <is>
          <t>91.04.01-053</t>
        </is>
      </c>
      <c r="C40" s="299" t="inlineStr">
        <is>
          <t>Станки буровые вращательного бурения самоходные, глубина бурения до 50 м, диаметр скважины 105 мм</t>
        </is>
      </c>
      <c r="D40" s="296" t="inlineStr">
        <is>
          <t>маш.-ч</t>
        </is>
      </c>
      <c r="E40" s="382" t="n">
        <v>3697.63056</v>
      </c>
      <c r="F40" s="301" t="n">
        <v>202.96</v>
      </c>
      <c r="G40" s="226">
        <f>ROUND(E40*F40,2)</f>
        <v/>
      </c>
      <c r="H40" s="302">
        <f>G40/$G$94</f>
        <v/>
      </c>
      <c r="I40" s="226">
        <f>ROUND(F40*Прил.10!$D$12,2)</f>
        <v/>
      </c>
      <c r="J40" s="226">
        <f>ROUND(I40*E40,2)</f>
        <v/>
      </c>
    </row>
    <row r="41" hidden="1" outlineLevel="1" ht="25.5" customFormat="1" customHeight="1" s="237">
      <c r="A41" s="296" t="n">
        <v>21</v>
      </c>
      <c r="B41" s="217" t="inlineStr">
        <is>
          <t>91.01.05-084</t>
        </is>
      </c>
      <c r="C41" s="299" t="inlineStr">
        <is>
          <t>Экскаваторы одноковшовые дизельные на гусеничном ходу, емкость ковша 0,4 м3</t>
        </is>
      </c>
      <c r="D41" s="296" t="inlineStr">
        <is>
          <t>маш.-ч</t>
        </is>
      </c>
      <c r="E41" s="382" t="n">
        <v>12337.36097</v>
      </c>
      <c r="F41" s="301" t="n">
        <v>54.81</v>
      </c>
      <c r="G41" s="226">
        <f>ROUND(E41*F41,2)</f>
        <v/>
      </c>
      <c r="H41" s="302">
        <f>G41/$G$94</f>
        <v/>
      </c>
      <c r="I41" s="226">
        <f>ROUND(F41*Прил.10!$D$12,2)</f>
        <v/>
      </c>
      <c r="J41" s="226">
        <f>ROUND(I41*E41,2)</f>
        <v/>
      </c>
    </row>
    <row r="42" hidden="1" outlineLevel="1" ht="14.25" customFormat="1" customHeight="1" s="237">
      <c r="A42" s="296" t="n">
        <v>22</v>
      </c>
      <c r="B42" s="217" t="inlineStr">
        <is>
          <t>91.07.08-011</t>
        </is>
      </c>
      <c r="C42" s="299" t="inlineStr">
        <is>
          <t>Глиномешалки, 4 м3</t>
        </is>
      </c>
      <c r="D42" s="296" t="inlineStr">
        <is>
          <t>маш.-ч</t>
        </is>
      </c>
      <c r="E42" s="382" t="n">
        <v>19212.264</v>
      </c>
      <c r="F42" s="301" t="n">
        <v>31.8</v>
      </c>
      <c r="G42" s="226">
        <f>ROUND(E42*F42,2)</f>
        <v/>
      </c>
      <c r="H42" s="302">
        <f>G42/$G$94</f>
        <v/>
      </c>
      <c r="I42" s="226">
        <f>ROUND(F42*Прил.10!$D$12,2)</f>
        <v/>
      </c>
      <c r="J42" s="226">
        <f>ROUND(I42*E42,2)</f>
        <v/>
      </c>
    </row>
    <row r="43" hidden="1" outlineLevel="1" ht="14.25" customFormat="1" customHeight="1" s="237">
      <c r="A43" s="296" t="n">
        <v>23</v>
      </c>
      <c r="B43" s="217" t="inlineStr">
        <is>
          <t>91.16.01-003</t>
        </is>
      </c>
      <c r="C43" s="299" t="inlineStr">
        <is>
          <t>Электростанции передвижные 30 кВт</t>
        </is>
      </c>
      <c r="D43" s="296" t="inlineStr">
        <is>
          <t>маш.-ч</t>
        </is>
      </c>
      <c r="E43" s="382" t="n">
        <v>7920</v>
      </c>
      <c r="F43" s="301" t="n">
        <v>60</v>
      </c>
      <c r="G43" s="226">
        <f>ROUND(E43*F43,2)</f>
        <v/>
      </c>
      <c r="H43" s="302">
        <f>G43/$G$94</f>
        <v/>
      </c>
      <c r="I43" s="226">
        <f>ROUND(F43*Прил.10!$D$12,2)</f>
        <v/>
      </c>
      <c r="J43" s="226">
        <f>ROUND(I43*E43,2)</f>
        <v/>
      </c>
    </row>
    <row r="44" hidden="1" outlineLevel="1" ht="38.25" customFormat="1" customHeight="1" s="237">
      <c r="A44" s="296" t="n">
        <v>24</v>
      </c>
      <c r="B44" s="217" t="inlineStr">
        <is>
          <t>91.19.06-011</t>
        </is>
      </c>
      <c r="C44" s="299" t="inlineStr">
        <is>
          <t>Насосы грязевые, подача 23,4-65,3 м3/ч, давление нагнетания 15,7-5,88 МПа (160-60 кгс/см2)</t>
        </is>
      </c>
      <c r="D44" s="296" t="inlineStr">
        <is>
          <t>маш.-ч</t>
        </is>
      </c>
      <c r="E44" s="382" t="n">
        <v>11665.44</v>
      </c>
      <c r="F44" s="301" t="n">
        <v>39.25</v>
      </c>
      <c r="G44" s="226">
        <f>ROUND(E44*F44,2)</f>
        <v/>
      </c>
      <c r="H44" s="302">
        <f>G44/$G$94</f>
        <v/>
      </c>
      <c r="I44" s="226">
        <f>ROUND(F44*Прил.10!$D$12,2)</f>
        <v/>
      </c>
      <c r="J44" s="226">
        <f>ROUND(I44*E44,2)</f>
        <v/>
      </c>
    </row>
    <row r="45" hidden="1" outlineLevel="1" ht="25.5" customFormat="1" customHeight="1" s="237">
      <c r="A45" s="296" t="n">
        <v>25</v>
      </c>
      <c r="B45" s="217" t="inlineStr">
        <is>
          <t>91.05.14-023</t>
        </is>
      </c>
      <c r="C45" s="299" t="inlineStr">
        <is>
          <t>Краны на тракторе, мощность 121 кВт (165 л.с.), грузоподъемность 5 т</t>
        </is>
      </c>
      <c r="D45" s="296" t="inlineStr">
        <is>
          <t>маш.-ч</t>
        </is>
      </c>
      <c r="E45" s="382" t="n">
        <v>1934.24</v>
      </c>
      <c r="F45" s="301" t="n">
        <v>182.8</v>
      </c>
      <c r="G45" s="226">
        <f>ROUND(E45*F45,2)</f>
        <v/>
      </c>
      <c r="H45" s="302">
        <f>G45/$G$94</f>
        <v/>
      </c>
      <c r="I45" s="226">
        <f>ROUND(F45*Прил.10!$D$12,2)</f>
        <v/>
      </c>
      <c r="J45" s="226">
        <f>ROUND(I45*E45,2)</f>
        <v/>
      </c>
    </row>
    <row r="46" hidden="1" outlineLevel="1" ht="38.25" customFormat="1" customHeight="1" s="237">
      <c r="A46" s="296" t="n">
        <v>26</v>
      </c>
      <c r="B46" s="217" t="inlineStr">
        <is>
          <t>91.18.01-004</t>
        </is>
      </c>
      <c r="C46" s="299" t="inlineStr">
        <is>
          <t>Компрессоры передвижные с двигателем внутреннего сгорания, давлением 800 кПа (8 ат), производительность 10 м3/мин</t>
        </is>
      </c>
      <c r="D46" s="296" t="inlineStr">
        <is>
          <t>маш.-ч</t>
        </is>
      </c>
      <c r="E46" s="382" t="n">
        <v>3697.63056</v>
      </c>
      <c r="F46" s="301" t="n">
        <v>91.63</v>
      </c>
      <c r="G46" s="226">
        <f>ROUND(E46*F46,2)</f>
        <v/>
      </c>
      <c r="H46" s="302">
        <f>G46/$G$94</f>
        <v/>
      </c>
      <c r="I46" s="226">
        <f>ROUND(F46*Прил.10!$D$12,2)</f>
        <v/>
      </c>
      <c r="J46" s="226">
        <f>ROUND(I46*E46,2)</f>
        <v/>
      </c>
    </row>
    <row r="47" hidden="1" outlineLevel="1" ht="14.25" customFormat="1" customHeight="1" s="237">
      <c r="A47" s="296" t="n">
        <v>27</v>
      </c>
      <c r="B47" s="217" t="inlineStr">
        <is>
          <t>91.08.04-021</t>
        </is>
      </c>
      <c r="C47" s="299" t="inlineStr">
        <is>
          <t>Котлы битумные передвижные 400 л</t>
        </is>
      </c>
      <c r="D47" s="296" t="inlineStr">
        <is>
          <t>маш.-ч</t>
        </is>
      </c>
      <c r="E47" s="382" t="n">
        <v>10706.07416</v>
      </c>
      <c r="F47" s="301" t="n">
        <v>30</v>
      </c>
      <c r="G47" s="226">
        <f>ROUND(E47*F47,2)</f>
        <v/>
      </c>
      <c r="H47" s="302">
        <f>G47/$G$94</f>
        <v/>
      </c>
      <c r="I47" s="226">
        <f>ROUND(F47*Прил.10!$D$12,2)</f>
        <v/>
      </c>
      <c r="J47" s="226">
        <f>ROUND(I47*E47,2)</f>
        <v/>
      </c>
    </row>
    <row r="48" hidden="1" outlineLevel="1" ht="14.25" customFormat="1" customHeight="1" s="237">
      <c r="A48" s="296" t="n">
        <v>28</v>
      </c>
      <c r="B48" s="217" t="inlineStr">
        <is>
          <t>91.06.05-011</t>
        </is>
      </c>
      <c r="C48" s="299" t="inlineStr">
        <is>
          <t>Погрузчик, грузоподъемность 5 т</t>
        </is>
      </c>
      <c r="D48" s="296" t="inlineStr">
        <is>
          <t>маш.-ч</t>
        </is>
      </c>
      <c r="E48" s="382" t="n">
        <v>3198.563345</v>
      </c>
      <c r="F48" s="301" t="n">
        <v>89.98999999999999</v>
      </c>
      <c r="G48" s="226">
        <f>ROUND(E48*F48,2)</f>
        <v/>
      </c>
      <c r="H48" s="302">
        <f>G48/$G$94</f>
        <v/>
      </c>
      <c r="I48" s="226">
        <f>ROUND(F48*Прил.10!$D$12,2)</f>
        <v/>
      </c>
      <c r="J48" s="226">
        <f>ROUND(I48*E48,2)</f>
        <v/>
      </c>
    </row>
    <row r="49" hidden="1" outlineLevel="1" ht="25.5" customFormat="1" customHeight="1" s="237">
      <c r="A49" s="296" t="n">
        <v>29</v>
      </c>
      <c r="B49" s="217" t="inlineStr">
        <is>
          <t>91.07.09-002</t>
        </is>
      </c>
      <c r="C49" s="299" t="inlineStr">
        <is>
          <t>Установки цементационные автоматизированные 15 м3/ч</t>
        </is>
      </c>
      <c r="D49" s="296" t="inlineStr">
        <is>
          <t>маш.-ч</t>
        </is>
      </c>
      <c r="E49" s="382" t="n">
        <v>3540.10176</v>
      </c>
      <c r="F49" s="301" t="n">
        <v>80.34999999999999</v>
      </c>
      <c r="G49" s="226">
        <f>ROUND(E49*F49,2)</f>
        <v/>
      </c>
      <c r="H49" s="302">
        <f>G49/$G$94</f>
        <v/>
      </c>
      <c r="I49" s="226">
        <f>ROUND(F49*Прил.10!$D$12,2)</f>
        <v/>
      </c>
      <c r="J49" s="226">
        <f>ROUND(I49*E49,2)</f>
        <v/>
      </c>
    </row>
    <row r="50" hidden="1" outlineLevel="1" ht="25.5" customFormat="1" customHeight="1" s="237">
      <c r="A50" s="296" t="n">
        <v>30</v>
      </c>
      <c r="B50" s="217" t="inlineStr">
        <is>
          <t>91.05.08-007</t>
        </is>
      </c>
      <c r="C50" s="299" t="inlineStr">
        <is>
          <t>Краны на пневмоколесном ходу, грузоподъемность 25 т</t>
        </is>
      </c>
      <c r="D50" s="296" t="inlineStr">
        <is>
          <t>маш.-ч</t>
        </is>
      </c>
      <c r="E50" s="382" t="n">
        <v>2708.0654</v>
      </c>
      <c r="F50" s="301" t="n">
        <v>102.51</v>
      </c>
      <c r="G50" s="226">
        <f>ROUND(E50*F50,2)</f>
        <v/>
      </c>
      <c r="H50" s="302">
        <f>G50/$G$94</f>
        <v/>
      </c>
      <c r="I50" s="226">
        <f>ROUND(F50*Прил.10!$D$12,2)</f>
        <v/>
      </c>
      <c r="J50" s="226">
        <f>ROUND(I50*E50,2)</f>
        <v/>
      </c>
    </row>
    <row r="51" hidden="1" outlineLevel="1" ht="14.25" customFormat="1" customHeight="1" s="237">
      <c r="A51" s="296" t="n">
        <v>31</v>
      </c>
      <c r="B51" s="217" t="inlineStr">
        <is>
          <t>91.14.04-002</t>
        </is>
      </c>
      <c r="C51" s="299" t="inlineStr">
        <is>
          <t>Тягачи седельные, грузоподъемность 15 т</t>
        </is>
      </c>
      <c r="D51" s="296" t="inlineStr">
        <is>
          <t>маш.-ч</t>
        </is>
      </c>
      <c r="E51" s="382" t="n">
        <v>2526.7958</v>
      </c>
      <c r="F51" s="301" t="n">
        <v>94.38</v>
      </c>
      <c r="G51" s="226">
        <f>ROUND(E51*F51,2)</f>
        <v/>
      </c>
      <c r="H51" s="302">
        <f>G51/$G$94</f>
        <v/>
      </c>
      <c r="I51" s="226">
        <f>ROUND(F51*Прил.10!$D$12,2)</f>
        <v/>
      </c>
      <c r="J51" s="226">
        <f>ROUND(I51*E51,2)</f>
        <v/>
      </c>
    </row>
    <row r="52" hidden="1" outlineLevel="1" ht="14.25" customFormat="1" customHeight="1" s="237">
      <c r="A52" s="296" t="n">
        <v>32</v>
      </c>
      <c r="B52" s="217" t="inlineStr">
        <is>
          <t>91.01.01-036</t>
        </is>
      </c>
      <c r="C52" s="299" t="inlineStr">
        <is>
          <t>Бульдозеры, мощность 96 кВт (130 л.с.)</t>
        </is>
      </c>
      <c r="D52" s="296" t="inlineStr">
        <is>
          <t>маш.-ч</t>
        </is>
      </c>
      <c r="E52" s="382" t="n">
        <v>2502.112675</v>
      </c>
      <c r="F52" s="301" t="n">
        <v>94.05</v>
      </c>
      <c r="G52" s="226">
        <f>ROUND(E52*F52,2)</f>
        <v/>
      </c>
      <c r="H52" s="302">
        <f>G52/$G$94</f>
        <v/>
      </c>
      <c r="I52" s="226">
        <f>ROUND(F52*Прил.10!$D$12,2)</f>
        <v/>
      </c>
      <c r="J52" s="226">
        <f>ROUND(I52*E52,2)</f>
        <v/>
      </c>
    </row>
    <row r="53" hidden="1" outlineLevel="1" ht="38.25" customFormat="1" customHeight="1" s="237">
      <c r="A53" s="296" t="n">
        <v>33</v>
      </c>
      <c r="B53" s="217" t="inlineStr">
        <is>
          <t>91.04.01-076</t>
        </is>
      </c>
      <c r="C53" s="299" t="inlineStr">
        <is>
          <t>Установки и агрегаты буровые на базе автомобилей глубина бурения до 200 м, грузоподъемность 2,5 т</t>
        </is>
      </c>
      <c r="D53" s="296" t="inlineStr">
        <is>
          <t>маш.-ч</t>
        </is>
      </c>
      <c r="E53" s="382" t="n">
        <v>1278.37008</v>
      </c>
      <c r="F53" s="301" t="n">
        <v>179.46</v>
      </c>
      <c r="G53" s="226">
        <f>ROUND(E53*F53,2)</f>
        <v/>
      </c>
      <c r="H53" s="302">
        <f>G53/$G$94</f>
        <v/>
      </c>
      <c r="I53" s="226">
        <f>ROUND(F53*Прил.10!$D$12,2)</f>
        <v/>
      </c>
      <c r="J53" s="226">
        <f>ROUND(I53*E53,2)</f>
        <v/>
      </c>
    </row>
    <row r="54" hidden="1" outlineLevel="1" ht="25.5" customFormat="1" customHeight="1" s="237">
      <c r="A54" s="296" t="n">
        <v>34</v>
      </c>
      <c r="B54" s="217" t="inlineStr">
        <is>
          <t>91.10.05-001</t>
        </is>
      </c>
      <c r="C54" s="299" t="inlineStr">
        <is>
          <t>Трубоукладчики для труб диаметром 800-1000 мм, грузоподъемность 35 т</t>
        </is>
      </c>
      <c r="D54" s="296" t="inlineStr">
        <is>
          <t>маш.-ч</t>
        </is>
      </c>
      <c r="E54" s="382" t="n">
        <v>1075.392</v>
      </c>
      <c r="F54" s="301" t="n">
        <v>210.42</v>
      </c>
      <c r="G54" s="226">
        <f>ROUND(E54*F54,2)</f>
        <v/>
      </c>
      <c r="H54" s="302">
        <f>G54/$G$94</f>
        <v/>
      </c>
      <c r="I54" s="226">
        <f>ROUND(F54*Прил.10!$D$12,2)</f>
        <v/>
      </c>
      <c r="J54" s="226">
        <f>ROUND(I54*E54,2)</f>
        <v/>
      </c>
    </row>
    <row r="55" hidden="1" outlineLevel="1" ht="38.25" customFormat="1" customHeight="1" s="237">
      <c r="A55" s="296" t="n">
        <v>35</v>
      </c>
      <c r="B55" s="217" t="inlineStr">
        <is>
          <t>91.04.01-052</t>
        </is>
      </c>
      <c r="C55" s="299" t="inlineStr">
        <is>
          <t>Станки буровые вращательного бурения несамоходные, глубиной бурения до 500 м, диаметр скважин 151-42 мм</t>
        </is>
      </c>
      <c r="D55" s="296" t="inlineStr">
        <is>
          <t>маш.-ч</t>
        </is>
      </c>
      <c r="E55" s="382" t="n">
        <v>3497.472</v>
      </c>
      <c r="F55" s="301" t="n">
        <v>62.01</v>
      </c>
      <c r="G55" s="226">
        <f>ROUND(E55*F55,2)</f>
        <v/>
      </c>
      <c r="H55" s="302">
        <f>G55/$G$94</f>
        <v/>
      </c>
      <c r="I55" s="226">
        <f>ROUND(F55*Прил.10!$D$12,2)</f>
        <v/>
      </c>
      <c r="J55" s="226">
        <f>ROUND(I55*E55,2)</f>
        <v/>
      </c>
    </row>
    <row r="56" hidden="1" outlineLevel="1" ht="25.5" customFormat="1" customHeight="1" s="237">
      <c r="A56" s="296" t="n">
        <v>36</v>
      </c>
      <c r="B56" s="217" t="inlineStr">
        <is>
          <t>91.14.02-002</t>
        </is>
      </c>
      <c r="C56" s="299" t="inlineStr">
        <is>
          <t>Автомобили бортовые, грузоподъемность до 8 т</t>
        </is>
      </c>
      <c r="D56" s="296" t="inlineStr">
        <is>
          <t>маш.-ч</t>
        </is>
      </c>
      <c r="E56" s="382" t="n">
        <v>2441.515924</v>
      </c>
      <c r="F56" s="301" t="n">
        <v>85.84</v>
      </c>
      <c r="G56" s="226">
        <f>ROUND(E56*F56,2)</f>
        <v/>
      </c>
      <c r="H56" s="302">
        <f>G56/$G$94</f>
        <v/>
      </c>
      <c r="I56" s="226">
        <f>ROUND(F56*Прил.10!$D$12,2)</f>
        <v/>
      </c>
      <c r="J56" s="226">
        <f>ROUND(I56*E56,2)</f>
        <v/>
      </c>
    </row>
    <row r="57" hidden="1" outlineLevel="1" ht="25.5" customFormat="1" customHeight="1" s="237">
      <c r="A57" s="296" t="n">
        <v>37</v>
      </c>
      <c r="B57" s="217" t="inlineStr">
        <is>
          <t>91.10.05-001</t>
        </is>
      </c>
      <c r="C57" s="299" t="inlineStr">
        <is>
          <t>Трубоукладчики для труб диаметром 800-1000 мм, грузоподъемность 35 т</t>
        </is>
      </c>
      <c r="D57" s="296" t="inlineStr">
        <is>
          <t>маш.-ч</t>
        </is>
      </c>
      <c r="E57" s="382" t="n">
        <v>950.4</v>
      </c>
      <c r="F57" s="301" t="n">
        <v>175.35</v>
      </c>
      <c r="G57" s="226">
        <f>ROUND(E57*F57,2)</f>
        <v/>
      </c>
      <c r="H57" s="302">
        <f>G57/$G$94</f>
        <v/>
      </c>
      <c r="I57" s="226">
        <f>ROUND(F57*Прил.10!$D$12,2)</f>
        <v/>
      </c>
      <c r="J57" s="226">
        <f>ROUND(I57*E57,2)</f>
        <v/>
      </c>
    </row>
    <row r="58" hidden="1" outlineLevel="1" ht="38.25" customFormat="1" customHeight="1" s="237">
      <c r="A58" s="296" t="n">
        <v>38</v>
      </c>
      <c r="B58" s="217" t="inlineStr">
        <is>
          <t>91.19.04-004</t>
        </is>
      </c>
      <c r="C58" s="299" t="inlineStr">
        <is>
          <t>Насосы для нагнетания воды, содержащей твердые частицы, подача 45 м3/ч, напор до 55 м</t>
        </is>
      </c>
      <c r="D58" s="296" t="inlineStr">
        <is>
          <t>маш.-ч</t>
        </is>
      </c>
      <c r="E58" s="382" t="n">
        <v>11966.004</v>
      </c>
      <c r="F58" s="301" t="n">
        <v>11.68</v>
      </c>
      <c r="G58" s="226">
        <f>ROUND(E58*F58,2)</f>
        <v/>
      </c>
      <c r="H58" s="302">
        <f>G58/$G$94</f>
        <v/>
      </c>
      <c r="I58" s="226">
        <f>ROUND(F58*Прил.10!$D$12,2)</f>
        <v/>
      </c>
      <c r="J58" s="226">
        <f>ROUND(I58*E58,2)</f>
        <v/>
      </c>
    </row>
    <row r="59" hidden="1" outlineLevel="1" ht="38.25" customFormat="1" customHeight="1" s="237">
      <c r="A59" s="296" t="n">
        <v>39</v>
      </c>
      <c r="B59" s="217" t="inlineStr">
        <is>
          <t>91.17.04-036</t>
        </is>
      </c>
      <c r="C59" s="299" t="inlineStr">
        <is>
          <t>Агрегаты сварочные передвижные номинальным сварочным током 250-400 А с дизельным двигателем</t>
        </is>
      </c>
      <c r="D59" s="296" t="inlineStr">
        <is>
          <t>маш.-ч</t>
        </is>
      </c>
      <c r="E59" s="382" t="n">
        <v>8419.453548</v>
      </c>
      <c r="F59" s="301" t="n">
        <v>14</v>
      </c>
      <c r="G59" s="226">
        <f>ROUND(E59*F59,2)</f>
        <v/>
      </c>
      <c r="H59" s="302">
        <f>G59/$G$94</f>
        <v/>
      </c>
      <c r="I59" s="226">
        <f>ROUND(F59*Прил.10!$D$12,2)</f>
        <v/>
      </c>
      <c r="J59" s="226">
        <f>ROUND(I59*E59,2)</f>
        <v/>
      </c>
    </row>
    <row r="60" hidden="1" outlineLevel="1" ht="25.5" customFormat="1" customHeight="1" s="237">
      <c r="A60" s="296" t="n">
        <v>40</v>
      </c>
      <c r="B60" s="217" t="inlineStr">
        <is>
          <t>91.14.02-004</t>
        </is>
      </c>
      <c r="C60" s="299" t="inlineStr">
        <is>
          <t>Автомобили бортовые, грузоподъемность до 15т</t>
        </is>
      </c>
      <c r="D60" s="296" t="inlineStr">
        <is>
          <t>маш.-ч</t>
        </is>
      </c>
      <c r="E60" s="382" t="n">
        <v>1229.67418</v>
      </c>
      <c r="F60" s="301" t="n">
        <v>92.94</v>
      </c>
      <c r="G60" s="226">
        <f>ROUND(E60*F60,2)</f>
        <v/>
      </c>
      <c r="H60" s="302">
        <f>G60/$G$94</f>
        <v/>
      </c>
      <c r="I60" s="226">
        <f>ROUND(F60*Прил.10!$D$12,2)</f>
        <v/>
      </c>
      <c r="J60" s="226">
        <f>ROUND(I60*E60,2)</f>
        <v/>
      </c>
    </row>
    <row r="61" hidden="1" outlineLevel="1" ht="25.5" customFormat="1" customHeight="1" s="237">
      <c r="A61" s="296" t="n">
        <v>41</v>
      </c>
      <c r="B61" s="217" t="inlineStr">
        <is>
          <t>91.14.03-001</t>
        </is>
      </c>
      <c r="C61" s="299" t="inlineStr">
        <is>
          <t>Автомобиль-самосвал, грузоподъемность до 7 т</t>
        </is>
      </c>
      <c r="D61" s="296" t="inlineStr">
        <is>
          <t>маш.-ч</t>
        </is>
      </c>
      <c r="E61" s="382" t="n">
        <v>885.668949</v>
      </c>
      <c r="F61" s="301" t="n">
        <v>89.54000000000001</v>
      </c>
      <c r="G61" s="226">
        <f>ROUND(E61*F61,2)</f>
        <v/>
      </c>
      <c r="H61" s="302">
        <f>G61/$G$94</f>
        <v/>
      </c>
      <c r="I61" s="226">
        <f>ROUND(F61*Прил.10!$D$12,2)</f>
        <v/>
      </c>
      <c r="J61" s="226">
        <f>ROUND(I61*E61,2)</f>
        <v/>
      </c>
    </row>
    <row r="62" hidden="1" outlineLevel="1" ht="14.25" customFormat="1" customHeight="1" s="237">
      <c r="A62" s="296" t="n">
        <v>42</v>
      </c>
      <c r="B62" s="217" t="inlineStr">
        <is>
          <t>91.15.01-002</t>
        </is>
      </c>
      <c r="C62" s="299" t="inlineStr">
        <is>
          <t>Прицепы тракторные 6,5 т</t>
        </is>
      </c>
      <c r="D62" s="296" t="inlineStr">
        <is>
          <t>маш.-ч</t>
        </is>
      </c>
      <c r="E62" s="382" t="n">
        <v>6178.866124</v>
      </c>
      <c r="F62" s="301" t="n">
        <v>10.8</v>
      </c>
      <c r="G62" s="226">
        <f>ROUND(E62*F62,2)</f>
        <v/>
      </c>
      <c r="H62" s="302">
        <f>G62/$G$94</f>
        <v/>
      </c>
      <c r="I62" s="226">
        <f>ROUND(F62*Прил.10!$D$12,2)</f>
        <v/>
      </c>
      <c r="J62" s="226">
        <f>ROUND(I62*E62,2)</f>
        <v/>
      </c>
    </row>
    <row r="63" hidden="1" outlineLevel="1" ht="25.5" customFormat="1" customHeight="1" s="237">
      <c r="A63" s="296" t="n">
        <v>43</v>
      </c>
      <c r="B63" s="217" t="inlineStr">
        <is>
          <t>91.06.09-101</t>
        </is>
      </c>
      <c r="C63" s="299" t="inlineStr">
        <is>
          <t>Стрелы монтажные А-образные высотой до 22 м для подъема опор ВЛ</t>
        </is>
      </c>
      <c r="D63" s="296" t="inlineStr">
        <is>
          <t>маш.-ч</t>
        </is>
      </c>
      <c r="E63" s="382" t="n">
        <v>8499.900838</v>
      </c>
      <c r="F63" s="301" t="n">
        <v>6.24</v>
      </c>
      <c r="G63" s="226">
        <f>ROUND(E63*F63,2)</f>
        <v/>
      </c>
      <c r="H63" s="302">
        <f>G63/$G$94</f>
        <v/>
      </c>
      <c r="I63" s="226">
        <f>ROUND(F63*Прил.10!$D$12,2)</f>
        <v/>
      </c>
      <c r="J63" s="226">
        <f>ROUND(I63*E63,2)</f>
        <v/>
      </c>
    </row>
    <row r="64" hidden="1" outlineLevel="1" ht="25.5" customFormat="1" customHeight="1" s="237">
      <c r="A64" s="296" t="n">
        <v>44</v>
      </c>
      <c r="B64" s="217" t="inlineStr">
        <is>
          <t>91.14.05-012</t>
        </is>
      </c>
      <c r="C64" s="299" t="inlineStr">
        <is>
          <t>Полуприцепы общего назначения, грузоподъемность 15 т</t>
        </is>
      </c>
      <c r="D64" s="296" t="inlineStr">
        <is>
          <t>маш.-ч</t>
        </is>
      </c>
      <c r="E64" s="382" t="n">
        <v>2526.7958</v>
      </c>
      <c r="F64" s="301" t="n">
        <v>19.76</v>
      </c>
      <c r="G64" s="226">
        <f>ROUND(E64*F64,2)</f>
        <v/>
      </c>
      <c r="H64" s="302">
        <f>G64/$G$94</f>
        <v/>
      </c>
      <c r="I64" s="226">
        <f>ROUND(F64*Прил.10!$D$12,2)</f>
        <v/>
      </c>
      <c r="J64" s="226">
        <f>ROUND(I64*E64,2)</f>
        <v/>
      </c>
    </row>
    <row r="65" hidden="1" outlineLevel="1" ht="25.5" customFormat="1" customHeight="1" s="237">
      <c r="A65" s="296" t="n">
        <v>45</v>
      </c>
      <c r="B65" s="217" t="inlineStr">
        <is>
          <t>91.01.02-004</t>
        </is>
      </c>
      <c r="C65" s="299" t="inlineStr">
        <is>
          <t>Автогрейдеры среднего типа, мощность 99 кВт (135 л.с.)</t>
        </is>
      </c>
      <c r="D65" s="296" t="inlineStr">
        <is>
          <t>маш.-ч</t>
        </is>
      </c>
      <c r="E65" s="382" t="n">
        <v>320.496946</v>
      </c>
      <c r="F65" s="301" t="n">
        <v>123</v>
      </c>
      <c r="G65" s="226">
        <f>ROUND(E65*F65,2)</f>
        <v/>
      </c>
      <c r="H65" s="302">
        <f>G65/$G$94</f>
        <v/>
      </c>
      <c r="I65" s="226">
        <f>ROUND(F65*Прил.10!$D$12,2)</f>
        <v/>
      </c>
      <c r="J65" s="226">
        <f>ROUND(I65*E65,2)</f>
        <v/>
      </c>
    </row>
    <row r="66" hidden="1" outlineLevel="1" ht="14.25" customFormat="1" customHeight="1" s="237">
      <c r="A66" s="296" t="n">
        <v>46</v>
      </c>
      <c r="B66" s="217" t="inlineStr">
        <is>
          <t>91.14.04-001</t>
        </is>
      </c>
      <c r="C66" s="299" t="inlineStr">
        <is>
          <t>Тягачи седельные, грузоподъемность 12 т</t>
        </is>
      </c>
      <c r="D66" s="296" t="inlineStr">
        <is>
          <t>маш.-ч</t>
        </is>
      </c>
      <c r="E66" s="382" t="n">
        <v>298.72</v>
      </c>
      <c r="F66" s="301" t="n">
        <v>123.41</v>
      </c>
      <c r="G66" s="226">
        <f>ROUND(E66*F66,2)</f>
        <v/>
      </c>
      <c r="H66" s="302">
        <f>G66/$G$94</f>
        <v/>
      </c>
      <c r="I66" s="226">
        <f>ROUND(F66*Прил.10!$D$12,2)</f>
        <v/>
      </c>
      <c r="J66" s="226">
        <f>ROUND(I66*E66,2)</f>
        <v/>
      </c>
    </row>
    <row r="67" hidden="1" outlineLevel="1" ht="14.25" customFormat="1" customHeight="1" s="237">
      <c r="A67" s="296" t="n">
        <v>47</v>
      </c>
      <c r="B67" s="217" t="inlineStr">
        <is>
          <t>91.19.08-004</t>
        </is>
      </c>
      <c r="C67" s="299" t="inlineStr">
        <is>
          <t>Насосы мощностью 4 кВт</t>
        </is>
      </c>
      <c r="D67" s="296" t="inlineStr">
        <is>
          <t>маш.-ч</t>
        </is>
      </c>
      <c r="E67" s="382" t="n">
        <v>9676.799999999999</v>
      </c>
      <c r="F67" s="301" t="n">
        <v>2.96</v>
      </c>
      <c r="G67" s="226">
        <f>ROUND(E67*F67,2)</f>
        <v/>
      </c>
      <c r="H67" s="302">
        <f>G67/$G$94</f>
        <v/>
      </c>
      <c r="I67" s="226">
        <f>ROUND(F67*Прил.10!$D$12,2)</f>
        <v/>
      </c>
      <c r="J67" s="226">
        <f>ROUND(I67*E67,2)</f>
        <v/>
      </c>
    </row>
    <row r="68" hidden="1" outlineLevel="1" ht="14.25" customFormat="1" customHeight="1" s="237">
      <c r="A68" s="296" t="n">
        <v>48</v>
      </c>
      <c r="B68" s="217" t="inlineStr">
        <is>
          <t>91.14.04-001</t>
        </is>
      </c>
      <c r="C68" s="299" t="inlineStr">
        <is>
          <t>Тягачи седельные, грузоподъемность 12 т</t>
        </is>
      </c>
      <c r="D68" s="296" t="inlineStr">
        <is>
          <t>маш.-ч</t>
        </is>
      </c>
      <c r="E68" s="382" t="n">
        <v>264</v>
      </c>
      <c r="F68" s="301" t="n">
        <v>102.84</v>
      </c>
      <c r="G68" s="226">
        <f>ROUND(E68*F68,2)</f>
        <v/>
      </c>
      <c r="H68" s="302">
        <f>G68/$G$94</f>
        <v/>
      </c>
      <c r="I68" s="226">
        <f>ROUND(F68*Прил.10!$D$12,2)</f>
        <v/>
      </c>
      <c r="J68" s="226">
        <f>ROUND(I68*E68,2)</f>
        <v/>
      </c>
    </row>
    <row r="69" hidden="1" outlineLevel="1" ht="25.5" customFormat="1" customHeight="1" s="237">
      <c r="A69" s="296" t="n">
        <v>49</v>
      </c>
      <c r="B69" s="217" t="inlineStr">
        <is>
          <t>91.04.01-032</t>
        </is>
      </c>
      <c r="C69" s="299" t="inlineStr">
        <is>
          <t>Машины бурильно-крановые глубина бурения 1,5-3 м, мощность 66 кВт (90 л.с.)</t>
        </is>
      </c>
      <c r="D69" s="296" t="inlineStr">
        <is>
          <t>маш.-ч</t>
        </is>
      </c>
      <c r="E69" s="382" t="n">
        <v>181.26</v>
      </c>
      <c r="F69" s="301" t="n">
        <v>140.95</v>
      </c>
      <c r="G69" s="226">
        <f>ROUND(E69*F69,2)</f>
        <v/>
      </c>
      <c r="H69" s="302">
        <f>G69/$G$94</f>
        <v/>
      </c>
      <c r="I69" s="226">
        <f>ROUND(F69*Прил.10!$D$12,2)</f>
        <v/>
      </c>
      <c r="J69" s="226">
        <f>ROUND(I69*E69,2)</f>
        <v/>
      </c>
    </row>
    <row r="70" hidden="1" outlineLevel="1" ht="14.25" customFormat="1" customHeight="1" s="237">
      <c r="A70" s="296" t="n">
        <v>50</v>
      </c>
      <c r="B70" s="217" t="inlineStr">
        <is>
          <t>91.14.07-011</t>
        </is>
      </c>
      <c r="C70" s="299" t="inlineStr">
        <is>
          <t>Автоцементовозы 13 т</t>
        </is>
      </c>
      <c r="D70" s="296" t="inlineStr">
        <is>
          <t>маш.-ч</t>
        </is>
      </c>
      <c r="E70" s="382" t="n">
        <v>182.16</v>
      </c>
      <c r="F70" s="301" t="n">
        <v>122.18</v>
      </c>
      <c r="G70" s="226">
        <f>ROUND(E70*F70,2)</f>
        <v/>
      </c>
      <c r="H70" s="302">
        <f>G70/$G$94</f>
        <v/>
      </c>
      <c r="I70" s="226">
        <f>ROUND(F70*Прил.10!$D$12,2)</f>
        <v/>
      </c>
      <c r="J70" s="226">
        <f>ROUND(I70*E70,2)</f>
        <v/>
      </c>
    </row>
    <row r="71" hidden="1" outlineLevel="1" ht="25.5" customFormat="1" customHeight="1" s="237">
      <c r="A71" s="296" t="n">
        <v>51</v>
      </c>
      <c r="B71" s="217" t="inlineStr">
        <is>
          <t>91.08.09-023</t>
        </is>
      </c>
      <c r="C71" s="299" t="inlineStr">
        <is>
          <t>Трамбовки пневматические при работе от передвижных компрессорных станций</t>
        </is>
      </c>
      <c r="D71" s="296" t="inlineStr">
        <is>
          <t>маш.-ч</t>
        </is>
      </c>
      <c r="E71" s="382" t="n">
        <v>35521.994038</v>
      </c>
      <c r="F71" s="301" t="n">
        <v>0.55</v>
      </c>
      <c r="G71" s="226">
        <f>ROUND(E71*F71,2)</f>
        <v/>
      </c>
      <c r="H71" s="302">
        <f>G71/$G$94</f>
        <v/>
      </c>
      <c r="I71" s="226">
        <f>ROUND(F71*Прил.10!$D$12,2)</f>
        <v/>
      </c>
      <c r="J71" s="226">
        <f>ROUND(I71*E71,2)</f>
        <v/>
      </c>
    </row>
    <row r="72" hidden="1" outlineLevel="1" ht="25.5" customFormat="1" customHeight="1" s="237">
      <c r="A72" s="296" t="n">
        <v>52</v>
      </c>
      <c r="B72" s="217" t="inlineStr">
        <is>
          <t>91.06.01-002</t>
        </is>
      </c>
      <c r="C72" s="299" t="inlineStr">
        <is>
          <t>Домкраты гидравлические, грузоподъемность 6,3-25 т</t>
        </is>
      </c>
      <c r="D72" s="296" t="inlineStr">
        <is>
          <t>маш.-ч</t>
        </is>
      </c>
      <c r="E72" s="382" t="n">
        <v>37046.176318</v>
      </c>
      <c r="F72" s="301" t="n">
        <v>0.48</v>
      </c>
      <c r="G72" s="226">
        <f>ROUND(E72*F72,2)</f>
        <v/>
      </c>
      <c r="H72" s="302">
        <f>G72/$G$94</f>
        <v/>
      </c>
      <c r="I72" s="226">
        <f>ROUND(F72*Прил.10!$D$12,2)</f>
        <v/>
      </c>
      <c r="J72" s="226">
        <f>ROUND(I72*E72,2)</f>
        <v/>
      </c>
    </row>
    <row r="73" hidden="1" outlineLevel="1" ht="14.25" customFormat="1" customHeight="1" s="237">
      <c r="A73" s="296" t="n">
        <v>53</v>
      </c>
      <c r="B73" s="217" t="inlineStr">
        <is>
          <t>91.01.01-034</t>
        </is>
      </c>
      <c r="C73" s="299" t="inlineStr">
        <is>
          <t>Бульдозеры, мощность 59 кВт (80 л.с.)</t>
        </is>
      </c>
      <c r="D73" s="296" t="inlineStr">
        <is>
          <t>маш.-ч</t>
        </is>
      </c>
      <c r="E73" s="382" t="n">
        <v>256.06444</v>
      </c>
      <c r="F73" s="301" t="n">
        <v>59.47</v>
      </c>
      <c r="G73" s="226">
        <f>ROUND(E73*F73,2)</f>
        <v/>
      </c>
      <c r="H73" s="302">
        <f>G73/$G$94</f>
        <v/>
      </c>
      <c r="I73" s="226">
        <f>ROUND(F73*Прил.10!$D$12,2)</f>
        <v/>
      </c>
      <c r="J73" s="226">
        <f>ROUND(I73*E73,2)</f>
        <v/>
      </c>
    </row>
    <row r="74" hidden="1" outlineLevel="1" ht="14.25" customFormat="1" customHeight="1" s="237">
      <c r="A74" s="296" t="n">
        <v>54</v>
      </c>
      <c r="B74" s="217" t="inlineStr">
        <is>
          <t>91.01.01-035</t>
        </is>
      </c>
      <c r="C74" s="299" t="inlineStr">
        <is>
          <t>Бульдозеры, мощность 79 кВт (108 л.с.)</t>
        </is>
      </c>
      <c r="D74" s="296" t="inlineStr">
        <is>
          <t>маш.-ч</t>
        </is>
      </c>
      <c r="E74" s="382" t="n">
        <v>178.858639</v>
      </c>
      <c r="F74" s="301" t="n">
        <v>79.06999999999999</v>
      </c>
      <c r="G74" s="226">
        <f>ROUND(E74*F74,2)</f>
        <v/>
      </c>
      <c r="H74" s="302">
        <f>G74/$G$94</f>
        <v/>
      </c>
      <c r="I74" s="226">
        <f>ROUND(F74*Прил.10!$D$12,2)</f>
        <v/>
      </c>
      <c r="J74" s="226">
        <f>ROUND(I74*E74,2)</f>
        <v/>
      </c>
    </row>
    <row r="75" hidden="1" outlineLevel="1" ht="14.25" customFormat="1" customHeight="1" s="237">
      <c r="A75" s="296" t="n">
        <v>55</v>
      </c>
      <c r="B75" s="217" t="inlineStr">
        <is>
          <t>91.06.05-011</t>
        </is>
      </c>
      <c r="C75" s="299" t="inlineStr">
        <is>
          <t>Погрузчики, грузоподъемность 5 т</t>
        </is>
      </c>
      <c r="D75" s="296" t="inlineStr">
        <is>
          <t>маш.час</t>
        </is>
      </c>
      <c r="E75" s="382" t="n">
        <v>157.124368</v>
      </c>
      <c r="F75" s="301" t="n">
        <v>89.98999999999999</v>
      </c>
      <c r="G75" s="226">
        <f>ROUND(E75*F75,2)</f>
        <v/>
      </c>
      <c r="H75" s="302">
        <f>G75/$G$94</f>
        <v/>
      </c>
      <c r="I75" s="226">
        <f>ROUND(F75*Прил.10!$D$12,2)</f>
        <v/>
      </c>
      <c r="J75" s="226">
        <f>ROUND(I75*E75,2)</f>
        <v/>
      </c>
    </row>
    <row r="76" hidden="1" outlineLevel="1" ht="38.25" customFormat="1" customHeight="1" s="237">
      <c r="A76" s="296" t="n">
        <v>56</v>
      </c>
      <c r="B76" s="217" t="inlineStr">
        <is>
          <t>91.06.05-057</t>
        </is>
      </c>
      <c r="C76" s="299" t="inlineStr">
        <is>
          <t>Погрузчики одноковшовые универсальные фронтальные пневмоколесные, грузоподъемность 3 т</t>
        </is>
      </c>
      <c r="D76" s="296" t="inlineStr">
        <is>
          <t>маш.-ч</t>
        </is>
      </c>
      <c r="E76" s="382" t="n">
        <v>84.06399999999999</v>
      </c>
      <c r="F76" s="301" t="n">
        <v>90.40000000000001</v>
      </c>
      <c r="G76" s="226">
        <f>ROUND(E76*F76,2)</f>
        <v/>
      </c>
      <c r="H76" s="302">
        <f>G76/$G$94</f>
        <v/>
      </c>
      <c r="I76" s="226">
        <f>ROUND(F76*Прил.10!$D$12,2)</f>
        <v/>
      </c>
      <c r="J76" s="226">
        <f>ROUND(I76*E76,2)</f>
        <v/>
      </c>
    </row>
    <row r="77" hidden="1" outlineLevel="1" ht="38.25" customFormat="1" customHeight="1" s="237">
      <c r="A77" s="296" t="n">
        <v>57</v>
      </c>
      <c r="B77" s="217" t="inlineStr">
        <is>
          <t>91.21.01-012</t>
        </is>
      </c>
      <c r="C77" s="299" t="inlineStr">
        <is>
          <t>Агрегаты окрасочные высокого давления для окраски поверхностей конструкций, мощность 1 кВт</t>
        </is>
      </c>
      <c r="D77" s="296" t="inlineStr">
        <is>
          <t>маш.-ч</t>
        </is>
      </c>
      <c r="E77" s="382" t="n">
        <v>1038.775951</v>
      </c>
      <c r="F77" s="301" t="n">
        <v>6.82</v>
      </c>
      <c r="G77" s="226">
        <f>ROUND(E77*F77,2)</f>
        <v/>
      </c>
      <c r="H77" s="302">
        <f>G77/$G$94</f>
        <v/>
      </c>
      <c r="I77" s="226">
        <f>ROUND(F77*Прил.10!$D$12,2)</f>
        <v/>
      </c>
      <c r="J77" s="226">
        <f>ROUND(I77*E77,2)</f>
        <v/>
      </c>
    </row>
    <row r="78" hidden="1" outlineLevel="1" ht="25.5" customFormat="1" customHeight="1" s="237">
      <c r="A78" s="296" t="n">
        <v>58</v>
      </c>
      <c r="B78" s="217" t="inlineStr">
        <is>
          <t>91.06.03-062</t>
        </is>
      </c>
      <c r="C78" s="299" t="inlineStr">
        <is>
          <t>Лебедки электрические тяговым усилием до 31,39 кН (3,2 т)</t>
        </is>
      </c>
      <c r="D78" s="296" t="inlineStr">
        <is>
          <t>маш.-ч</t>
        </is>
      </c>
      <c r="E78" s="382" t="n">
        <v>816.2856</v>
      </c>
      <c r="F78" s="301" t="n">
        <v>6.9</v>
      </c>
      <c r="G78" s="226">
        <f>ROUND(E78*F78,2)</f>
        <v/>
      </c>
      <c r="H78" s="302">
        <f>G78/$G$94</f>
        <v/>
      </c>
      <c r="I78" s="226">
        <f>ROUND(F78*Прил.10!$D$12,2)</f>
        <v/>
      </c>
      <c r="J78" s="226">
        <f>ROUND(I78*E78,2)</f>
        <v/>
      </c>
    </row>
    <row r="79" hidden="1" outlineLevel="1" ht="14.25" customFormat="1" customHeight="1" s="237">
      <c r="A79" s="296" t="n">
        <v>59</v>
      </c>
      <c r="B79" s="217" t="inlineStr">
        <is>
          <t>91.21.16-012</t>
        </is>
      </c>
      <c r="C79" s="299" t="inlineStr">
        <is>
          <t>Пресс гидравлический с электроприводом</t>
        </is>
      </c>
      <c r="D79" s="296" t="inlineStr">
        <is>
          <t>маш.-ч</t>
        </is>
      </c>
      <c r="E79" s="382" t="n">
        <v>4695.530141</v>
      </c>
      <c r="F79" s="301" t="n">
        <v>1.11</v>
      </c>
      <c r="G79" s="226">
        <f>ROUND(E79*F79,2)</f>
        <v/>
      </c>
      <c r="H79" s="302">
        <f>G79/$G$94</f>
        <v/>
      </c>
      <c r="I79" s="226">
        <f>ROUND(F79*Прил.10!$D$12,2)</f>
        <v/>
      </c>
      <c r="J79" s="226">
        <f>ROUND(I79*E79,2)</f>
        <v/>
      </c>
    </row>
    <row r="80" hidden="1" outlineLevel="1" ht="25.5" customFormat="1" customHeight="1" s="237">
      <c r="A80" s="296" t="n">
        <v>60</v>
      </c>
      <c r="B80" s="217" t="inlineStr">
        <is>
          <t>91.14.05-011</t>
        </is>
      </c>
      <c r="C80" s="299" t="inlineStr">
        <is>
          <t>Полуприцепы общего назначения, грузоподъемность 12 т</t>
        </is>
      </c>
      <c r="D80" s="296" t="inlineStr">
        <is>
          <t>маш.-ч</t>
        </is>
      </c>
      <c r="E80" s="382" t="n">
        <v>298.72</v>
      </c>
      <c r="F80" s="301" t="n">
        <v>14.4</v>
      </c>
      <c r="G80" s="226">
        <f>ROUND(E80*F80,2)</f>
        <v/>
      </c>
      <c r="H80" s="302">
        <f>G80/$G$94</f>
        <v/>
      </c>
      <c r="I80" s="226">
        <f>ROUND(F80*Прил.10!$D$12,2)</f>
        <v/>
      </c>
      <c r="J80" s="226">
        <f>ROUND(I80*E80,2)</f>
        <v/>
      </c>
    </row>
    <row r="81" hidden="1" outlineLevel="1" ht="38.25" customFormat="1" customHeight="1" s="237">
      <c r="A81" s="296" t="n">
        <v>61</v>
      </c>
      <c r="B81" s="217" t="inlineStr">
        <is>
          <t>91.01.04-003</t>
        </is>
      </c>
      <c r="C81" s="299" t="inlineStr">
        <is>
          <t>Установки однобаровые на тракторе, мощность 79 кВт (108 л.с.), ширина щели 14 см</t>
        </is>
      </c>
      <c r="D81" s="296" t="inlineStr">
        <is>
          <t>маш.-ч</t>
        </is>
      </c>
      <c r="E81" s="382" t="n">
        <v>30.6776</v>
      </c>
      <c r="F81" s="301" t="n">
        <v>127.95</v>
      </c>
      <c r="G81" s="226">
        <f>ROUND(E81*F81,2)</f>
        <v/>
      </c>
      <c r="H81" s="302">
        <f>G81/$G$94</f>
        <v/>
      </c>
      <c r="I81" s="226">
        <f>ROUND(F81*Прил.10!$D$12,2)</f>
        <v/>
      </c>
      <c r="J81" s="226">
        <f>ROUND(I81*E81,2)</f>
        <v/>
      </c>
    </row>
    <row r="82" hidden="1" outlineLevel="1" ht="14.25" customFormat="1" customHeight="1" s="237">
      <c r="A82" s="296" t="n">
        <v>62</v>
      </c>
      <c r="B82" s="217" t="inlineStr">
        <is>
          <t>91.13.03-041</t>
        </is>
      </c>
      <c r="C82" s="299" t="inlineStr">
        <is>
          <t>Автоцистерна</t>
        </is>
      </c>
      <c r="D82" s="296" t="inlineStr">
        <is>
          <t>маш.-ч</t>
        </is>
      </c>
      <c r="E82" s="382" t="n">
        <v>36.432</v>
      </c>
      <c r="F82" s="301" t="n">
        <v>100.72</v>
      </c>
      <c r="G82" s="226">
        <f>ROUND(E82*F82,2)</f>
        <v/>
      </c>
      <c r="H82" s="302">
        <f>G82/$G$94</f>
        <v/>
      </c>
      <c r="I82" s="226">
        <f>ROUND(F82*Прил.10!$D$12,2)</f>
        <v/>
      </c>
      <c r="J82" s="226">
        <f>ROUND(I82*E82,2)</f>
        <v/>
      </c>
    </row>
    <row r="83" hidden="1" outlineLevel="1" ht="25.5" customFormat="1" customHeight="1" s="237">
      <c r="A83" s="296" t="n">
        <v>63</v>
      </c>
      <c r="B83" s="217" t="inlineStr">
        <is>
          <t>91.07.08-022</t>
        </is>
      </c>
      <c r="C83" s="299" t="inlineStr">
        <is>
          <t>Растворосмесители для приготовления водоцементных и других растворов 750 л</t>
        </is>
      </c>
      <c r="D83" s="296" t="inlineStr">
        <is>
          <t>маш.-ч</t>
        </is>
      </c>
      <c r="E83" s="382" t="n">
        <v>582.912</v>
      </c>
      <c r="F83" s="301" t="n">
        <v>5.8</v>
      </c>
      <c r="G83" s="226">
        <f>ROUND(E83*F83,2)</f>
        <v/>
      </c>
      <c r="H83" s="302">
        <f>G83/$G$94</f>
        <v/>
      </c>
      <c r="I83" s="226">
        <f>ROUND(F83*Прил.10!$D$12,2)</f>
        <v/>
      </c>
      <c r="J83" s="226">
        <f>ROUND(I83*E83,2)</f>
        <v/>
      </c>
    </row>
    <row r="84" hidden="1" outlineLevel="1" ht="14.25" customFormat="1" customHeight="1" s="237">
      <c r="A84" s="296" t="n">
        <v>64</v>
      </c>
      <c r="B84" s="217" t="inlineStr">
        <is>
          <t>91.01.01-039</t>
        </is>
      </c>
      <c r="C84" s="299" t="inlineStr">
        <is>
          <t>Бульдозеры, мощность 132 кВт (180 л.с.)</t>
        </is>
      </c>
      <c r="D84" s="296" t="inlineStr">
        <is>
          <t>маш.-ч</t>
        </is>
      </c>
      <c r="E84" s="382" t="n">
        <v>25.002575</v>
      </c>
      <c r="F84" s="301" t="n">
        <v>132.79</v>
      </c>
      <c r="G84" s="226">
        <f>ROUND(E84*F84,2)</f>
        <v/>
      </c>
      <c r="H84" s="302">
        <f>G84/$G$94</f>
        <v/>
      </c>
      <c r="I84" s="226">
        <f>ROUND(F84*Прил.10!$D$12,2)</f>
        <v/>
      </c>
      <c r="J84" s="226">
        <f>ROUND(I84*E84,2)</f>
        <v/>
      </c>
    </row>
    <row r="85" hidden="1" outlineLevel="1" ht="25.5" customFormat="1" customHeight="1" s="237">
      <c r="A85" s="296" t="n">
        <v>65</v>
      </c>
      <c r="B85" s="217" t="inlineStr">
        <is>
          <t>91.14.05-011</t>
        </is>
      </c>
      <c r="C85" s="299" t="inlineStr">
        <is>
          <t>Полуприцепы общего назначения, грузоподъемность 12 т</t>
        </is>
      </c>
      <c r="D85" s="296" t="inlineStr">
        <is>
          <t>маш.-ч</t>
        </is>
      </c>
      <c r="E85" s="382" t="n">
        <v>264</v>
      </c>
      <c r="F85" s="301" t="n">
        <v>12</v>
      </c>
      <c r="G85" s="226">
        <f>ROUND(E85*F85,2)</f>
        <v/>
      </c>
      <c r="H85" s="302">
        <f>G85/$G$94</f>
        <v/>
      </c>
      <c r="I85" s="226">
        <f>ROUND(F85*Прил.10!$D$12,2)</f>
        <v/>
      </c>
      <c r="J85" s="226">
        <f>ROUND(I85*E85,2)</f>
        <v/>
      </c>
    </row>
    <row r="86" hidden="1" outlineLevel="1" ht="14.25" customFormat="1" customHeight="1" s="237">
      <c r="A86" s="296" t="n">
        <v>66</v>
      </c>
      <c r="B86" s="217" t="inlineStr">
        <is>
          <t>91.13.01-038</t>
        </is>
      </c>
      <c r="C86" s="299" t="inlineStr">
        <is>
          <t>Машины поливомоечные 6000 л</t>
        </is>
      </c>
      <c r="D86" s="296" t="inlineStr">
        <is>
          <t>маш.-ч</t>
        </is>
      </c>
      <c r="E86" s="382" t="n">
        <v>13.92636</v>
      </c>
      <c r="F86" s="301" t="n">
        <v>110</v>
      </c>
      <c r="G86" s="226">
        <f>ROUND(E86*F86,2)</f>
        <v/>
      </c>
      <c r="H86" s="302">
        <f>G86/$G$94</f>
        <v/>
      </c>
      <c r="I86" s="226">
        <f>ROUND(F86*Прил.10!$D$12,2)</f>
        <v/>
      </c>
      <c r="J86" s="226">
        <f>ROUND(I86*E86,2)</f>
        <v/>
      </c>
    </row>
    <row r="87" hidden="1" outlineLevel="1" ht="51" customFormat="1" customHeight="1" s="237">
      <c r="A87" s="296" t="n">
        <v>67</v>
      </c>
      <c r="B87" s="217" t="inlineStr">
        <is>
          <t>91.07.07-002</t>
        </is>
      </c>
      <c r="C87" s="299" t="inlineStr">
        <is>
          <t>Агрегаты электронасосные с регулированием подачи вручную для строительных растворов, подача до 6 м3/ч, напор 150 м</t>
        </is>
      </c>
      <c r="D87" s="296" t="inlineStr">
        <is>
          <t>маш.-ч</t>
        </is>
      </c>
      <c r="E87" s="382" t="n">
        <v>69.4924</v>
      </c>
      <c r="F87" s="301" t="n">
        <v>11.13</v>
      </c>
      <c r="G87" s="226">
        <f>ROUND(E87*F87,2)</f>
        <v/>
      </c>
      <c r="H87" s="302">
        <f>G87/$G$94</f>
        <v/>
      </c>
      <c r="I87" s="226">
        <f>ROUND(F87*Прил.10!$D$12,2)</f>
        <v/>
      </c>
      <c r="J87" s="226">
        <f>ROUND(I87*E87,2)</f>
        <v/>
      </c>
    </row>
    <row r="88" hidden="1" outlineLevel="1" ht="25.5" customFormat="1" customHeight="1" s="237">
      <c r="A88" s="296" t="n">
        <v>68</v>
      </c>
      <c r="B88" s="217" t="inlineStr">
        <is>
          <t>91.01.05-086</t>
        </is>
      </c>
      <c r="C88" s="299" t="inlineStr">
        <is>
          <t>Экскаваторы одноковшовые дизельные на гусеничном ходу, емкость ковша 0,65 м3</t>
        </is>
      </c>
      <c r="D88" s="296" t="inlineStr">
        <is>
          <t>маш.-ч</t>
        </is>
      </c>
      <c r="E88" s="382" t="n">
        <v>4.23881</v>
      </c>
      <c r="F88" s="301" t="n">
        <v>115.27</v>
      </c>
      <c r="G88" s="226">
        <f>ROUND(E88*F88,2)</f>
        <v/>
      </c>
      <c r="H88" s="302">
        <f>G88/$G$94</f>
        <v/>
      </c>
      <c r="I88" s="226">
        <f>ROUND(F88*Прил.10!$D$12,2)</f>
        <v/>
      </c>
      <c r="J88" s="226">
        <f>ROUND(I88*E88,2)</f>
        <v/>
      </c>
    </row>
    <row r="89" hidden="1" outlineLevel="1" ht="25.5" customFormat="1" customHeight="1" s="237">
      <c r="A89" s="296" t="n">
        <v>69</v>
      </c>
      <c r="B89" s="217" t="inlineStr">
        <is>
          <t>91.08.09-024</t>
        </is>
      </c>
      <c r="C89" s="299" t="inlineStr">
        <is>
          <t>Трамбовки пневматические при работе от стационарного компрессора</t>
        </is>
      </c>
      <c r="D89" s="296" t="inlineStr">
        <is>
          <t>маш.-ч</t>
        </is>
      </c>
      <c r="E89" s="382" t="n">
        <v>72.94759999999999</v>
      </c>
      <c r="F89" s="301" t="n">
        <v>4.91</v>
      </c>
      <c r="G89" s="226">
        <f>ROUND(E89*F89,2)</f>
        <v/>
      </c>
      <c r="H89" s="302">
        <f>G89/$G$94</f>
        <v/>
      </c>
      <c r="I89" s="226">
        <f>ROUND(F89*Прил.10!$D$12,2)</f>
        <v/>
      </c>
      <c r="J89" s="226">
        <f>ROUND(I89*E89,2)</f>
        <v/>
      </c>
    </row>
    <row r="90" hidden="1" outlineLevel="1" ht="25.5" customFormat="1" customHeight="1" s="237">
      <c r="A90" s="296" t="n">
        <v>70</v>
      </c>
      <c r="B90" s="217" t="inlineStr">
        <is>
          <t>91.17.04-233</t>
        </is>
      </c>
      <c r="C90" s="299" t="inlineStr">
        <is>
          <t>Установки для сварки ручной дуговой (постоянного тока)</t>
        </is>
      </c>
      <c r="D90" s="296" t="inlineStr">
        <is>
          <t>маш.-ч</t>
        </is>
      </c>
      <c r="E90" s="382" t="n">
        <v>2.576</v>
      </c>
      <c r="F90" s="301" t="n">
        <v>8.1</v>
      </c>
      <c r="G90" s="226">
        <f>ROUND(E90*F90,2)</f>
        <v/>
      </c>
      <c r="H90" s="302">
        <f>G90/$G$94</f>
        <v/>
      </c>
      <c r="I90" s="226">
        <f>ROUND(F90*Прил.10!$D$12,2)</f>
        <v/>
      </c>
      <c r="J90" s="226">
        <f>ROUND(I90*E90,2)</f>
        <v/>
      </c>
    </row>
    <row r="91" hidden="1" outlineLevel="1" ht="25.5" customFormat="1" customHeight="1" s="237">
      <c r="A91" s="296" t="n">
        <v>71</v>
      </c>
      <c r="B91" s="217" t="inlineStr">
        <is>
          <t>91.06.03-060</t>
        </is>
      </c>
      <c r="C91" s="299" t="inlineStr">
        <is>
          <t>Лебедки электрические тяговым усилием до 5,79 кН (0,59 т)</t>
        </is>
      </c>
      <c r="D91" s="296" t="inlineStr">
        <is>
          <t>маш.-ч</t>
        </is>
      </c>
      <c r="E91" s="382" t="n">
        <v>11.993383</v>
      </c>
      <c r="F91" s="301" t="n">
        <v>1.7</v>
      </c>
      <c r="G91" s="226">
        <f>ROUND(E91*F91,2)</f>
        <v/>
      </c>
      <c r="H91" s="302">
        <f>G91/$G$94</f>
        <v/>
      </c>
      <c r="I91" s="226">
        <f>ROUND(F91*Прил.10!$D$12,2)</f>
        <v/>
      </c>
      <c r="J91" s="226">
        <f>ROUND(I91*E91,2)</f>
        <v/>
      </c>
    </row>
    <row r="92" collapsed="1" ht="14.25" customFormat="1" customHeight="1" s="237">
      <c r="A92" s="296" t="n"/>
      <c r="B92" s="296" t="n"/>
      <c r="C92" s="299" t="inlineStr">
        <is>
          <t>Итого прочие машины и механизмы</t>
        </is>
      </c>
      <c r="D92" s="296" t="n"/>
      <c r="E92" s="300" t="n"/>
      <c r="F92" s="226" t="n"/>
      <c r="G92" s="127">
        <f>SUM(G38:G91)</f>
        <v/>
      </c>
      <c r="H92" s="302">
        <f>G92/G94</f>
        <v/>
      </c>
      <c r="I92" s="226" t="n"/>
      <c r="J92" s="127">
        <f>SUM(J38:J91)</f>
        <v/>
      </c>
    </row>
    <row r="93" ht="25.5" customFormat="1" customHeight="1" s="237">
      <c r="A93" s="296" t="n"/>
      <c r="B93" s="296" t="n"/>
      <c r="C93" s="191" t="inlineStr">
        <is>
          <t>Итого прочие машины и механизмы 
(с коэффициентом на демонтаж 0,7)</t>
        </is>
      </c>
      <c r="D93" s="296" t="n"/>
      <c r="E93" s="300" t="n"/>
      <c r="F93" s="226" t="n"/>
      <c r="G93" s="226">
        <f>G92*0.7</f>
        <v/>
      </c>
      <c r="H93" s="302">
        <f>G93/G95</f>
        <v/>
      </c>
      <c r="I93" s="226" t="n"/>
      <c r="J93" s="226">
        <f>J92*0.7</f>
        <v/>
      </c>
    </row>
    <row r="94" ht="25.5" customFormat="1" customHeight="1" s="237">
      <c r="A94" s="296" t="n"/>
      <c r="B94" s="296" t="n"/>
      <c r="C94" s="282" t="inlineStr">
        <is>
          <t>Итого по разделу «Машины и механизмы»</t>
        </is>
      </c>
      <c r="D94" s="296" t="n"/>
      <c r="E94" s="300" t="n"/>
      <c r="F94" s="226" t="n"/>
      <c r="G94" s="226">
        <f>G92+G36</f>
        <v/>
      </c>
      <c r="H94" s="203" t="n">
        <v>1</v>
      </c>
      <c r="I94" s="204" t="n"/>
      <c r="J94" s="202">
        <f>J92+J36</f>
        <v/>
      </c>
    </row>
    <row r="95" ht="38.25" customFormat="1" customHeight="1" s="237">
      <c r="A95" s="296" t="n"/>
      <c r="B95" s="296" t="n"/>
      <c r="C95" s="199" t="inlineStr">
        <is>
          <t>Итого по разделу «Машины и механизмы»  
(с коэффициентом на демонтаж 0,7)</t>
        </is>
      </c>
      <c r="D95" s="298" t="n"/>
      <c r="E95" s="201" t="n"/>
      <c r="F95" s="202" t="n"/>
      <c r="G95" s="202">
        <f>G37+G93</f>
        <v/>
      </c>
      <c r="H95" s="203" t="n">
        <v>1</v>
      </c>
      <c r="I95" s="204" t="n"/>
      <c r="J95" s="202">
        <f>J37+J93</f>
        <v/>
      </c>
    </row>
    <row r="96" ht="14.25" customFormat="1" customHeight="1" s="237">
      <c r="A96" s="296" t="n"/>
      <c r="B96" s="282" t="inlineStr">
        <is>
          <t>Оборудование</t>
        </is>
      </c>
      <c r="C96" s="369" t="n"/>
      <c r="D96" s="369" t="n"/>
      <c r="E96" s="369" t="n"/>
      <c r="F96" s="369" t="n"/>
      <c r="G96" s="369" t="n"/>
      <c r="H96" s="370" t="n"/>
      <c r="I96" s="182" t="n"/>
      <c r="J96" s="182" t="n"/>
    </row>
    <row r="97">
      <c r="A97" s="296" t="n"/>
      <c r="B97" s="299" t="inlineStr">
        <is>
          <t>Основное оборудование</t>
        </is>
      </c>
      <c r="C97" s="369" t="n"/>
      <c r="D97" s="369" t="n"/>
      <c r="E97" s="369" t="n"/>
      <c r="F97" s="369" t="n"/>
      <c r="G97" s="369" t="n"/>
      <c r="H97" s="370" t="n"/>
      <c r="I97" s="182" t="n"/>
      <c r="J97" s="182" t="n"/>
    </row>
    <row r="98">
      <c r="A98" s="296" t="n"/>
      <c r="B98" s="172" t="n"/>
      <c r="C98" s="173" t="inlineStr">
        <is>
          <t>Итого основное оборудование</t>
        </is>
      </c>
      <c r="D98" s="296" t="n"/>
      <c r="E98" s="382" t="n"/>
      <c r="F98" s="301" t="n"/>
      <c r="G98" s="226" t="n">
        <v>0</v>
      </c>
      <c r="H98" s="303" t="n">
        <v>0</v>
      </c>
      <c r="I98" s="127" t="n"/>
      <c r="J98" s="226" t="n">
        <v>0</v>
      </c>
    </row>
    <row r="99">
      <c r="A99" s="296" t="n"/>
      <c r="B99" s="296" t="n"/>
      <c r="C99" s="299" t="inlineStr">
        <is>
          <t>Итого прочее оборудование</t>
        </is>
      </c>
      <c r="D99" s="296" t="n"/>
      <c r="E99" s="382" t="n"/>
      <c r="F99" s="301" t="n"/>
      <c r="G99" s="226" t="n">
        <v>0</v>
      </c>
      <c r="H99" s="302" t="n">
        <v>0</v>
      </c>
      <c r="I99" s="127" t="n"/>
      <c r="J99" s="226" t="n">
        <v>0</v>
      </c>
    </row>
    <row r="100">
      <c r="A100" s="296" t="n"/>
      <c r="B100" s="296" t="n"/>
      <c r="C100" s="282" t="inlineStr">
        <is>
          <t>Итого по разделу «Оборудование»</t>
        </is>
      </c>
      <c r="D100" s="296" t="n"/>
      <c r="E100" s="300" t="n"/>
      <c r="F100" s="301" t="n"/>
      <c r="G100" s="226">
        <f>G99+G98</f>
        <v/>
      </c>
      <c r="H100" s="303">
        <f>H99+H98</f>
        <v/>
      </c>
      <c r="I100" s="127" t="n"/>
      <c r="J100" s="226">
        <f>J99+J98</f>
        <v/>
      </c>
    </row>
    <row r="101" ht="25.5" customHeight="1" s="240">
      <c r="A101" s="296" t="n"/>
      <c r="B101" s="296" t="n"/>
      <c r="C101" s="299" t="inlineStr">
        <is>
          <t>в том числе технологическое оборудование</t>
        </is>
      </c>
      <c r="D101" s="296" t="n"/>
      <c r="E101" s="383" t="n"/>
      <c r="F101" s="301" t="n"/>
      <c r="G101" s="226" t="n">
        <v>0</v>
      </c>
      <c r="H101" s="303" t="n"/>
      <c r="I101" s="127" t="n"/>
      <c r="J101" s="226">
        <f>J100</f>
        <v/>
      </c>
    </row>
    <row r="102" ht="14.25" customFormat="1" customHeight="1" s="237">
      <c r="A102" s="296" t="n"/>
      <c r="B102" s="282" t="inlineStr">
        <is>
          <t>Материалы</t>
        </is>
      </c>
      <c r="C102" s="369" t="n"/>
      <c r="D102" s="369" t="n"/>
      <c r="E102" s="369" t="n"/>
      <c r="F102" s="369" t="n"/>
      <c r="G102" s="369" t="n"/>
      <c r="H102" s="370" t="n"/>
      <c r="I102" s="206" t="n"/>
      <c r="J102" s="206" t="n"/>
    </row>
    <row r="103" ht="14.25" customFormat="1" customHeight="1" s="237">
      <c r="A103" s="296" t="n"/>
      <c r="B103" s="299" t="inlineStr">
        <is>
          <t>Основные материалы</t>
        </is>
      </c>
      <c r="C103" s="369" t="n"/>
      <c r="D103" s="369" t="n"/>
      <c r="E103" s="369" t="n"/>
      <c r="F103" s="369" t="n"/>
      <c r="G103" s="369" t="n"/>
      <c r="H103" s="370" t="n"/>
      <c r="I103" s="206" t="n"/>
      <c r="J103" s="206" t="n"/>
    </row>
    <row r="104" ht="14.25" customFormat="1" customHeight="1" s="237">
      <c r="A104" s="296" t="n"/>
      <c r="B104" s="217" t="n"/>
      <c r="C104" s="299" t="inlineStr">
        <is>
          <t>Итого основные материалы</t>
        </is>
      </c>
      <c r="D104" s="296" t="n"/>
      <c r="E104" s="382" t="n"/>
      <c r="F104" s="226" t="n"/>
      <c r="G104" s="226" t="n">
        <v>0</v>
      </c>
      <c r="H104" s="302" t="n">
        <v>0</v>
      </c>
      <c r="I104" s="226" t="n"/>
      <c r="J104" s="226" t="n">
        <v>0</v>
      </c>
    </row>
    <row r="105" ht="14.25" customFormat="1" customHeight="1" s="237">
      <c r="A105" s="296" t="n"/>
      <c r="B105" s="296" t="n"/>
      <c r="C105" s="299" t="inlineStr">
        <is>
          <t>Итого прочие материалы</t>
        </is>
      </c>
      <c r="D105" s="296" t="n"/>
      <c r="E105" s="300" t="n"/>
      <c r="F105" s="301" t="n"/>
      <c r="G105" s="226" t="n">
        <v>0</v>
      </c>
      <c r="H105" s="302" t="n">
        <v>0</v>
      </c>
      <c r="I105" s="226" t="n"/>
      <c r="J105" s="226" t="n">
        <v>0</v>
      </c>
    </row>
    <row r="106" ht="14.25" customFormat="1" customHeight="1" s="237">
      <c r="A106" s="296" t="n"/>
      <c r="B106" s="296" t="n"/>
      <c r="C106" s="282" t="inlineStr">
        <is>
          <t>Итого по разделу «Материалы»</t>
        </is>
      </c>
      <c r="D106" s="296" t="n"/>
      <c r="E106" s="300" t="n"/>
      <c r="F106" s="301" t="n"/>
      <c r="G106" s="226">
        <f>G104+G105</f>
        <v/>
      </c>
      <c r="H106" s="302" t="n">
        <v>0</v>
      </c>
      <c r="I106" s="226" t="n"/>
      <c r="J106" s="226">
        <f>J104+J105</f>
        <v/>
      </c>
    </row>
    <row r="107" ht="14.25" customFormat="1" customHeight="1" s="237">
      <c r="A107" s="296" t="n"/>
      <c r="B107" s="296" t="n"/>
      <c r="C107" s="299" t="inlineStr">
        <is>
          <t>ИТОГО ПО РМ</t>
        </is>
      </c>
      <c r="D107" s="296" t="n"/>
      <c r="E107" s="300" t="n"/>
      <c r="F107" s="301" t="n"/>
      <c r="G107" s="226">
        <f>G14+G94</f>
        <v/>
      </c>
      <c r="H107" s="302" t="n"/>
      <c r="I107" s="226" t="n"/>
      <c r="J107" s="226">
        <f>J14+J94+J106</f>
        <v/>
      </c>
    </row>
    <row r="108" ht="25.5" customFormat="1" customHeight="1" s="237">
      <c r="A108" s="296" t="n"/>
      <c r="B108" s="296" t="n"/>
      <c r="C108" s="299" t="inlineStr">
        <is>
          <t>ИТОГО ПО РМ
(с коэффициентом на демонтаж 0,7)</t>
        </is>
      </c>
      <c r="D108" s="296" t="n"/>
      <c r="E108" s="300" t="n"/>
      <c r="F108" s="301" t="n"/>
      <c r="G108" s="226">
        <f>G15+G95</f>
        <v/>
      </c>
      <c r="H108" s="302" t="n"/>
      <c r="I108" s="226" t="n"/>
      <c r="J108" s="226">
        <f>J14*0.7+J94*0.7+J106</f>
        <v/>
      </c>
    </row>
    <row r="109" ht="14.25" customFormat="1" customHeight="1" s="237">
      <c r="A109" s="296" t="n"/>
      <c r="B109" s="296" t="n"/>
      <c r="C109" s="299" t="inlineStr">
        <is>
          <t>Накладные расходы</t>
        </is>
      </c>
      <c r="D109" s="133" t="n">
        <v>0.63</v>
      </c>
      <c r="E109" s="300" t="n"/>
      <c r="F109" s="301" t="n"/>
      <c r="G109" s="226" t="n">
        <v>40134664.21</v>
      </c>
      <c r="H109" s="303" t="n"/>
      <c r="I109" s="226" t="n"/>
      <c r="J109" s="226">
        <f>ROUND(D109*(J14+J17),2)</f>
        <v/>
      </c>
    </row>
    <row r="110" ht="25.5" customFormat="1" customHeight="1" s="237">
      <c r="A110" s="296" t="n"/>
      <c r="B110" s="296" t="n"/>
      <c r="C110" s="299" t="inlineStr">
        <is>
          <t>Накладные расходы 
(с коэффициентом на демонтаж 0,7)</t>
        </is>
      </c>
      <c r="D110" s="205" t="n">
        <v>0.63</v>
      </c>
      <c r="E110" s="300" t="n"/>
      <c r="F110" s="301" t="n"/>
      <c r="G110" s="226">
        <f>G109*0.7</f>
        <v/>
      </c>
      <c r="H110" s="303" t="n"/>
      <c r="I110" s="226" t="n"/>
      <c r="J110" s="226">
        <f>ROUND(D110*(J15+J18),2)</f>
        <v/>
      </c>
    </row>
    <row r="111" ht="14.25" customFormat="1" customHeight="1" s="237">
      <c r="A111" s="296" t="n"/>
      <c r="B111" s="296" t="n"/>
      <c r="C111" s="299" t="inlineStr">
        <is>
          <t>Сметная прибыль</t>
        </is>
      </c>
      <c r="D111" s="133" t="n">
        <v>0.49</v>
      </c>
      <c r="E111" s="300" t="n"/>
      <c r="F111" s="301" t="n"/>
      <c r="G111" s="226" t="n">
        <v>22403217.68</v>
      </c>
      <c r="H111" s="303" t="n"/>
      <c r="I111" s="226" t="n"/>
      <c r="J111" s="226">
        <f>ROUND(D111*(J14+J17),2)</f>
        <v/>
      </c>
    </row>
    <row r="112" ht="25.5" customFormat="1" customHeight="1" s="237">
      <c r="A112" s="296" t="n"/>
      <c r="B112" s="296" t="n"/>
      <c r="C112" s="299" t="inlineStr">
        <is>
          <t>Сметная прибыль 
(с коэффициентом на демонтаж 0,7)</t>
        </is>
      </c>
      <c r="D112" s="205" t="n">
        <v>0.49</v>
      </c>
      <c r="E112" s="300" t="n"/>
      <c r="F112" s="301" t="n"/>
      <c r="G112" s="226">
        <f>G111*0.7</f>
        <v/>
      </c>
      <c r="H112" s="303" t="n"/>
      <c r="I112" s="226" t="n"/>
      <c r="J112" s="226">
        <f>ROUND(D112*(J15+J18),2)</f>
        <v/>
      </c>
    </row>
    <row r="113" ht="25.5" customFormat="1" customHeight="1" s="237">
      <c r="A113" s="296" t="n"/>
      <c r="B113" s="296" t="n"/>
      <c r="C113" s="299" t="inlineStr">
        <is>
          <t>Итого СМР (с НР и СП) 
(с коэффициентом на демонтаж 0,7)</t>
        </is>
      </c>
      <c r="D113" s="296" t="n"/>
      <c r="E113" s="300" t="n"/>
      <c r="F113" s="301" t="n"/>
      <c r="G113" s="226">
        <f>G108+G110+G112</f>
        <v/>
      </c>
      <c r="H113" s="303" t="n"/>
      <c r="I113" s="226" t="n"/>
      <c r="J113" s="226">
        <f>ROUND((J108+J110+J112),2)</f>
        <v/>
      </c>
    </row>
    <row r="114" ht="25.5" customFormat="1" customHeight="1" s="237">
      <c r="A114" s="296" t="n"/>
      <c r="B114" s="296" t="n"/>
      <c r="C114" s="299" t="inlineStr">
        <is>
          <t>ВСЕГО СМР + ОБОРУДОВАНИЕ 
(с коэффициентом на демонтаж 0,7)</t>
        </is>
      </c>
      <c r="D114" s="296" t="n"/>
      <c r="E114" s="300" t="n"/>
      <c r="F114" s="301" t="n"/>
      <c r="G114" s="226">
        <f>G113</f>
        <v/>
      </c>
      <c r="H114" s="303" t="n"/>
      <c r="I114" s="226" t="n"/>
      <c r="J114" s="226">
        <f>J113</f>
        <v/>
      </c>
    </row>
    <row r="115" ht="34.5" customFormat="1" customHeight="1" s="237">
      <c r="A115" s="296" t="n"/>
      <c r="B115" s="296" t="n"/>
      <c r="C115" s="299" t="inlineStr">
        <is>
          <t>ИТОГО ПОКАЗАТЕЛЬ НА ЕД. ИЗМ.</t>
        </is>
      </c>
      <c r="D115" s="296" t="inlineStr">
        <is>
          <t>1 км</t>
        </is>
      </c>
      <c r="E115" s="383" t="n">
        <v>236</v>
      </c>
      <c r="F115" s="301" t="n"/>
      <c r="G115" s="226">
        <f>G114/E115</f>
        <v/>
      </c>
      <c r="H115" s="303" t="n"/>
      <c r="I115" s="226" t="n"/>
      <c r="J115" s="202">
        <f>J114/E115</f>
        <v/>
      </c>
    </row>
    <row r="117" ht="14.25" customFormat="1" customHeight="1" s="237">
      <c r="A117" s="236" t="inlineStr">
        <is>
          <t>Составил ______________________     Д.А. Самуйленко</t>
        </is>
      </c>
    </row>
    <row r="118" ht="14.25" customFormat="1" customHeight="1" s="237">
      <c r="A118" s="239" t="inlineStr">
        <is>
          <t xml:space="preserve">                         (подпись, инициалы, фамилия)</t>
        </is>
      </c>
    </row>
    <row r="119" ht="14.25" customFormat="1" customHeight="1" s="237">
      <c r="A119" s="236" t="n"/>
    </row>
    <row r="120" ht="14.25" customFormat="1" customHeight="1" s="237">
      <c r="A120" s="236" t="inlineStr">
        <is>
          <t>Проверил ______________________        А.В. Костянецкая</t>
        </is>
      </c>
    </row>
    <row r="121" ht="14.25" customFormat="1" customHeight="1" s="237">
      <c r="A121" s="239" t="inlineStr">
        <is>
          <t xml:space="preserve">                        (подпись, инициалы, фамилия)</t>
        </is>
      </c>
    </row>
  </sheetData>
  <mergeCells count="21">
    <mergeCell ref="H9:H10"/>
    <mergeCell ref="B19:H19"/>
    <mergeCell ref="A4:J4"/>
    <mergeCell ref="H2:J2"/>
    <mergeCell ref="B20:H20"/>
    <mergeCell ref="C9:C10"/>
    <mergeCell ref="E9:E10"/>
    <mergeCell ref="B97:H97"/>
    <mergeCell ref="A7:H7"/>
    <mergeCell ref="B16:H16"/>
    <mergeCell ref="B9:B10"/>
    <mergeCell ref="D9:D10"/>
    <mergeCell ref="B96:H96"/>
    <mergeCell ref="B102:H102"/>
    <mergeCell ref="B12:H12"/>
    <mergeCell ref="D6:J6"/>
    <mergeCell ref="A8:H8"/>
    <mergeCell ref="F9:G9"/>
    <mergeCell ref="A9:A10"/>
    <mergeCell ref="B103:H103"/>
    <mergeCell ref="I9:J9"/>
  </mergeCells>
  <pageMargins left="0.62992125984252" right="0.23622047244094" top="0.74803149606299" bottom="0.74803149606299" header="0.31496062992126" footer="0.31496062992126"/>
  <pageSetup orientation="portrait" paperSize="9" scale="55" fitToHeight="0"/>
  <rowBreaks count="1" manualBreakCount="1">
    <brk id="102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B15" sqref="B15"/>
    </sheetView>
  </sheetViews>
  <sheetFormatPr baseColWidth="8" defaultRowHeight="15"/>
  <cols>
    <col width="5.7109375" customWidth="1" style="240" min="1" max="1"/>
    <col width="17.5703125" customWidth="1" style="240" min="2" max="2"/>
    <col width="39.140625" customWidth="1" style="240" min="3" max="3"/>
    <col width="10.7109375" customWidth="1" style="316" min="4" max="4"/>
    <col width="13.85546875" customWidth="1" style="240" min="5" max="5"/>
    <col width="13.28515625" customWidth="1" style="240" min="6" max="6"/>
    <col width="14.140625" customWidth="1" style="240" min="7" max="7"/>
  </cols>
  <sheetData>
    <row r="1">
      <c r="A1" s="309" t="inlineStr">
        <is>
          <t>Приложение №6</t>
        </is>
      </c>
    </row>
    <row r="2" ht="21.75" customHeight="1" s="240">
      <c r="A2" s="309" t="n"/>
      <c r="B2" s="309" t="n"/>
      <c r="C2" s="309" t="n"/>
      <c r="D2" s="318" t="n"/>
      <c r="E2" s="309" t="n"/>
      <c r="F2" s="309" t="n"/>
      <c r="G2" s="309" t="n"/>
    </row>
    <row r="3">
      <c r="A3" s="260" t="inlineStr">
        <is>
          <t>Расчет стоимости оборудования</t>
        </is>
      </c>
    </row>
    <row r="4" ht="25.5" customHeight="1" s="240">
      <c r="A4" s="263" t="inlineStr">
        <is>
          <t>Наименование разрабатываемого показателя УНЦ — Демонтаж ВЛ 750 кВ одна цепь</t>
        </is>
      </c>
    </row>
    <row r="5">
      <c r="A5" s="236" t="n"/>
      <c r="B5" s="236" t="n"/>
      <c r="C5" s="236" t="n"/>
      <c r="D5" s="318" t="n"/>
      <c r="E5" s="236" t="n"/>
      <c r="F5" s="236" t="n"/>
      <c r="G5" s="236" t="n"/>
    </row>
    <row r="6" ht="30" customHeight="1" s="240">
      <c r="A6" s="314" t="inlineStr">
        <is>
          <t>№ пп.</t>
        </is>
      </c>
      <c r="B6" s="314" t="inlineStr">
        <is>
          <t>Код ресурса</t>
        </is>
      </c>
      <c r="C6" s="314" t="inlineStr">
        <is>
          <t>Наименование</t>
        </is>
      </c>
      <c r="D6" s="314" t="inlineStr">
        <is>
          <t>Ед. изм.</t>
        </is>
      </c>
      <c r="E6" s="296" t="inlineStr">
        <is>
          <t>Кол-во единиц по проектным данным</t>
        </is>
      </c>
      <c r="F6" s="314" t="inlineStr">
        <is>
          <t>Сметная стоимость в ценах на 01.01.2000 (руб.)</t>
        </is>
      </c>
      <c r="G6" s="370" t="n"/>
    </row>
    <row r="7">
      <c r="A7" s="372" t="n"/>
      <c r="B7" s="372" t="n"/>
      <c r="C7" s="372" t="n"/>
      <c r="D7" s="372" t="n"/>
      <c r="E7" s="372" t="n"/>
      <c r="F7" s="296" t="inlineStr">
        <is>
          <t>на ед. изм.</t>
        </is>
      </c>
      <c r="G7" s="296" t="inlineStr">
        <is>
          <t>общая</t>
        </is>
      </c>
    </row>
    <row r="8">
      <c r="A8" s="296" t="n">
        <v>1</v>
      </c>
      <c r="B8" s="296" t="n">
        <v>2</v>
      </c>
      <c r="C8" s="296" t="n">
        <v>3</v>
      </c>
      <c r="D8" s="296" t="n">
        <v>4</v>
      </c>
      <c r="E8" s="296" t="n">
        <v>5</v>
      </c>
      <c r="F8" s="296" t="n">
        <v>6</v>
      </c>
      <c r="G8" s="296" t="n">
        <v>7</v>
      </c>
    </row>
    <row r="9" ht="15" customHeight="1" s="240">
      <c r="A9" s="24" t="n"/>
      <c r="B9" s="299" t="inlineStr">
        <is>
          <t>ИНЖЕНЕРНОЕ ОБОРУДОВАНИЕ</t>
        </is>
      </c>
      <c r="C9" s="369" t="n"/>
      <c r="D9" s="369" t="n"/>
      <c r="E9" s="369" t="n"/>
      <c r="F9" s="369" t="n"/>
      <c r="G9" s="370" t="n"/>
    </row>
    <row r="10" ht="27" customHeight="1" s="240">
      <c r="A10" s="296" t="n"/>
      <c r="B10" s="282" t="n"/>
      <c r="C10" s="299" t="inlineStr">
        <is>
          <t>ИТОГО ИНЖЕНЕРНОЕ ОБОРУДОВАНИЕ</t>
        </is>
      </c>
      <c r="D10" s="304" t="n"/>
      <c r="E10" s="103" t="n"/>
      <c r="F10" s="301" t="n"/>
      <c r="G10" s="301" t="n">
        <v>0</v>
      </c>
    </row>
    <row r="11">
      <c r="A11" s="296" t="n"/>
      <c r="B11" s="299" t="inlineStr">
        <is>
          <t>ТЕХНОЛОГИЧЕСКОЕ ОБОРУДОВАНИЕ</t>
        </is>
      </c>
      <c r="C11" s="369" t="n"/>
      <c r="D11" s="369" t="n"/>
      <c r="E11" s="369" t="n"/>
      <c r="F11" s="369" t="n"/>
      <c r="G11" s="370" t="n"/>
    </row>
    <row r="12" ht="25.5" customHeight="1" s="240">
      <c r="A12" s="296" t="n"/>
      <c r="B12" s="299" t="n"/>
      <c r="C12" s="299" t="inlineStr">
        <is>
          <t>ИТОГО ТЕХНОЛОГИЧЕСКОЕ ОБОРУДОВАНИЕ</t>
        </is>
      </c>
      <c r="D12" s="296" t="n"/>
      <c r="E12" s="313" t="n"/>
      <c r="F12" s="301" t="n"/>
      <c r="G12" s="226" t="n">
        <v>0</v>
      </c>
    </row>
    <row r="13" ht="19.5" customHeight="1" s="240">
      <c r="A13" s="296" t="n"/>
      <c r="B13" s="299" t="n"/>
      <c r="C13" s="299" t="inlineStr">
        <is>
          <t>Всего по разделу «Оборудование»</t>
        </is>
      </c>
      <c r="D13" s="296" t="n"/>
      <c r="E13" s="313" t="n"/>
      <c r="F13" s="301" t="n"/>
      <c r="G13" s="226">
        <f>G10+G12</f>
        <v/>
      </c>
    </row>
    <row r="14">
      <c r="A14" s="238" t="n"/>
      <c r="B14" s="104" t="n"/>
      <c r="C14" s="238" t="n"/>
      <c r="D14" s="170" t="n"/>
      <c r="E14" s="238" t="n"/>
      <c r="F14" s="238" t="n"/>
      <c r="G14" s="238" t="n"/>
    </row>
    <row r="15">
      <c r="A15" s="236" t="inlineStr">
        <is>
          <t>Составил ______________________    Д.А. Самуйленко</t>
        </is>
      </c>
      <c r="B15" s="237" t="n"/>
      <c r="C15" s="237" t="n"/>
      <c r="D15" s="170" t="n"/>
      <c r="E15" s="238" t="n"/>
      <c r="F15" s="238" t="n"/>
      <c r="G15" s="238" t="n"/>
    </row>
    <row r="16">
      <c r="A16" s="239" t="inlineStr">
        <is>
          <t xml:space="preserve">                         (подпись, инициалы, фамилия)</t>
        </is>
      </c>
      <c r="B16" s="237" t="n"/>
      <c r="C16" s="237" t="n"/>
      <c r="D16" s="170" t="n"/>
      <c r="E16" s="238" t="n"/>
      <c r="F16" s="238" t="n"/>
      <c r="G16" s="238" t="n"/>
    </row>
    <row r="17">
      <c r="A17" s="236" t="n"/>
      <c r="B17" s="237" t="n"/>
      <c r="C17" s="237" t="n"/>
      <c r="D17" s="170" t="n"/>
      <c r="E17" s="238" t="n"/>
      <c r="F17" s="238" t="n"/>
      <c r="G17" s="238" t="n"/>
    </row>
    <row r="18">
      <c r="A18" s="236" t="inlineStr">
        <is>
          <t>Проверил ______________________        А.В. Костянецкая</t>
        </is>
      </c>
      <c r="B18" s="237" t="n"/>
      <c r="C18" s="237" t="n"/>
      <c r="D18" s="170" t="n"/>
      <c r="E18" s="238" t="n"/>
      <c r="F18" s="238" t="n"/>
      <c r="G18" s="238" t="n"/>
    </row>
    <row r="19">
      <c r="A19" s="239" t="inlineStr">
        <is>
          <t xml:space="preserve">                        (подпись, инициалы, фамилия)</t>
        </is>
      </c>
      <c r="B19" s="237" t="n"/>
      <c r="C19" s="237" t="n"/>
      <c r="D19" s="170" t="n"/>
      <c r="E19" s="238" t="n"/>
      <c r="F19" s="238" t="n"/>
      <c r="G19" s="23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H36" sqref="H36"/>
    </sheetView>
  </sheetViews>
  <sheetFormatPr baseColWidth="8" defaultRowHeight="15"/>
  <cols>
    <col width="12.7109375" customWidth="1" style="240" min="1" max="1"/>
    <col width="16.42578125" customWidth="1" style="240" min="2" max="2"/>
    <col width="37.140625" customWidth="1" style="240" min="3" max="3"/>
    <col width="49" customWidth="1" style="240" min="4" max="4"/>
    <col width="9.140625" customWidth="1" style="240" min="5" max="5"/>
  </cols>
  <sheetData>
    <row r="1" ht="15.75" customHeight="1" s="240">
      <c r="A1" s="242" t="n"/>
      <c r="B1" s="242" t="n"/>
      <c r="C1" s="242" t="n"/>
      <c r="D1" s="242" t="inlineStr">
        <is>
          <t>Приложение №7</t>
        </is>
      </c>
    </row>
    <row r="2" ht="15.75" customHeight="1" s="240">
      <c r="A2" s="242" t="n"/>
      <c r="B2" s="242" t="n"/>
      <c r="C2" s="242" t="n"/>
      <c r="D2" s="242" t="n"/>
    </row>
    <row r="3" ht="15.75" customHeight="1" s="240">
      <c r="A3" s="242" t="n"/>
      <c r="B3" s="230" t="inlineStr">
        <is>
          <t>Расчет показателя УНЦ</t>
        </is>
      </c>
      <c r="C3" s="242" t="n"/>
      <c r="D3" s="242" t="n"/>
    </row>
    <row r="4" ht="15.75" customHeight="1" s="240">
      <c r="A4" s="242" t="n"/>
      <c r="B4" s="242" t="n"/>
      <c r="C4" s="242" t="n"/>
      <c r="D4" s="242" t="n"/>
    </row>
    <row r="5" ht="15.75" customHeight="1" s="240">
      <c r="A5" s="315" t="inlineStr">
        <is>
          <t xml:space="preserve">Наименование разрабатываемого показателя УНЦ - </t>
        </is>
      </c>
      <c r="D5" s="315">
        <f>'Прил.5 Расчет СМР и ОБ'!D6:J6</f>
        <v/>
      </c>
    </row>
    <row r="6" ht="15.75" customHeight="1" s="240">
      <c r="A6" s="242" t="inlineStr">
        <is>
          <t>Единица измерения  — 1 км</t>
        </is>
      </c>
      <c r="B6" s="242" t="n"/>
      <c r="C6" s="242" t="n"/>
      <c r="D6" s="242" t="n"/>
    </row>
    <row r="7" ht="15.75" customHeight="1" s="240">
      <c r="A7" s="242" t="n"/>
      <c r="B7" s="242" t="n"/>
      <c r="C7" s="242" t="n"/>
      <c r="D7" s="242" t="n"/>
    </row>
    <row r="8">
      <c r="A8" s="276" t="inlineStr">
        <is>
          <t>Код показателя</t>
        </is>
      </c>
      <c r="B8" s="276" t="inlineStr">
        <is>
          <t>Наименование показателя</t>
        </is>
      </c>
      <c r="C8" s="276" t="inlineStr">
        <is>
          <t>Наименование РМ, входящих в состав показателя</t>
        </is>
      </c>
      <c r="D8" s="276" t="inlineStr">
        <is>
          <t>Норматив цены на 01.01.2023, тыс.руб.</t>
        </is>
      </c>
    </row>
    <row r="9">
      <c r="A9" s="372" t="n"/>
      <c r="B9" s="372" t="n"/>
      <c r="C9" s="372" t="n"/>
      <c r="D9" s="372" t="n"/>
    </row>
    <row r="10" ht="15.75" customHeight="1" s="240">
      <c r="A10" s="276" t="n">
        <v>1</v>
      </c>
      <c r="B10" s="276" t="n">
        <v>2</v>
      </c>
      <c r="C10" s="276" t="n">
        <v>3</v>
      </c>
      <c r="D10" s="276" t="n">
        <v>4</v>
      </c>
    </row>
    <row r="11" ht="47.25" customHeight="1" s="240">
      <c r="A11" s="276" t="inlineStr">
        <is>
          <t>М2-08-1</t>
        </is>
      </c>
      <c r="B11" s="276" t="inlineStr">
        <is>
          <t>УНЦ на демонтаж ВЛ 0,4-750 кВ</t>
        </is>
      </c>
      <c r="C11" s="234">
        <f>D5</f>
        <v/>
      </c>
      <c r="D11" s="248">
        <f>'Прил.4 РМ'!C41/1000</f>
        <v/>
      </c>
    </row>
    <row r="13">
      <c r="A13" s="236" t="inlineStr">
        <is>
          <t>Составил ______________________     Д.А. Самуйленко</t>
        </is>
      </c>
      <c r="B13" s="237" t="n"/>
      <c r="C13" s="237" t="n"/>
      <c r="D13" s="238" t="n"/>
    </row>
    <row r="14">
      <c r="A14" s="239" t="inlineStr">
        <is>
          <t xml:space="preserve">                         (подпись, инициалы, фамилия)</t>
        </is>
      </c>
      <c r="B14" s="237" t="n"/>
      <c r="C14" s="237" t="n"/>
      <c r="D14" s="238" t="n"/>
    </row>
    <row r="15">
      <c r="A15" s="236" t="n"/>
      <c r="B15" s="237" t="n"/>
      <c r="C15" s="237" t="n"/>
      <c r="D15" s="238" t="n"/>
    </row>
    <row r="16">
      <c r="A16" s="236" t="inlineStr">
        <is>
          <t>Проверил ______________________        А.В. Костянецкая</t>
        </is>
      </c>
      <c r="B16" s="237" t="n"/>
      <c r="C16" s="237" t="n"/>
      <c r="D16" s="238" t="n"/>
    </row>
    <row r="17">
      <c r="A17" s="239" t="inlineStr">
        <is>
          <t xml:space="preserve">                        (подпись, инициалы, фамилия)</t>
        </is>
      </c>
      <c r="B17" s="237" t="n"/>
      <c r="C17" s="237" t="n"/>
      <c r="D17" s="238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topLeftCell="A10" zoomScale="60" zoomScaleNormal="85" workbookViewId="0">
      <selection activeCell="B26" sqref="B26"/>
    </sheetView>
  </sheetViews>
  <sheetFormatPr baseColWidth="8" defaultColWidth="9.140625" defaultRowHeight="15"/>
  <cols>
    <col width="40.7109375" customWidth="1" style="240" min="2" max="2"/>
    <col width="37" customWidth="1" style="240" min="3" max="3"/>
    <col width="32" customWidth="1" style="240" min="4" max="4"/>
  </cols>
  <sheetData>
    <row r="4" ht="15.75" customHeight="1" s="240">
      <c r="B4" s="267" t="inlineStr">
        <is>
          <t>Приложение № 10</t>
        </is>
      </c>
    </row>
    <row r="5" ht="18.75" customHeight="1" s="240">
      <c r="B5" s="118" t="n"/>
    </row>
    <row r="6" ht="15.75" customHeight="1" s="240">
      <c r="B6" s="268" t="inlineStr">
        <is>
          <t>Используемые индексы изменений сметной стоимости и нормы сопутствующих затрат</t>
        </is>
      </c>
    </row>
    <row r="7">
      <c r="B7" s="316" t="n"/>
    </row>
    <row r="8">
      <c r="B8" s="316" t="n"/>
      <c r="C8" s="316" t="n"/>
      <c r="D8" s="316" t="n"/>
      <c r="E8" s="316" t="n"/>
    </row>
    <row r="9" ht="47.25" customHeight="1" s="240">
      <c r="B9" s="276" t="inlineStr">
        <is>
          <t>Наименование индекса / норм сопутствующих затрат</t>
        </is>
      </c>
      <c r="C9" s="276" t="inlineStr">
        <is>
          <t>Дата применения и обоснование индекса / норм сопутствующих затрат</t>
        </is>
      </c>
      <c r="D9" s="276" t="inlineStr">
        <is>
          <t>Размер индекса / норма сопутствующих затрат</t>
        </is>
      </c>
    </row>
    <row r="10" ht="15.75" customHeight="1" s="240">
      <c r="B10" s="276" t="n">
        <v>1</v>
      </c>
      <c r="C10" s="276" t="n">
        <v>2</v>
      </c>
      <c r="D10" s="276" t="n">
        <v>3</v>
      </c>
    </row>
    <row r="11" ht="45" customHeight="1" s="240">
      <c r="B11" s="276" t="inlineStr">
        <is>
          <t xml:space="preserve">Индекс изменения сметной стоимости на 1 квартал 2023 года. ОЗП </t>
        </is>
      </c>
      <c r="C11" s="276" t="inlineStr">
        <is>
          <t>Письмо Минстроя России от 30.03.2023г. №17106-ИФ/09  прил.1</t>
        </is>
      </c>
      <c r="D11" s="276" t="n">
        <v>46.83</v>
      </c>
    </row>
    <row r="12" ht="29.25" customHeight="1" s="240">
      <c r="B12" s="276" t="inlineStr">
        <is>
          <t>Индекс изменения сметной стоимости на 1 квартал 2023 года. ЭМ</t>
        </is>
      </c>
      <c r="C12" s="276" t="inlineStr">
        <is>
          <t>Письмо Минстроя России от 30.03.2023г. №17106-ИФ/09  прил.1</t>
        </is>
      </c>
      <c r="D12" s="276" t="n">
        <v>11.79</v>
      </c>
    </row>
    <row r="13" ht="29.25" customHeight="1" s="240">
      <c r="B13" s="276" t="inlineStr">
        <is>
          <t>Индекс изменения сметной стоимости на 1 квартал 2023 года. МАТ</t>
        </is>
      </c>
      <c r="C13" s="276" t="inlineStr">
        <is>
          <t>Письмо Минстроя России от 30.03.2023г. №17106-ИФ/09  прил.1</t>
        </is>
      </c>
      <c r="D13" s="276" t="n">
        <v>9.140000000000001</v>
      </c>
    </row>
    <row r="14" ht="30.75" customHeight="1" s="240">
      <c r="B14" s="276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76" t="n">
        <v>6.26</v>
      </c>
    </row>
    <row r="15" ht="89.25" customHeight="1" s="240">
      <c r="B15" s="276" t="inlineStr">
        <is>
          <t>Временные здания и сооружения</t>
        </is>
      </c>
      <c r="C15" s="276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0.033</v>
      </c>
    </row>
    <row r="16" ht="78.75" customHeight="1" s="240">
      <c r="B16" s="276" t="inlineStr">
        <is>
          <t>Дополнительные затраты при производстве строительно-монтажных работ в зимнее время</t>
        </is>
      </c>
      <c r="C16" s="27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0.01</v>
      </c>
    </row>
    <row r="17" ht="31.5" customHeight="1" s="240">
      <c r="B17" s="276" t="inlineStr">
        <is>
          <t>Строительный контроль</t>
        </is>
      </c>
      <c r="C17" s="276" t="inlineStr">
        <is>
          <t>Постановление Правительства РФ от 21.06.10 г. № 468</t>
        </is>
      </c>
      <c r="D17" s="120" t="n">
        <v>0.0214</v>
      </c>
    </row>
    <row r="18" ht="31.5" customHeight="1" s="240">
      <c r="B18" s="276" t="inlineStr">
        <is>
          <t>Авторский надзор - 0,2%</t>
        </is>
      </c>
      <c r="C18" s="276" t="inlineStr">
        <is>
          <t>Приказ от 4.08.2020 № 421/пр п.173</t>
        </is>
      </c>
      <c r="D18" s="120" t="n">
        <v>0.002</v>
      </c>
    </row>
    <row r="19" ht="24" customHeight="1" s="240">
      <c r="B19" s="276" t="inlineStr">
        <is>
          <t>Непредвиденные расходы</t>
        </is>
      </c>
      <c r="C19" s="276" t="inlineStr">
        <is>
          <t>Приказ от 4.08.2020 № 421/пр п.179</t>
        </is>
      </c>
      <c r="D19" s="120" t="n">
        <v>0.03</v>
      </c>
    </row>
    <row r="20" ht="18.75" customHeight="1" s="240">
      <c r="B20" s="119" t="n"/>
    </row>
    <row r="21" ht="18.75" customHeight="1" s="240">
      <c r="B21" s="119" t="n"/>
    </row>
    <row r="22" ht="18.75" customHeight="1" s="240">
      <c r="B22" s="119" t="n"/>
    </row>
    <row r="23" ht="18.75" customHeight="1" s="240">
      <c r="B23" s="119" t="n"/>
    </row>
    <row r="26">
      <c r="B26" s="236" t="inlineStr">
        <is>
          <t>Составил ______________________        Д.А. Самуйленко</t>
        </is>
      </c>
      <c r="C26" s="237" t="n"/>
    </row>
    <row r="27">
      <c r="B27" s="239" t="inlineStr">
        <is>
          <t xml:space="preserve">                         (подпись, инициалы, фамилия)</t>
        </is>
      </c>
      <c r="C27" s="237" t="n"/>
    </row>
    <row r="28">
      <c r="B28" s="236" t="n"/>
      <c r="C28" s="237" t="n"/>
    </row>
    <row r="29">
      <c r="B29" s="236" t="inlineStr">
        <is>
          <t>Проверил ______________________        А.В. Костянецкая</t>
        </is>
      </c>
      <c r="C29" s="237" t="n"/>
    </row>
    <row r="30">
      <c r="B30" s="239" t="inlineStr">
        <is>
          <t xml:space="preserve">                        (подпись, инициалы, фамилия)</t>
        </is>
      </c>
      <c r="C30" s="23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A13" sqref="A13:F13"/>
    </sheetView>
  </sheetViews>
  <sheetFormatPr baseColWidth="8" defaultColWidth="9.140625" defaultRowHeight="15"/>
  <cols>
    <col width="44.85546875" customWidth="1" style="240" min="2" max="2"/>
    <col width="13" customWidth="1" style="240" min="3" max="3"/>
    <col width="22.85546875" customWidth="1" style="240" min="4" max="4"/>
    <col width="21.5703125" customWidth="1" style="240" min="5" max="5"/>
    <col width="43.85546875" customWidth="1" style="240" min="6" max="6"/>
  </cols>
  <sheetData>
    <row r="1" s="240"/>
    <row r="2" ht="17.25" customHeight="1" s="240">
      <c r="A2" s="268" t="inlineStr">
        <is>
          <t>Расчет размера средств на оплату труда рабочих-строителей в текущем уровне цен (ФОТр.тек.)</t>
        </is>
      </c>
    </row>
    <row r="3" s="240"/>
    <row r="4" ht="18" customHeight="1" s="240">
      <c r="A4" s="241" t="inlineStr">
        <is>
          <t>Составлен в уровне цен на 01.01.2023 г.</t>
        </is>
      </c>
      <c r="B4" s="242" t="n"/>
      <c r="C4" s="242" t="n"/>
      <c r="D4" s="242" t="n"/>
      <c r="E4" s="242" t="n"/>
      <c r="F4" s="242" t="n"/>
      <c r="G4" s="242" t="n"/>
    </row>
    <row r="5" ht="15.75" customHeight="1" s="240">
      <c r="A5" s="243" t="inlineStr">
        <is>
          <t>№ пп.</t>
        </is>
      </c>
      <c r="B5" s="243" t="inlineStr">
        <is>
          <t>Наименование элемента</t>
        </is>
      </c>
      <c r="C5" s="243" t="inlineStr">
        <is>
          <t>Обозначение</t>
        </is>
      </c>
      <c r="D5" s="243" t="inlineStr">
        <is>
          <t>Формула</t>
        </is>
      </c>
      <c r="E5" s="243" t="inlineStr">
        <is>
          <t>Величина элемента</t>
        </is>
      </c>
      <c r="F5" s="243" t="inlineStr">
        <is>
          <t>Наименования обосновывающих документов</t>
        </is>
      </c>
      <c r="G5" s="242" t="n"/>
    </row>
    <row r="6" ht="15.75" customHeight="1" s="240">
      <c r="A6" s="243" t="n">
        <v>1</v>
      </c>
      <c r="B6" s="243" t="n">
        <v>2</v>
      </c>
      <c r="C6" s="243" t="n">
        <v>3</v>
      </c>
      <c r="D6" s="243" t="n">
        <v>4</v>
      </c>
      <c r="E6" s="243" t="n">
        <v>5</v>
      </c>
      <c r="F6" s="243" t="n">
        <v>6</v>
      </c>
      <c r="G6" s="242" t="n"/>
    </row>
    <row r="7" ht="110.25" customHeight="1" s="240">
      <c r="A7" s="244" t="inlineStr">
        <is>
          <t>1.1</t>
        </is>
      </c>
      <c r="B7" s="24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76" t="inlineStr">
        <is>
          <t>С1ср</t>
        </is>
      </c>
      <c r="D7" s="276" t="inlineStr">
        <is>
          <t>-</t>
        </is>
      </c>
      <c r="E7" s="247" t="n">
        <v>47872.94</v>
      </c>
      <c r="F7" s="24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42" t="n"/>
    </row>
    <row r="8" ht="31.5" customHeight="1" s="240">
      <c r="A8" s="244" t="inlineStr">
        <is>
          <t>1.2</t>
        </is>
      </c>
      <c r="B8" s="249" t="inlineStr">
        <is>
          <t>Среднегодовое нормативное число часов работы одного рабочего в месяц, часы (ч.)</t>
        </is>
      </c>
      <c r="C8" s="276" t="inlineStr">
        <is>
          <t>tср</t>
        </is>
      </c>
      <c r="D8" s="276" t="inlineStr">
        <is>
          <t>1973ч/12мес.</t>
        </is>
      </c>
      <c r="E8" s="248">
        <f>1973/12</f>
        <v/>
      </c>
      <c r="F8" s="249" t="inlineStr">
        <is>
          <t>Производственный календарь 2023 год
(40-часов.неделя)</t>
        </is>
      </c>
      <c r="G8" s="251" t="n"/>
    </row>
    <row r="9" ht="15.75" customHeight="1" s="240">
      <c r="A9" s="244" t="inlineStr">
        <is>
          <t>1.3</t>
        </is>
      </c>
      <c r="B9" s="249" t="inlineStr">
        <is>
          <t>Коэффициент увеличения</t>
        </is>
      </c>
      <c r="C9" s="276" t="inlineStr">
        <is>
          <t>Кув</t>
        </is>
      </c>
      <c r="D9" s="276" t="inlineStr">
        <is>
          <t>-</t>
        </is>
      </c>
      <c r="E9" s="248" t="n">
        <v>1</v>
      </c>
      <c r="F9" s="249" t="n"/>
      <c r="G9" s="251" t="n"/>
    </row>
    <row r="10" ht="15.75" customHeight="1" s="240">
      <c r="A10" s="244" t="inlineStr">
        <is>
          <t>1.4</t>
        </is>
      </c>
      <c r="B10" s="249" t="inlineStr">
        <is>
          <t>Средний разряд работ</t>
        </is>
      </c>
      <c r="C10" s="276" t="n"/>
      <c r="D10" s="276" t="n"/>
      <c r="E10" s="384" t="n">
        <v>4.1</v>
      </c>
      <c r="F10" s="249" t="inlineStr">
        <is>
          <t>РТМ</t>
        </is>
      </c>
      <c r="G10" s="251" t="n"/>
    </row>
    <row r="11" ht="78.75" customHeight="1" s="240">
      <c r="A11" s="244" t="inlineStr">
        <is>
          <t>1.5</t>
        </is>
      </c>
      <c r="B11" s="249" t="inlineStr">
        <is>
          <t>Тарифный коэффициент среднего разряда работ</t>
        </is>
      </c>
      <c r="C11" s="276" t="inlineStr">
        <is>
          <t>КТ</t>
        </is>
      </c>
      <c r="D11" s="276" t="inlineStr">
        <is>
          <t>-</t>
        </is>
      </c>
      <c r="E11" s="385" t="n">
        <v>1.359</v>
      </c>
      <c r="F11" s="24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42" t="n"/>
    </row>
    <row r="12" ht="78.75" customHeight="1" s="240">
      <c r="A12" s="254" t="inlineStr">
        <is>
          <t>1.6</t>
        </is>
      </c>
      <c r="B12" s="361" t="inlineStr">
        <is>
          <t>Коэффициент инфляции, определяемый поквартально</t>
        </is>
      </c>
      <c r="C12" s="277" t="inlineStr">
        <is>
          <t>Кинф</t>
        </is>
      </c>
      <c r="D12" s="277" t="inlineStr">
        <is>
          <t>-</t>
        </is>
      </c>
      <c r="E12" s="386" t="n">
        <v>1.139</v>
      </c>
      <c r="F12" s="36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51" t="n"/>
    </row>
    <row r="13" ht="63" customHeight="1" s="240">
      <c r="A13" s="364" t="inlineStr">
        <is>
          <t>1.7</t>
        </is>
      </c>
      <c r="B13" s="365" t="inlineStr">
        <is>
          <t>Размер средств на оплату труда рабочих-строителей в текущем уровне цен (ФОТр.тек.), руб/чел.-ч</t>
        </is>
      </c>
      <c r="C13" s="366" t="inlineStr">
        <is>
          <t>ФОТр.тек.</t>
        </is>
      </c>
      <c r="D13" s="366" t="inlineStr">
        <is>
          <t>(С1ср/tср*КТ*Т*Кув)*Кинф</t>
        </is>
      </c>
      <c r="E13" s="367">
        <f>((E7*E9/E8)*E11)*E12</f>
        <v/>
      </c>
      <c r="F13" s="36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42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2025-01-24T12:11:08Z</dcterms:modified>
  <cp:lastModifiedBy>Nikolay Ivanov</cp:lastModifiedBy>
  <cp:lastPrinted>2023-11-28T13:25:56Z</cp:lastPrinted>
</cp:coreProperties>
</file>