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'Прил.3'!$A$1:$H$29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ОБ'!$A$1:$J$53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0.000000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Arial"/>
      <color rgb="FFFF0000"/>
      <sz val="10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2" fontId="16" fillId="0" borderId="0" pivotButton="0" quotePrefix="0" xfId="0"/>
    <xf numFmtId="10" fontId="0" fillId="0" borderId="0" pivotButton="0" quotePrefix="0" xfId="0"/>
    <xf numFmtId="14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4" fontId="20" fillId="0" borderId="1" applyAlignment="1" pivotButton="0" quotePrefix="0" xfId="0">
      <alignment vertical="center"/>
    </xf>
    <xf numFmtId="0" fontId="22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top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15" fillId="0" borderId="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0" borderId="10" applyAlignment="1" pivotButton="0" quotePrefix="0" xfId="0">
      <alignment horizontal="center" vertical="center" wrapText="1"/>
    </xf>
    <xf numFmtId="0" fontId="15" fillId="0" borderId="3" applyAlignment="1" pivotButton="0" quotePrefix="0" xfId="0">
      <alignment horizontal="center" vertical="center" wrapText="1"/>
    </xf>
    <xf numFmtId="0" fontId="15" fillId="0" borderId="11" applyAlignment="1" pivotButton="0" quotePrefix="0" xfId="0">
      <alignment horizontal="center" vertical="center" wrapText="1"/>
    </xf>
    <xf numFmtId="0" fontId="15" fillId="0" borderId="1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5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4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6" applyAlignment="1" pivotButton="0" quotePrefix="0" xfId="0">
      <alignment horizontal="center" vertical="center"/>
    </xf>
    <xf numFmtId="0" fontId="20" fillId="0" borderId="16" applyAlignment="1" pivotButton="0" quotePrefix="0" xfId="0">
      <alignment vertical="center" wrapText="1"/>
    </xf>
    <xf numFmtId="0" fontId="16" fillId="0" borderId="16" applyAlignment="1" pivotButton="0" quotePrefix="0" xfId="0">
      <alignment horizontal="center" vertical="center" wrapText="1"/>
    </xf>
    <xf numFmtId="4" fontId="20" fillId="0" borderId="16" applyAlignment="1" pivotButton="0" quotePrefix="0" xfId="0">
      <alignment horizontal="center" vertical="center"/>
    </xf>
    <xf numFmtId="0" fontId="16" fillId="0" borderId="1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4" pivotButton="0" quotePrefix="0" xfId="0"/>
    <xf numFmtId="0" fontId="15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22" zoomScale="60" zoomScaleNormal="85" workbookViewId="0">
      <selection activeCell="A25" sqref="A25:XFD25"/>
    </sheetView>
  </sheetViews>
  <sheetFormatPr baseColWidth="8" defaultColWidth="9.140625" defaultRowHeight="15.75"/>
  <cols>
    <col width="9.140625" customWidth="1" style="250" min="1" max="2"/>
    <col width="51.7109375" customWidth="1" style="250" min="3" max="3"/>
    <col width="47" customWidth="1" style="250" min="4" max="4"/>
    <col width="37.42578125" customWidth="1" style="250" min="5" max="5"/>
    <col width="9.140625" customWidth="1" style="250" min="6" max="6"/>
  </cols>
  <sheetData>
    <row r="3">
      <c r="B3" s="272" t="inlineStr">
        <is>
          <t>Приложение № 1</t>
        </is>
      </c>
    </row>
    <row r="4">
      <c r="B4" s="273" t="inlineStr">
        <is>
          <t>Сравнительная таблица отбора объекта-представителя</t>
        </is>
      </c>
    </row>
    <row r="5" ht="84" customHeight="1" s="248">
      <c r="B5" s="27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48">
      <c r="B6" s="159" t="n"/>
      <c r="C6" s="159" t="n"/>
      <c r="D6" s="159" t="n"/>
    </row>
    <row r="7" ht="64.5" customHeight="1" s="248">
      <c r="B7" s="274" t="inlineStr">
        <is>
          <t>Наименование разрабатываемого показателя УНЦ — Демонтаж муфты концевой до 1 кВ сечением до 240мм2</t>
        </is>
      </c>
    </row>
    <row r="8" ht="31.5" customHeight="1" s="248">
      <c r="B8" s="275" t="inlineStr">
        <is>
          <t>Сопоставимый уровень цен: 01.01.2001</t>
        </is>
      </c>
    </row>
    <row r="9" ht="15.75" customHeight="1" s="248">
      <c r="B9" s="275" t="inlineStr">
        <is>
          <t>Единица измерения  — 1 ед</t>
        </is>
      </c>
    </row>
    <row r="10">
      <c r="B10" s="275" t="n"/>
    </row>
    <row r="11">
      <c r="B11" s="278" t="inlineStr">
        <is>
          <t>№ п/п</t>
        </is>
      </c>
      <c r="C11" s="278" t="inlineStr">
        <is>
          <t>Параметр</t>
        </is>
      </c>
      <c r="D11" s="278" t="inlineStr">
        <is>
          <t xml:space="preserve">Объект-представитель </t>
        </is>
      </c>
      <c r="E11" s="144" t="n"/>
    </row>
    <row r="12" ht="96.75" customHeight="1" s="248">
      <c r="B12" s="278" t="n">
        <v>1</v>
      </c>
      <c r="C12" s="291" t="inlineStr">
        <is>
          <t>Наименование объекта-представителя</t>
        </is>
      </c>
      <c r="D12" s="278" t="n"/>
    </row>
    <row r="13">
      <c r="B13" s="278" t="n">
        <v>2</v>
      </c>
      <c r="C13" s="291" t="inlineStr">
        <is>
          <t>Наименование субъекта Российской Федерации</t>
        </is>
      </c>
      <c r="D13" s="278" t="n"/>
    </row>
    <row r="14">
      <c r="B14" s="278" t="n">
        <v>3</v>
      </c>
      <c r="C14" s="291" t="inlineStr">
        <is>
          <t>Климатический район и подрайон</t>
        </is>
      </c>
      <c r="D14" s="278" t="n"/>
    </row>
    <row r="15">
      <c r="B15" s="278" t="n">
        <v>4</v>
      </c>
      <c r="C15" s="291" t="inlineStr">
        <is>
          <t>Мощность объекта</t>
        </is>
      </c>
      <c r="D15" s="278" t="n"/>
    </row>
    <row r="16" ht="116.25" customHeight="1" s="248">
      <c r="B16" s="278" t="n">
        <v>5</v>
      </c>
      <c r="C16" s="11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78" t="inlineStr">
        <is>
          <t>Расчетная модель</t>
        </is>
      </c>
    </row>
    <row r="17" ht="79.5" customHeight="1" s="248">
      <c r="B17" s="278" t="n">
        <v>6</v>
      </c>
      <c r="C17" s="11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51" t="n"/>
      <c r="E17" s="158" t="n"/>
    </row>
    <row r="18">
      <c r="B18" s="143" t="inlineStr">
        <is>
          <t>6.1</t>
        </is>
      </c>
      <c r="C18" s="291" t="inlineStr">
        <is>
          <t>строительно-монтажные работы</t>
        </is>
      </c>
      <c r="D18" s="151" t="n"/>
    </row>
    <row r="19" ht="15.75" customHeight="1" s="248">
      <c r="B19" s="143" t="inlineStr">
        <is>
          <t>6.2</t>
        </is>
      </c>
      <c r="C19" s="291" t="inlineStr">
        <is>
          <t>оборудование и инвентарь</t>
        </is>
      </c>
      <c r="D19" s="151" t="n"/>
    </row>
    <row r="20" ht="16.5" customHeight="1" s="248">
      <c r="B20" s="143" t="inlineStr">
        <is>
          <t>6.3</t>
        </is>
      </c>
      <c r="C20" s="291" t="inlineStr">
        <is>
          <t>пусконаладочные работы</t>
        </is>
      </c>
      <c r="D20" s="151" t="n"/>
    </row>
    <row r="21" ht="35.25" customHeight="1" s="248">
      <c r="B21" s="143" t="inlineStr">
        <is>
          <t>6.4</t>
        </is>
      </c>
      <c r="C21" s="142" t="inlineStr">
        <is>
          <t>прочие и лимитированные затраты</t>
        </is>
      </c>
      <c r="D21" s="151" t="n"/>
    </row>
    <row r="22">
      <c r="B22" s="278" t="n">
        <v>7</v>
      </c>
      <c r="C22" s="142" t="inlineStr">
        <is>
          <t>Сопоставимый уровень цен</t>
        </is>
      </c>
      <c r="D22" s="164" t="n"/>
      <c r="E22" s="140" t="n"/>
    </row>
    <row r="23" ht="78.75" customHeight="1" s="248">
      <c r="B23" s="278" t="n">
        <v>8</v>
      </c>
      <c r="C23" s="14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51" t="n"/>
      <c r="E23" s="158" t="n"/>
    </row>
    <row r="24" ht="31.5" customHeight="1" s="248">
      <c r="B24" s="278" t="n">
        <v>9</v>
      </c>
      <c r="C24" s="114" t="inlineStr">
        <is>
          <t>Приведенная сметная стоимость на единицу мощности, тыс. руб. (строка 8/строку 4)</t>
        </is>
      </c>
      <c r="D24" s="151" t="n"/>
      <c r="E24" s="140" t="n"/>
    </row>
    <row r="25">
      <c r="B25" s="278" t="n">
        <v>10</v>
      </c>
      <c r="C25" s="291" t="inlineStr">
        <is>
          <t>Примечание</t>
        </is>
      </c>
      <c r="D25" s="278" t="n"/>
    </row>
    <row r="26">
      <c r="B26" s="139" t="n"/>
      <c r="C26" s="138" t="n"/>
      <c r="D26" s="138" t="n"/>
    </row>
    <row r="27" ht="37.5" customHeight="1" s="248">
      <c r="B27" s="137" t="n"/>
    </row>
    <row r="28">
      <c r="B28" s="250" t="inlineStr">
        <is>
          <t>Составил ______________________    Д.А. Самуйленко</t>
        </is>
      </c>
    </row>
    <row r="29">
      <c r="B29" s="137" t="inlineStr">
        <is>
          <t xml:space="preserve">                         (подпись, инициалы, фамилия)</t>
        </is>
      </c>
    </row>
    <row r="31">
      <c r="B31" s="250" t="inlineStr">
        <is>
          <t>Проверил ______________________        А.В. Костянецкая</t>
        </is>
      </c>
    </row>
    <row r="32">
      <c r="B32" s="137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4"/>
  <sheetViews>
    <sheetView view="pageBreakPreview" zoomScale="70" zoomScaleNormal="70" workbookViewId="0">
      <selection activeCell="C18" sqref="C18"/>
    </sheetView>
  </sheetViews>
  <sheetFormatPr baseColWidth="8" defaultColWidth="9.140625" defaultRowHeight="15.75"/>
  <cols>
    <col width="5.5703125" customWidth="1" style="250" min="1" max="1"/>
    <col width="9.140625" customWidth="1" style="250" min="2" max="2"/>
    <col width="35.28515625" customWidth="1" style="250" min="3" max="3"/>
    <col width="13.85546875" customWidth="1" style="250" min="4" max="4"/>
    <col width="24.85546875" customWidth="1" style="250" min="5" max="5"/>
    <col width="15.5703125" customWidth="1" style="250" min="6" max="6"/>
    <col width="14.85546875" customWidth="1" style="250" min="7" max="7"/>
    <col width="16.7109375" customWidth="1" style="250" min="8" max="8"/>
    <col width="13" customWidth="1" style="250" min="9" max="10"/>
    <col width="18" customWidth="1" style="250" min="11" max="11"/>
    <col width="9.140625" customWidth="1" style="250" min="12" max="12"/>
  </cols>
  <sheetData>
    <row r="3">
      <c r="B3" s="272" t="inlineStr">
        <is>
          <t>Приложение № 2</t>
        </is>
      </c>
      <c r="K3" s="137" t="n"/>
    </row>
    <row r="4">
      <c r="B4" s="273" t="inlineStr">
        <is>
          <t>Расчет стоимости основных видов работ для выбора объекта-представителя</t>
        </is>
      </c>
    </row>
    <row r="5">
      <c r="B5" s="145" t="n"/>
      <c r="C5" s="145" t="n"/>
      <c r="D5" s="145" t="n"/>
      <c r="E5" s="145" t="n"/>
      <c r="F5" s="145" t="n"/>
      <c r="G5" s="145" t="n"/>
      <c r="H5" s="145" t="n"/>
      <c r="I5" s="145" t="n"/>
      <c r="J5" s="145" t="n"/>
      <c r="K5" s="145" t="n"/>
    </row>
    <row r="6" ht="29.25" customHeight="1" s="248">
      <c r="B6" s="275">
        <f>'Прил.1 Сравнит табл'!B7:D7</f>
        <v/>
      </c>
    </row>
    <row r="7">
      <c r="B7" s="275">
        <f>'Прил.1 Сравнит табл'!B9:D9</f>
        <v/>
      </c>
    </row>
    <row r="8" ht="18.75" customHeight="1" s="248">
      <c r="B8" s="119" t="n"/>
    </row>
    <row r="9" ht="15.75" customHeight="1" s="248">
      <c r="B9" s="278" t="inlineStr">
        <is>
          <t>№ п/п</t>
        </is>
      </c>
      <c r="C9" s="27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78" t="inlineStr">
        <is>
          <t>Объект-представитель 1</t>
        </is>
      </c>
      <c r="E9" s="375" t="n"/>
      <c r="F9" s="375" t="n"/>
      <c r="G9" s="375" t="n"/>
      <c r="H9" s="375" t="n"/>
      <c r="I9" s="375" t="n"/>
      <c r="J9" s="376" t="n"/>
    </row>
    <row r="10" ht="15.75" customHeight="1" s="248">
      <c r="B10" s="377" t="n"/>
      <c r="C10" s="377" t="n"/>
      <c r="D10" s="278" t="inlineStr">
        <is>
          <t>Номер сметы</t>
        </is>
      </c>
      <c r="E10" s="278" t="inlineStr">
        <is>
          <t>Наименование сметы</t>
        </is>
      </c>
      <c r="F10" s="278" t="inlineStr">
        <is>
          <t>Сметная стоимость в уровне цен __ кв. 20__г., тыс. руб.</t>
        </is>
      </c>
      <c r="G10" s="375" t="n"/>
      <c r="H10" s="375" t="n"/>
      <c r="I10" s="375" t="n"/>
      <c r="J10" s="376" t="n"/>
    </row>
    <row r="11" ht="31.5" customHeight="1" s="248">
      <c r="B11" s="378" t="n"/>
      <c r="C11" s="378" t="n"/>
      <c r="D11" s="378" t="n"/>
      <c r="E11" s="378" t="n"/>
      <c r="F11" s="278" t="inlineStr">
        <is>
          <t>Строительные работы</t>
        </is>
      </c>
      <c r="G11" s="278" t="inlineStr">
        <is>
          <t>Монтажные работы</t>
        </is>
      </c>
      <c r="H11" s="278" t="inlineStr">
        <is>
          <t>Оборудование</t>
        </is>
      </c>
      <c r="I11" s="278" t="inlineStr">
        <is>
          <t>Прочее</t>
        </is>
      </c>
      <c r="J11" s="278" t="inlineStr">
        <is>
          <t>Всего</t>
        </is>
      </c>
    </row>
    <row r="12" ht="15" customHeight="1" s="248">
      <c r="B12" s="37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Выбор (замена) объекта-представителя не производился</t>
        </is>
      </c>
      <c r="C12" s="380" t="n"/>
      <c r="D12" s="380" t="n"/>
      <c r="E12" s="380" t="n"/>
      <c r="F12" s="380" t="n"/>
      <c r="G12" s="380" t="n"/>
      <c r="H12" s="380" t="n"/>
      <c r="I12" s="380" t="n"/>
      <c r="J12" s="381" t="n"/>
    </row>
    <row r="13" ht="15" customHeight="1" s="248">
      <c r="B13" s="382" t="n"/>
      <c r="J13" s="383" t="n"/>
    </row>
    <row r="14" ht="15.75" customHeight="1" s="248">
      <c r="B14" s="384" t="n"/>
      <c r="C14" s="385" t="n"/>
      <c r="D14" s="385" t="n"/>
      <c r="E14" s="385" t="n"/>
      <c r="F14" s="385" t="n"/>
      <c r="G14" s="385" t="n"/>
      <c r="H14" s="385" t="n"/>
      <c r="I14" s="385" t="n"/>
      <c r="J14" s="386" t="n"/>
    </row>
    <row r="15" ht="15.75" customHeight="1" s="248">
      <c r="B15" s="277" t="inlineStr">
        <is>
          <t>Всего по объекту:</t>
        </is>
      </c>
      <c r="C15" s="375" t="n"/>
      <c r="D15" s="375" t="n"/>
      <c r="E15" s="376" t="n"/>
      <c r="F15" s="160" t="n"/>
      <c r="G15" s="160" t="n"/>
      <c r="H15" s="160" t="n"/>
      <c r="I15" s="160" t="n"/>
      <c r="J15" s="160" t="n"/>
    </row>
    <row r="16">
      <c r="B16" s="277" t="inlineStr">
        <is>
          <t>Всего по объекту в сопоставимом уровне цен __кв. 20__г:</t>
        </is>
      </c>
      <c r="C16" s="375" t="n"/>
      <c r="D16" s="375" t="n"/>
      <c r="E16" s="376" t="n"/>
      <c r="F16" s="160" t="n"/>
      <c r="G16" s="160" t="n"/>
      <c r="H16" s="160" t="n"/>
      <c r="I16" s="160" t="n"/>
      <c r="J16" s="160" t="n"/>
    </row>
    <row r="17" ht="15" customHeight="1" s="248"/>
    <row r="18" ht="15" customHeight="1" s="248"/>
    <row r="19" ht="15" customHeight="1" s="248"/>
    <row r="20" ht="15" customHeight="1" s="248">
      <c r="C20" s="244" t="inlineStr">
        <is>
          <t>Составил ______________________     Д.А. Самуйленко</t>
        </is>
      </c>
      <c r="D20" s="245" t="n"/>
      <c r="E20" s="245" t="n"/>
    </row>
    <row r="21" ht="15" customHeight="1" s="248">
      <c r="C21" s="247" t="inlineStr">
        <is>
          <t xml:space="preserve">                         (подпись, инициалы, фамилия)</t>
        </is>
      </c>
      <c r="D21" s="245" t="n"/>
      <c r="E21" s="245" t="n"/>
    </row>
    <row r="22" ht="15" customHeight="1" s="248">
      <c r="C22" s="244" t="n"/>
      <c r="D22" s="245" t="n"/>
      <c r="E22" s="245" t="n"/>
    </row>
    <row r="23" ht="15" customHeight="1" s="248">
      <c r="C23" s="244" t="inlineStr">
        <is>
          <t>Проверил ______________________        А.В. Костянецкая</t>
        </is>
      </c>
      <c r="D23" s="245" t="n"/>
      <c r="E23" s="245" t="n"/>
    </row>
    <row r="24" ht="15" customHeight="1" s="248">
      <c r="C24" s="247" t="inlineStr">
        <is>
          <t xml:space="preserve">                        (подпись, инициалы, фамилия)</t>
        </is>
      </c>
      <c r="D24" s="245" t="n"/>
      <c r="E24" s="245" t="n"/>
    </row>
    <row r="25" ht="15" customHeight="1" s="248"/>
    <row r="26" ht="15" customHeight="1" s="248"/>
    <row r="27" ht="15" customHeight="1" s="248"/>
    <row r="28" ht="15" customHeight="1" s="248"/>
    <row r="29" ht="15" customHeight="1" s="248"/>
    <row r="30" ht="15" customHeight="1" s="248"/>
  </sheetData>
  <mergeCells count="13">
    <mergeCell ref="B3:J3"/>
    <mergeCell ref="D10:D11"/>
    <mergeCell ref="B4:K4"/>
    <mergeCell ref="D9:J9"/>
    <mergeCell ref="F10:J10"/>
    <mergeCell ref="B16:E16"/>
    <mergeCell ref="B15:E15"/>
    <mergeCell ref="B7:K7"/>
    <mergeCell ref="B9:B11"/>
    <mergeCell ref="B6:K6"/>
    <mergeCell ref="E10:E11"/>
    <mergeCell ref="C9:C11"/>
    <mergeCell ref="B12:J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29"/>
  <sheetViews>
    <sheetView view="pageBreakPreview" topLeftCell="A7" zoomScale="85" workbookViewId="0">
      <selection activeCell="C30" sqref="C30"/>
    </sheetView>
  </sheetViews>
  <sheetFormatPr baseColWidth="8" defaultColWidth="9.140625" defaultRowHeight="15.75"/>
  <cols>
    <col width="9.140625" customWidth="1" style="250" min="1" max="1"/>
    <col width="12.5703125" customWidth="1" style="250" min="2" max="2"/>
    <col width="22.42578125" customWidth="1" style="250" min="3" max="3"/>
    <col width="49.7109375" customWidth="1" style="250" min="4" max="4"/>
    <col width="10.140625" customWidth="1" style="250" min="5" max="5"/>
    <col width="20.7109375" customWidth="1" style="250" min="6" max="6"/>
    <col width="20" customWidth="1" style="250" min="7" max="7"/>
    <col width="16.7109375" customWidth="1" style="250" min="8" max="8"/>
    <col width="9.140625" customWidth="1" style="250" min="9" max="9"/>
    <col width="15.5703125" customWidth="1" style="250" min="10" max="10"/>
    <col width="15" customWidth="1" style="250" min="11" max="11"/>
    <col width="9.140625" customWidth="1" style="250" min="12" max="12"/>
  </cols>
  <sheetData>
    <row r="2">
      <c r="A2" s="272" t="inlineStr">
        <is>
          <t xml:space="preserve">Приложение № 3 </t>
        </is>
      </c>
    </row>
    <row r="3">
      <c r="A3" s="273" t="inlineStr">
        <is>
          <t>Объектная ресурсная ведомость</t>
        </is>
      </c>
    </row>
    <row r="4">
      <c r="A4" s="296" t="n"/>
    </row>
    <row r="5">
      <c r="A5" s="275" t="n"/>
    </row>
    <row r="6">
      <c r="A6" s="295" t="inlineStr">
        <is>
          <t>Наименование разрабатываемого показателя УНЦ — Демонтаж муфты концевой до 1 кВ сечением до 240мм2</t>
        </is>
      </c>
    </row>
    <row r="7" s="248">
      <c r="A7" s="295" t="n"/>
      <c r="B7" s="295" t="n"/>
      <c r="C7" s="295" t="n"/>
      <c r="D7" s="295" t="n"/>
      <c r="E7" s="295" t="n"/>
      <c r="F7" s="295" t="n"/>
      <c r="G7" s="295" t="n"/>
      <c r="H7" s="295" t="n"/>
      <c r="I7" s="250" t="n"/>
      <c r="J7" s="250" t="n"/>
      <c r="K7" s="250" t="n"/>
      <c r="L7" s="250" t="n"/>
    </row>
    <row r="8">
      <c r="A8" s="295" t="n"/>
      <c r="B8" s="295" t="n"/>
      <c r="C8" s="295" t="n"/>
      <c r="D8" s="295" t="n"/>
      <c r="E8" s="295" t="n"/>
      <c r="F8" s="295" t="n"/>
      <c r="G8" s="295" t="n"/>
      <c r="H8" s="295" t="n"/>
    </row>
    <row r="9" ht="38.25" customHeight="1" s="248">
      <c r="A9" s="278" t="inlineStr">
        <is>
          <t>п/п</t>
        </is>
      </c>
      <c r="B9" s="278" t="inlineStr">
        <is>
          <t>№ЛСР</t>
        </is>
      </c>
      <c r="C9" s="278" t="inlineStr">
        <is>
          <t>Код ресурса</t>
        </is>
      </c>
      <c r="D9" s="278" t="inlineStr">
        <is>
          <t>Наименование ресурса</t>
        </is>
      </c>
      <c r="E9" s="278" t="inlineStr">
        <is>
          <t>Ед. изм.</t>
        </is>
      </c>
      <c r="F9" s="278" t="inlineStr">
        <is>
          <t>Кол-во единиц по данным объекта-представителя</t>
        </is>
      </c>
      <c r="G9" s="278" t="inlineStr">
        <is>
          <t>Сметная стоимость в ценах на 01.01.2000 (руб.)</t>
        </is>
      </c>
      <c r="H9" s="376" t="n"/>
    </row>
    <row r="10" ht="40.5" customHeight="1" s="248">
      <c r="A10" s="378" t="n"/>
      <c r="B10" s="378" t="n"/>
      <c r="C10" s="378" t="n"/>
      <c r="D10" s="378" t="n"/>
      <c r="E10" s="378" t="n"/>
      <c r="F10" s="378" t="n"/>
      <c r="G10" s="278" t="inlineStr">
        <is>
          <t>на ед.изм.</t>
        </is>
      </c>
      <c r="H10" s="278" t="inlineStr">
        <is>
          <t>общая</t>
        </is>
      </c>
    </row>
    <row r="11">
      <c r="A11" s="263" t="n">
        <v>1</v>
      </c>
      <c r="B11" s="263" t="n"/>
      <c r="C11" s="263" t="n">
        <v>2</v>
      </c>
      <c r="D11" s="263" t="inlineStr">
        <is>
          <t>З</t>
        </is>
      </c>
      <c r="E11" s="263" t="n">
        <v>4</v>
      </c>
      <c r="F11" s="263" t="n">
        <v>5</v>
      </c>
      <c r="G11" s="263" t="n">
        <v>6</v>
      </c>
      <c r="H11" s="263" t="n">
        <v>7</v>
      </c>
    </row>
    <row r="12" customFormat="1" s="238">
      <c r="A12" s="292" t="inlineStr">
        <is>
          <t>Затраты труда рабочих</t>
        </is>
      </c>
      <c r="B12" s="375" t="n"/>
      <c r="C12" s="375" t="n"/>
      <c r="D12" s="375" t="n"/>
      <c r="E12" s="376" t="n"/>
      <c r="F12" s="387" t="n">
        <v>10.8</v>
      </c>
      <c r="G12" s="10" t="n"/>
      <c r="H12" s="387">
        <f>SUM(H13:H13)</f>
        <v/>
      </c>
    </row>
    <row r="13">
      <c r="A13" s="172" t="n">
        <v>1</v>
      </c>
      <c r="B13" s="212" t="n"/>
      <c r="C13" s="228" t="inlineStr">
        <is>
          <t>1-3-8</t>
        </is>
      </c>
      <c r="D13" s="229" t="inlineStr">
        <is>
          <t>Затраты труда рабочих (средний разряд работы 3,8)</t>
        </is>
      </c>
      <c r="E13" s="320" t="inlineStr">
        <is>
          <t>чел.-ч</t>
        </is>
      </c>
      <c r="F13" s="388" t="n">
        <v>10.8</v>
      </c>
      <c r="G13" s="223" t="n">
        <v>9.4</v>
      </c>
      <c r="H13" s="232">
        <f>ROUND(F13*G13,2)</f>
        <v/>
      </c>
    </row>
    <row r="14">
      <c r="A14" s="288" t="inlineStr">
        <is>
          <t>Затраты труда машинистов</t>
        </is>
      </c>
      <c r="B14" s="375" t="n"/>
      <c r="C14" s="375" t="n"/>
      <c r="D14" s="375" t="n"/>
      <c r="E14" s="376" t="n"/>
      <c r="F14" s="292" t="n"/>
      <c r="G14" s="148" t="n"/>
      <c r="H14" s="387">
        <f>H15</f>
        <v/>
      </c>
    </row>
    <row r="15">
      <c r="A15" s="300" t="n">
        <v>2</v>
      </c>
      <c r="B15" s="290" t="n"/>
      <c r="C15" s="216" t="n">
        <v>2</v>
      </c>
      <c r="D15" s="299" t="inlineStr">
        <is>
          <t>Затраты труда машинистов(справочно)</t>
        </is>
      </c>
      <c r="E15" s="300" t="inlineStr">
        <is>
          <t>чел.-ч</t>
        </is>
      </c>
      <c r="F15" s="301" t="n">
        <v>8.539999999999999</v>
      </c>
      <c r="G15" s="208" t="n"/>
      <c r="H15" s="319" t="n">
        <v>115.3</v>
      </c>
    </row>
    <row r="16" customFormat="1" s="238">
      <c r="A16" s="292" t="inlineStr">
        <is>
          <t>Машины и механизмы</t>
        </is>
      </c>
      <c r="B16" s="375" t="n"/>
      <c r="C16" s="375" t="n"/>
      <c r="D16" s="375" t="n"/>
      <c r="E16" s="376" t="n"/>
      <c r="F16" s="292" t="n"/>
      <c r="G16" s="148" t="n"/>
      <c r="H16" s="387">
        <f>SUM(H17:H17)</f>
        <v/>
      </c>
    </row>
    <row r="17">
      <c r="A17" s="300" t="n">
        <v>3</v>
      </c>
      <c r="B17" s="290" t="n"/>
      <c r="C17" s="216" t="inlineStr">
        <is>
          <t>91.06.09-001</t>
        </is>
      </c>
      <c r="D17" s="299" t="inlineStr">
        <is>
          <t>Вышки телескопические 25 м</t>
        </is>
      </c>
      <c r="E17" s="300" t="inlineStr">
        <is>
          <t>маш.час</t>
        </is>
      </c>
      <c r="F17" s="300" t="n">
        <v>8.539999999999999</v>
      </c>
      <c r="G17" s="302" t="n">
        <v>142.7</v>
      </c>
      <c r="H17" s="232">
        <f>ROUND(F17*G17,2)</f>
        <v/>
      </c>
      <c r="I17" s="152" t="n"/>
      <c r="J17" s="162" t="n"/>
      <c r="L17" s="152" t="n"/>
    </row>
    <row r="18">
      <c r="A18" s="289" t="inlineStr">
        <is>
          <t>Материалы</t>
        </is>
      </c>
      <c r="B18" s="375" t="n"/>
      <c r="C18" s="375" t="n"/>
      <c r="D18" s="375" t="n"/>
      <c r="E18" s="376" t="n"/>
      <c r="F18" s="289" t="n"/>
      <c r="G18" s="207" t="n"/>
      <c r="H18" s="387">
        <f>SUM(H19:H22)</f>
        <v/>
      </c>
    </row>
    <row r="19">
      <c r="A19" s="300" t="n">
        <v>4</v>
      </c>
      <c r="B19" s="290" t="n"/>
      <c r="C19" s="216" t="inlineStr">
        <is>
          <t>Прайс из СД ОП</t>
        </is>
      </c>
      <c r="D19" s="299" t="inlineStr">
        <is>
          <t>Муфта концевая до 1 кВ сечением до 95мм</t>
        </is>
      </c>
      <c r="E19" s="300" t="inlineStr">
        <is>
          <t>шт</t>
        </is>
      </c>
      <c r="F19" s="300" t="n">
        <v>10</v>
      </c>
      <c r="G19" s="302" t="n">
        <v>255.8</v>
      </c>
      <c r="H19" s="232">
        <f>ROUND(F19*G19,2)</f>
        <v/>
      </c>
      <c r="I19" s="152" t="n"/>
      <c r="J19" s="162" t="n"/>
      <c r="L19" s="152" t="n"/>
    </row>
    <row r="20">
      <c r="A20" s="300" t="n">
        <v>5</v>
      </c>
      <c r="B20" s="290" t="n"/>
      <c r="C20" s="216" t="inlineStr">
        <is>
          <t>01.3.01.01-0001</t>
        </is>
      </c>
      <c r="D20" s="299" t="inlineStr">
        <is>
          <t>Бензин авиационный Б-70</t>
        </is>
      </c>
      <c r="E20" s="300" t="inlineStr">
        <is>
          <t>т</t>
        </is>
      </c>
      <c r="F20" s="300" t="n">
        <v>0.0008</v>
      </c>
      <c r="G20" s="302" t="n">
        <v>4488.4</v>
      </c>
      <c r="H20" s="232">
        <f>ROUND(F20*G20,2)</f>
        <v/>
      </c>
      <c r="I20" s="152" t="n"/>
      <c r="J20" s="162" t="n"/>
      <c r="L20" s="152" t="n"/>
    </row>
    <row r="21">
      <c r="A21" s="172" t="n">
        <v>6</v>
      </c>
      <c r="B21" s="290" t="n"/>
      <c r="C21" s="216" t="inlineStr">
        <is>
          <t>01.7.06.07-0002</t>
        </is>
      </c>
      <c r="D21" s="299" t="inlineStr">
        <is>
          <t>Лента монтажная, тип ЛМ-5</t>
        </is>
      </c>
      <c r="E21" s="300" t="inlineStr">
        <is>
          <t>10 м</t>
        </is>
      </c>
      <c r="F21" s="300" t="n">
        <v>0.048</v>
      </c>
      <c r="G21" s="302" t="n">
        <v>6.9</v>
      </c>
      <c r="H21" s="232">
        <f>ROUND(F21*G21,2)</f>
        <v/>
      </c>
      <c r="I21" s="163" t="n"/>
      <c r="K21" s="152" t="n"/>
    </row>
    <row r="22">
      <c r="A22" s="300" t="n">
        <v>7</v>
      </c>
      <c r="B22" s="290" t="n"/>
      <c r="C22" s="216" t="inlineStr">
        <is>
          <t>01.3.01.05-0009</t>
        </is>
      </c>
      <c r="D22" s="299" t="inlineStr">
        <is>
          <t>Парафин нефтяной твердый Т-1</t>
        </is>
      </c>
      <c r="E22" s="300" t="inlineStr">
        <is>
          <t>т</t>
        </is>
      </c>
      <c r="F22" s="300" t="n">
        <v>2e-05</v>
      </c>
      <c r="G22" s="302" t="n">
        <v>8105.71</v>
      </c>
      <c r="H22" s="232">
        <f>ROUND(F22*G22,2)</f>
        <v/>
      </c>
      <c r="I22" s="152" t="n"/>
      <c r="J22" s="162" t="n"/>
      <c r="L22" s="152" t="n"/>
    </row>
    <row r="25">
      <c r="B25" s="250" t="inlineStr">
        <is>
          <t>Составил ______________________     Д.А. Самуйленко</t>
        </is>
      </c>
    </row>
    <row r="26">
      <c r="B26" s="137" t="inlineStr">
        <is>
          <t xml:space="preserve">                         (подпись, инициалы, фамилия)</t>
        </is>
      </c>
    </row>
    <row r="28">
      <c r="B28" s="250" t="inlineStr">
        <is>
          <t>Проверил ______________________        А.В. Костянецкая</t>
        </is>
      </c>
    </row>
    <row r="29">
      <c r="B29" s="137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4:H4"/>
    <mergeCell ref="A2:H2"/>
    <mergeCell ref="A14:E14"/>
    <mergeCell ref="G9:H9"/>
    <mergeCell ref="A18:E18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3" workbookViewId="0">
      <selection activeCell="B43" sqref="B42:B43"/>
    </sheetView>
  </sheetViews>
  <sheetFormatPr baseColWidth="8" defaultColWidth="9.140625" defaultRowHeight="15"/>
  <cols>
    <col width="4.140625" customWidth="1" style="248" min="1" max="1"/>
    <col width="36.28515625" customWidth="1" style="248" min="2" max="2"/>
    <col width="18.85546875" customWidth="1" style="248" min="3" max="3"/>
    <col width="18.28515625" customWidth="1" style="248" min="4" max="4"/>
    <col width="18.85546875" customWidth="1" style="248" min="5" max="5"/>
    <col width="13.42578125" customWidth="1" style="248" min="7" max="7"/>
    <col width="13.5703125" customWidth="1" style="248" min="12" max="12"/>
  </cols>
  <sheetData>
    <row r="1">
      <c r="B1" s="244" t="n"/>
      <c r="C1" s="244" t="n"/>
      <c r="D1" s="244" t="n"/>
      <c r="E1" s="244" t="n"/>
    </row>
    <row r="2">
      <c r="B2" s="244" t="n"/>
      <c r="C2" s="244" t="n"/>
      <c r="D2" s="244" t="n"/>
      <c r="E2" s="315" t="inlineStr">
        <is>
          <t>Приложение № 4</t>
        </is>
      </c>
    </row>
    <row r="3">
      <c r="B3" s="244" t="n"/>
      <c r="C3" s="244" t="n"/>
      <c r="D3" s="244" t="n"/>
      <c r="E3" s="244" t="n"/>
    </row>
    <row r="4">
      <c r="B4" s="244" t="n"/>
      <c r="C4" s="244" t="n"/>
      <c r="D4" s="244" t="n"/>
      <c r="E4" s="244" t="n"/>
    </row>
    <row r="5">
      <c r="B5" s="265" t="inlineStr">
        <is>
          <t>Ресурсная модель</t>
        </is>
      </c>
    </row>
    <row r="6">
      <c r="B6" s="157" t="n"/>
      <c r="C6" s="244" t="n"/>
      <c r="D6" s="244" t="n"/>
      <c r="E6" s="244" t="n"/>
    </row>
    <row r="7" ht="25.5" customHeight="1" s="248">
      <c r="B7" s="297" t="inlineStr">
        <is>
          <t>Наименование разрабатываемого показателя УНЦ — Демонтаж муфты концевой до 1 кВ сечением до 240мм2</t>
        </is>
      </c>
    </row>
    <row r="8">
      <c r="B8" s="298" t="inlineStr">
        <is>
          <t>Единица измерения  — 1 ед</t>
        </is>
      </c>
    </row>
    <row r="9">
      <c r="B9" s="157" t="n"/>
      <c r="C9" s="244" t="n"/>
      <c r="D9" s="244" t="n"/>
      <c r="E9" s="244" t="n"/>
    </row>
    <row r="10" ht="51" customHeight="1" s="248">
      <c r="B10" s="300" t="inlineStr">
        <is>
          <t>Наименование</t>
        </is>
      </c>
      <c r="C10" s="300" t="inlineStr">
        <is>
          <t>Сметная стоимость в ценах на 01.01.2023
 (руб.)</t>
        </is>
      </c>
      <c r="D10" s="300" t="inlineStr">
        <is>
          <t>Удельный вес, 
(в СМР)</t>
        </is>
      </c>
      <c r="E10" s="300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54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54">
        <f>'Прил.5 Расчет СМР и ОБ'!J23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54">
        <f>'Прил.5 Расчет СМР и ОБ'!J25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54">
        <f>'Прил.5 Расчет СМР и ОБ'!J27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54">
        <f>'Прил.5 Расчет СМР и ОБ'!J18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54">
        <f>'Прил.5 Расчет СМР и ОБ'!J36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54">
        <f>'Прил.5 Расчет СМР и ОБ'!J37</f>
        <v/>
      </c>
      <c r="D17" s="26">
        <f>C17/$C$24</f>
        <v/>
      </c>
      <c r="E17" s="26">
        <f>C17/$C$40</f>
        <v/>
      </c>
      <c r="G17" s="389" t="n"/>
    </row>
    <row r="18">
      <c r="B18" s="24" t="inlineStr">
        <is>
          <t>МАТЕРИАЛЫ, ВСЕГО:</t>
        </is>
      </c>
      <c r="C18" s="154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54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54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184">
        <f>'Прил.5 Расчет СМР и ОБ'!D43</f>
        <v/>
      </c>
      <c r="D21" s="26" t="n"/>
      <c r="E21" s="24" t="n"/>
    </row>
    <row r="22">
      <c r="B22" s="24" t="inlineStr">
        <is>
          <t>Накладные расходы, руб.</t>
        </is>
      </c>
      <c r="C22" s="154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184">
        <f>'Прил.5 Расчет СМР и ОБ'!D41</f>
        <v/>
      </c>
      <c r="D23" s="26" t="n"/>
      <c r="E23" s="24" t="n"/>
    </row>
    <row r="24">
      <c r="B24" s="24" t="inlineStr">
        <is>
          <t>ВСЕГО СМР с НР и СП</t>
        </is>
      </c>
      <c r="C24" s="154">
        <f>C19+C20+C22</f>
        <v/>
      </c>
      <c r="D24" s="26">
        <f>C24/$C$24</f>
        <v/>
      </c>
      <c r="E24" s="26">
        <f>C24/$C$40</f>
        <v/>
      </c>
    </row>
    <row r="25" ht="25.5" customHeight="1" s="248">
      <c r="B25" s="24" t="inlineStr">
        <is>
          <t>ВСЕГО стоимость оборудования, в том числе</t>
        </is>
      </c>
      <c r="C25" s="154">
        <f>'Прил.5 Расчет СМР и ОБ'!J32</f>
        <v/>
      </c>
      <c r="D25" s="26" t="n"/>
      <c r="E25" s="26">
        <f>C25/$C$40</f>
        <v/>
      </c>
    </row>
    <row r="26" ht="25.5" customHeight="1" s="248">
      <c r="B26" s="24" t="inlineStr">
        <is>
          <t>стоимость оборудования технологического</t>
        </is>
      </c>
      <c r="C26" s="154">
        <f>'Прил.5 Расчет СМР и ОБ'!J33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188">
        <f>'Прил.5 Расчет СМР и ОБ'!J46</f>
        <v/>
      </c>
      <c r="D27" s="26" t="n"/>
      <c r="E27" s="26">
        <f>C27/$C$40</f>
        <v/>
      </c>
      <c r="G27" s="155" t="n"/>
    </row>
    <row r="28" ht="33" customHeight="1" s="248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248">
      <c r="B29" s="24" t="inlineStr">
        <is>
          <t>Временные здания и сооружения - 2,5%</t>
        </is>
      </c>
      <c r="C29" s="188">
        <f>ROUND(C24*2.5%,2)</f>
        <v/>
      </c>
      <c r="D29" s="24" t="n"/>
      <c r="E29" s="26">
        <f>C29/$C$40</f>
        <v/>
      </c>
    </row>
    <row r="30" ht="38.25" customHeight="1" s="248">
      <c r="B30" s="24" t="inlineStr">
        <is>
          <t>Дополнительные затраты при производстве строительно-монтажных работ в зимнее время - 2,1%</t>
        </is>
      </c>
      <c r="C30" s="188">
        <f>ROUND((C24+C29)*2.1%,2)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169" t="n">
        <v>0</v>
      </c>
      <c r="D31" s="24" t="n"/>
      <c r="E31" s="26">
        <f>C31/$C$40</f>
        <v/>
      </c>
    </row>
    <row r="32" ht="25.5" customHeight="1" s="248">
      <c r="B32" s="24" t="inlineStr">
        <is>
          <t>Затраты по перевозке работников к месту работы и обратно</t>
        </is>
      </c>
      <c r="C32" s="188" t="n">
        <v>0</v>
      </c>
      <c r="D32" s="24" t="n"/>
      <c r="E32" s="26">
        <f>C32/$C$40</f>
        <v/>
      </c>
    </row>
    <row r="33" ht="25.5" customHeight="1" s="248">
      <c r="B33" s="24" t="inlineStr">
        <is>
          <t>Затраты, связанные с осуществлением работ вахтовым методом</t>
        </is>
      </c>
      <c r="C33" s="188">
        <f>ROUND(C27*0%,2)</f>
        <v/>
      </c>
      <c r="D33" s="24" t="n"/>
      <c r="E33" s="26">
        <f>C33/$C$40</f>
        <v/>
      </c>
    </row>
    <row r="34" ht="51" customHeight="1" s="248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88" t="n">
        <v>0</v>
      </c>
      <c r="D34" s="24" t="n"/>
      <c r="E34" s="26">
        <f>C34/$C$40</f>
        <v/>
      </c>
    </row>
    <row r="35" ht="76.5" customHeight="1" s="248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88">
        <f>ROUND(C27*0%,2)</f>
        <v/>
      </c>
      <c r="D35" s="24" t="n"/>
      <c r="E35" s="26">
        <f>C35/$C$40</f>
        <v/>
      </c>
    </row>
    <row r="36" ht="25.5" customHeight="1" s="248">
      <c r="B36" s="24" t="inlineStr">
        <is>
          <t>Строительный контроль и содержание службы заказчика - 2,14%</t>
        </is>
      </c>
      <c r="C36" s="188">
        <f>ROUND((C27+C32+C33+C34+C35+C29+C31+C30)*2.14%,2)</f>
        <v/>
      </c>
      <c r="D36" s="24" t="n"/>
      <c r="E36" s="26">
        <f>C36/$C$40</f>
        <v/>
      </c>
      <c r="G36" s="213" t="n"/>
      <c r="L36" s="155" t="n"/>
    </row>
    <row r="37">
      <c r="B37" s="24" t="inlineStr">
        <is>
          <t>Авторский надзор - 0,2%</t>
        </is>
      </c>
      <c r="C37" s="188">
        <f>ROUND((C27+C32+C33+C34+C35+C29+C31+C30)*0.2%,2)</f>
        <v/>
      </c>
      <c r="D37" s="24" t="n"/>
      <c r="E37" s="26">
        <f>C37/$C$40</f>
        <v/>
      </c>
      <c r="G37" s="214" t="n"/>
      <c r="L37" s="155" t="n"/>
    </row>
    <row r="38" ht="38.25" customHeight="1" s="248">
      <c r="B38" s="24" t="inlineStr">
        <is>
          <t>ИТОГО (СМР+ОБОРУДОВАНИЕ+ПРОЧ. ЗАТР., УЧТЕННЫЕ ПОКАЗАТЕЛЕМ)</t>
        </is>
      </c>
      <c r="C38" s="154">
        <f>C27+C32+C33+C34+C35+C29+C31+C30+C36+C37</f>
        <v/>
      </c>
      <c r="D38" s="24" t="n"/>
      <c r="E38" s="26">
        <f>C38/$C$40</f>
        <v/>
      </c>
    </row>
    <row r="39" ht="13.5" customHeight="1" s="248">
      <c r="B39" s="24" t="inlineStr">
        <is>
          <t>Непредвиденные расходы</t>
        </is>
      </c>
      <c r="C39" s="154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54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54">
        <f>C40/'Прил.5 Расчет СМР и ОБ'!E47</f>
        <v/>
      </c>
      <c r="D41" s="24" t="n"/>
      <c r="E41" s="24" t="n"/>
    </row>
    <row r="42">
      <c r="B42" s="211" t="n"/>
      <c r="C42" s="244" t="n"/>
      <c r="D42" s="244" t="n"/>
      <c r="E42" s="244" t="n"/>
    </row>
    <row r="43">
      <c r="B43" s="211" t="inlineStr">
        <is>
          <t>Составил ____________________________  Д.А. Самуйленко</t>
        </is>
      </c>
      <c r="C43" s="244" t="n"/>
      <c r="D43" s="244" t="n"/>
      <c r="E43" s="244" t="n"/>
    </row>
    <row r="44">
      <c r="B44" s="211" t="inlineStr">
        <is>
          <t xml:space="preserve">(должность, подпись, инициалы, фамилия) </t>
        </is>
      </c>
      <c r="C44" s="244" t="n"/>
      <c r="D44" s="244" t="n"/>
      <c r="E44" s="244" t="n"/>
    </row>
    <row r="45">
      <c r="B45" s="211" t="n"/>
      <c r="C45" s="244" t="n"/>
      <c r="D45" s="244" t="n"/>
      <c r="E45" s="244" t="n"/>
    </row>
    <row r="46">
      <c r="B46" s="211" t="inlineStr">
        <is>
          <t>Проверил ____________________________ А.В. Костянецкая</t>
        </is>
      </c>
      <c r="C46" s="244" t="n"/>
      <c r="D46" s="244" t="n"/>
      <c r="E46" s="244" t="n"/>
    </row>
    <row r="47">
      <c r="B47" s="298" t="inlineStr">
        <is>
          <t>(должность, подпись, инициалы, фамилия)</t>
        </is>
      </c>
      <c r="D47" s="244" t="n"/>
      <c r="E47" s="244" t="n"/>
    </row>
    <row r="49">
      <c r="B49" s="244" t="n"/>
      <c r="C49" s="244" t="n"/>
      <c r="D49" s="244" t="n"/>
      <c r="E49" s="244" t="n"/>
    </row>
    <row r="50">
      <c r="B50" s="244" t="n"/>
      <c r="C50" s="244" t="n"/>
      <c r="D50" s="244" t="n"/>
      <c r="E50" s="244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3"/>
  <sheetViews>
    <sheetView view="pageBreakPreview" topLeftCell="A28" workbookViewId="0">
      <selection activeCell="B49" sqref="B49"/>
    </sheetView>
  </sheetViews>
  <sheetFormatPr baseColWidth="8" defaultColWidth="9.140625" defaultRowHeight="15"/>
  <cols>
    <col width="5.7109375" customWidth="1" style="245" min="1" max="1"/>
    <col width="22.5703125" customWidth="1" style="245" min="2" max="2"/>
    <col width="39.140625" customWidth="1" style="245" min="3" max="3"/>
    <col width="13.5703125" customWidth="1" style="245" min="4" max="4"/>
    <col width="12.7109375" customWidth="1" style="245" min="5" max="5"/>
    <col width="14.5703125" customWidth="1" style="245" min="6" max="6"/>
    <col width="15.85546875" customWidth="1" style="245" min="7" max="7"/>
    <col width="12.7109375" customWidth="1" style="245" min="8" max="8"/>
    <col width="15.85546875" customWidth="1" style="245" min="9" max="9"/>
    <col width="17.5703125" customWidth="1" style="245" min="10" max="10"/>
    <col width="10.85546875" customWidth="1" style="245" min="11" max="11"/>
    <col width="13.85546875" customWidth="1" style="245" min="12" max="12"/>
  </cols>
  <sheetData>
    <row r="1">
      <c r="M1" s="245" t="n"/>
      <c r="N1" s="245" t="n"/>
    </row>
    <row r="2" ht="15.75" customHeight="1" s="248">
      <c r="H2" s="310" t="inlineStr">
        <is>
          <t>Приложение №5</t>
        </is>
      </c>
      <c r="M2" s="245" t="n"/>
      <c r="N2" s="245" t="n"/>
    </row>
    <row r="3">
      <c r="M3" s="245" t="n"/>
      <c r="N3" s="245" t="n"/>
    </row>
    <row r="4" ht="12.75" customFormat="1" customHeight="1" s="244">
      <c r="A4" s="265" t="inlineStr">
        <is>
          <t>Расчет стоимости СМР и оборудования</t>
        </is>
      </c>
    </row>
    <row r="5" ht="12.75" customFormat="1" customHeight="1" s="244">
      <c r="A5" s="265" t="n"/>
      <c r="B5" s="265" t="n"/>
      <c r="C5" s="323" t="n"/>
      <c r="D5" s="265" t="n"/>
      <c r="E5" s="265" t="n"/>
      <c r="F5" s="265" t="n"/>
      <c r="G5" s="265" t="n"/>
      <c r="H5" s="265" t="n"/>
      <c r="I5" s="265" t="n"/>
      <c r="J5" s="265" t="n"/>
    </row>
    <row r="6" ht="12.75" customFormat="1" customHeight="1" s="244">
      <c r="A6" s="135" t="inlineStr">
        <is>
          <t>Наименование разрабатываемого показателя УНЦ</t>
        </is>
      </c>
      <c r="B6" s="134" t="n"/>
      <c r="C6" s="134" t="n"/>
      <c r="D6" s="268" t="inlineStr">
        <is>
          <t>Демонтаж муфты концевой до 1 кВ сечением до 240мм2</t>
        </is>
      </c>
    </row>
    <row r="7" ht="12.75" customFormat="1" customHeight="1" s="244">
      <c r="A7" s="268" t="inlineStr">
        <is>
          <t>Единица измерения  — 1 ед</t>
        </is>
      </c>
      <c r="I7" s="297" t="n"/>
      <c r="J7" s="297" t="n"/>
    </row>
    <row r="8" ht="13.5" customFormat="1" customHeight="1" s="244">
      <c r="A8" s="268" t="n"/>
    </row>
    <row r="9" ht="27" customHeight="1" s="248">
      <c r="A9" s="300" t="inlineStr">
        <is>
          <t>№ пп.</t>
        </is>
      </c>
      <c r="B9" s="300" t="inlineStr">
        <is>
          <t>Код ресурса</t>
        </is>
      </c>
      <c r="C9" s="300" t="inlineStr">
        <is>
          <t>Наименование</t>
        </is>
      </c>
      <c r="D9" s="300" t="inlineStr">
        <is>
          <t>Ед. изм.</t>
        </is>
      </c>
      <c r="E9" s="300" t="inlineStr">
        <is>
          <t>Кол-во единиц по проектным данным</t>
        </is>
      </c>
      <c r="F9" s="300" t="inlineStr">
        <is>
          <t>Сметная стоимость в ценах на 01.01.2000 (руб.)</t>
        </is>
      </c>
      <c r="G9" s="376" t="n"/>
      <c r="H9" s="300" t="inlineStr">
        <is>
          <t>Удельный вес, %</t>
        </is>
      </c>
      <c r="I9" s="300" t="inlineStr">
        <is>
          <t>Сметная стоимость в ценах на 01.01.2023 (руб.)</t>
        </is>
      </c>
      <c r="J9" s="376" t="n"/>
      <c r="M9" s="245" t="n"/>
      <c r="N9" s="245" t="n"/>
    </row>
    <row r="10" ht="28.5" customHeight="1" s="248">
      <c r="A10" s="378" t="n"/>
      <c r="B10" s="378" t="n"/>
      <c r="C10" s="378" t="n"/>
      <c r="D10" s="378" t="n"/>
      <c r="E10" s="378" t="n"/>
      <c r="F10" s="300" t="inlineStr">
        <is>
          <t>на ед. изм.</t>
        </is>
      </c>
      <c r="G10" s="300" t="inlineStr">
        <is>
          <t>общая</t>
        </is>
      </c>
      <c r="H10" s="378" t="n"/>
      <c r="I10" s="300" t="inlineStr">
        <is>
          <t>на ед. изм.</t>
        </is>
      </c>
      <c r="J10" s="300" t="inlineStr">
        <is>
          <t>общая</t>
        </is>
      </c>
      <c r="M10" s="245" t="n"/>
      <c r="N10" s="245" t="n"/>
    </row>
    <row r="11">
      <c r="A11" s="300" t="n">
        <v>1</v>
      </c>
      <c r="B11" s="300" t="n">
        <v>2</v>
      </c>
      <c r="C11" s="300" t="n">
        <v>3</v>
      </c>
      <c r="D11" s="300" t="n">
        <v>4</v>
      </c>
      <c r="E11" s="300" t="n">
        <v>5</v>
      </c>
      <c r="F11" s="300" t="n">
        <v>6</v>
      </c>
      <c r="G11" s="300" t="n">
        <v>7</v>
      </c>
      <c r="H11" s="300" t="n">
        <v>8</v>
      </c>
      <c r="I11" s="313" t="n">
        <v>9</v>
      </c>
      <c r="J11" s="313" t="n">
        <v>10</v>
      </c>
      <c r="M11" s="245" t="n"/>
      <c r="N11" s="245" t="n"/>
    </row>
    <row r="12">
      <c r="A12" s="300" t="n"/>
      <c r="B12" s="288" t="inlineStr">
        <is>
          <t>Затраты труда рабочих-строителей</t>
        </is>
      </c>
      <c r="C12" s="375" t="n"/>
      <c r="D12" s="375" t="n"/>
      <c r="E12" s="375" t="n"/>
      <c r="F12" s="375" t="n"/>
      <c r="G12" s="375" t="n"/>
      <c r="H12" s="376" t="n"/>
      <c r="I12" s="180" t="n"/>
      <c r="J12" s="180" t="n"/>
    </row>
    <row r="13" ht="25.5" customHeight="1" s="248">
      <c r="A13" s="300" t="n">
        <v>1</v>
      </c>
      <c r="B13" s="216" t="inlineStr">
        <is>
          <t>1-3-8</t>
        </is>
      </c>
      <c r="C13" s="299" t="inlineStr">
        <is>
          <t>Затраты труда рабочих-строителей среднего разряда (3,8)</t>
        </is>
      </c>
      <c r="D13" s="300" t="inlineStr">
        <is>
          <t>чел.-ч.</t>
        </is>
      </c>
      <c r="E13" s="390" t="n">
        <v>10.8</v>
      </c>
      <c r="F13" s="232" t="n">
        <v>9.4</v>
      </c>
      <c r="G13" s="232" t="n">
        <v>101.52</v>
      </c>
      <c r="H13" s="303">
        <f>G13/G14</f>
        <v/>
      </c>
      <c r="I13" s="232">
        <f>ФОТр.тек.!E13</f>
        <v/>
      </c>
      <c r="J13" s="232">
        <f>ROUND(I13*E13,2)</f>
        <v/>
      </c>
    </row>
    <row r="14" ht="25.5" customFormat="1" customHeight="1" s="245">
      <c r="A14" s="300" t="n"/>
      <c r="B14" s="300" t="n"/>
      <c r="C14" s="288" t="inlineStr">
        <is>
          <t>Итого по разделу "Затраты труда рабочих-строителей"</t>
        </is>
      </c>
      <c r="D14" s="300" t="inlineStr">
        <is>
          <t>чел.-ч.</t>
        </is>
      </c>
      <c r="E14" s="390">
        <f>SUM(E13:E13)</f>
        <v/>
      </c>
      <c r="F14" s="232" t="n"/>
      <c r="G14" s="232">
        <f>SUM(G13:G13)</f>
        <v/>
      </c>
      <c r="H14" s="304" t="n">
        <v>1</v>
      </c>
      <c r="I14" s="180" t="n"/>
      <c r="J14" s="232">
        <f>SUM(J13:J13)</f>
        <v/>
      </c>
    </row>
    <row r="15" ht="38.25" customFormat="1" customHeight="1" s="245">
      <c r="A15" s="300" t="n"/>
      <c r="B15" s="300" t="n"/>
      <c r="C15" s="288" t="inlineStr">
        <is>
          <t>Итого по разделу "Затраты труда рабочих-строителей" 
(с коэффициентом на демонтаж 0,7)</t>
        </is>
      </c>
      <c r="D15" s="300" t="inlineStr">
        <is>
          <t>чел.-ч.</t>
        </is>
      </c>
      <c r="E15" s="301" t="n"/>
      <c r="F15" s="302" t="n"/>
      <c r="G15" s="232">
        <f>SUM(G14)*0.7</f>
        <v/>
      </c>
      <c r="H15" s="304" t="n">
        <v>1</v>
      </c>
      <c r="I15" s="180" t="n"/>
      <c r="J15" s="232">
        <f>SUM(J13)*0.7</f>
        <v/>
      </c>
    </row>
    <row r="16" ht="14.25" customFormat="1" customHeight="1" s="245">
      <c r="A16" s="300" t="n"/>
      <c r="B16" s="299" t="inlineStr">
        <is>
          <t>Затраты труда машинистов</t>
        </is>
      </c>
      <c r="C16" s="375" t="n"/>
      <c r="D16" s="375" t="n"/>
      <c r="E16" s="375" t="n"/>
      <c r="F16" s="375" t="n"/>
      <c r="G16" s="375" t="n"/>
      <c r="H16" s="376" t="n"/>
      <c r="I16" s="180" t="n"/>
      <c r="J16" s="180" t="n"/>
    </row>
    <row r="17" ht="14.25" customFormat="1" customHeight="1" s="245">
      <c r="A17" s="300" t="n">
        <v>2</v>
      </c>
      <c r="B17" s="300" t="n">
        <v>2</v>
      </c>
      <c r="C17" s="299" t="inlineStr">
        <is>
          <t>Затраты труда машинистов</t>
        </is>
      </c>
      <c r="D17" s="300" t="inlineStr">
        <is>
          <t>чел.-ч.</t>
        </is>
      </c>
      <c r="E17" s="390" t="n">
        <v>8.539999999999999</v>
      </c>
      <c r="F17" s="232" t="n">
        <v>13.501170960187</v>
      </c>
      <c r="G17" s="232" t="n">
        <v>115.3</v>
      </c>
      <c r="H17" s="304" t="n">
        <v>1</v>
      </c>
      <c r="I17" s="232">
        <f>ROUND(F17*Прил.10!D11,2)</f>
        <v/>
      </c>
      <c r="J17" s="232">
        <f>ROUND(I17*E17,2)</f>
        <v/>
      </c>
    </row>
    <row r="18" ht="25.5" customFormat="1" customHeight="1" s="245">
      <c r="A18" s="300" t="n"/>
      <c r="B18" s="300" t="n"/>
      <c r="C18" s="189" t="inlineStr">
        <is>
          <t>Затраты труда машинистов 
(с коэффициентом на демонтаж 0,7)</t>
        </is>
      </c>
      <c r="D18" s="183" t="n"/>
      <c r="E18" s="183" t="n"/>
      <c r="F18" s="183" t="n"/>
      <c r="G18" s="188">
        <f>G17*0.7</f>
        <v/>
      </c>
      <c r="H18" s="184">
        <f>H17</f>
        <v/>
      </c>
      <c r="I18" s="185" t="n"/>
      <c r="J18" s="188">
        <f>J17*0.7</f>
        <v/>
      </c>
    </row>
    <row r="19" ht="14.25" customFormat="1" customHeight="1" s="245">
      <c r="A19" s="300" t="n"/>
      <c r="B19" s="288" t="inlineStr">
        <is>
          <t>Машины и механизмы</t>
        </is>
      </c>
      <c r="C19" s="375" t="n"/>
      <c r="D19" s="375" t="n"/>
      <c r="E19" s="375" t="n"/>
      <c r="F19" s="375" t="n"/>
      <c r="G19" s="375" t="n"/>
      <c r="H19" s="376" t="n"/>
      <c r="I19" s="180" t="n"/>
      <c r="J19" s="180" t="n"/>
    </row>
    <row r="20" ht="14.25" customFormat="1" customHeight="1" s="245">
      <c r="A20" s="300" t="n"/>
      <c r="B20" s="299" t="inlineStr">
        <is>
          <t>Основные машины и механизмы</t>
        </is>
      </c>
      <c r="C20" s="375" t="n"/>
      <c r="D20" s="375" t="n"/>
      <c r="E20" s="375" t="n"/>
      <c r="F20" s="375" t="n"/>
      <c r="G20" s="375" t="n"/>
      <c r="H20" s="376" t="n"/>
      <c r="I20" s="180" t="n"/>
      <c r="J20" s="180" t="n"/>
    </row>
    <row r="21" ht="14.25" customFormat="1" customHeight="1" s="245">
      <c r="A21" s="300" t="n">
        <v>3</v>
      </c>
      <c r="B21" s="228" t="inlineStr">
        <is>
          <t>91.06.09-001</t>
        </is>
      </c>
      <c r="C21" s="229" t="inlineStr">
        <is>
          <t>Вышки телескопические 25 м</t>
        </is>
      </c>
      <c r="D21" s="320" t="inlineStr">
        <is>
          <t>маш.час</t>
        </is>
      </c>
      <c r="E21" s="391" t="n">
        <v>8.539999999999999</v>
      </c>
      <c r="F21" s="235" t="n">
        <v>142.7</v>
      </c>
      <c r="G21" s="232">
        <f>ROUND(E21*F21,2)</f>
        <v/>
      </c>
      <c r="H21" s="303">
        <f>G21/G26</f>
        <v/>
      </c>
      <c r="I21" s="232">
        <f>ROUND(F21*Прил.10!$D$12,2)</f>
        <v/>
      </c>
      <c r="J21" s="232">
        <f>ROUND(I21*E21,2)</f>
        <v/>
      </c>
    </row>
    <row r="22" ht="14.25" customFormat="1" customHeight="1" s="245">
      <c r="A22" s="300" t="n"/>
      <c r="B22" s="300" t="n"/>
      <c r="C22" s="299" t="inlineStr">
        <is>
          <t>Итого основные машины и механизмы</t>
        </is>
      </c>
      <c r="D22" s="300" t="n"/>
      <c r="E22" s="390" t="n"/>
      <c r="F22" s="232" t="n"/>
      <c r="G22" s="232">
        <f>SUM(G21:G21)</f>
        <v/>
      </c>
      <c r="H22" s="304">
        <f>G22/G26</f>
        <v/>
      </c>
      <c r="I22" s="126" t="n"/>
      <c r="J22" s="232">
        <f>SUM(J21:J21)</f>
        <v/>
      </c>
    </row>
    <row r="23" ht="25.5" customFormat="1" customHeight="1" s="245">
      <c r="A23" s="300" t="n"/>
      <c r="B23" s="300" t="n"/>
      <c r="C23" s="189" t="inlineStr">
        <is>
          <t>Итого основные машины и механизмы 
(с коэффициентом на демонтаж 0,7)</t>
        </is>
      </c>
      <c r="D23" s="300" t="n"/>
      <c r="E23" s="392" t="n"/>
      <c r="F23" s="301" t="n"/>
      <c r="G23" s="232">
        <f>G22*0.7</f>
        <v/>
      </c>
      <c r="H23" s="303">
        <f>G23/G27</f>
        <v/>
      </c>
      <c r="I23" s="232" t="n"/>
      <c r="J23" s="232">
        <f>J22*0.7</f>
        <v/>
      </c>
    </row>
    <row r="24" ht="14.25" customFormat="1" customHeight="1" s="245">
      <c r="A24" s="300" t="n"/>
      <c r="B24" s="300" t="n"/>
      <c r="C24" s="299" t="inlineStr">
        <is>
          <t>Итого прочие машины и механизмы</t>
        </is>
      </c>
      <c r="D24" s="300" t="n"/>
      <c r="E24" s="301" t="n"/>
      <c r="F24" s="232" t="n"/>
      <c r="G24" s="126" t="n">
        <v>0</v>
      </c>
      <c r="H24" s="303">
        <f>G24/G26</f>
        <v/>
      </c>
      <c r="I24" s="232" t="n"/>
      <c r="J24" s="126" t="n">
        <v>0</v>
      </c>
    </row>
    <row r="25" ht="25.5" customFormat="1" customHeight="1" s="245">
      <c r="A25" s="300" t="n"/>
      <c r="B25" s="300" t="n"/>
      <c r="C25" s="189" t="inlineStr">
        <is>
          <t>Итого прочие машины и механизмы 
(с коэффициентом на демонтаж 0,7)</t>
        </is>
      </c>
      <c r="D25" s="300" t="n"/>
      <c r="E25" s="301" t="n"/>
      <c r="F25" s="232" t="n"/>
      <c r="G25" s="232">
        <f>G24*0.7</f>
        <v/>
      </c>
      <c r="H25" s="303">
        <f>G25/G27</f>
        <v/>
      </c>
      <c r="I25" s="232" t="n"/>
      <c r="J25" s="232">
        <f>J24*0.7</f>
        <v/>
      </c>
    </row>
    <row r="26" ht="25.5" customFormat="1" customHeight="1" s="245">
      <c r="A26" s="300" t="n"/>
      <c r="B26" s="300" t="n"/>
      <c r="C26" s="288" t="inlineStr">
        <is>
          <t>Итого по разделу «Машины и механизмы»</t>
        </is>
      </c>
      <c r="D26" s="300" t="n"/>
      <c r="E26" s="301" t="n"/>
      <c r="F26" s="232" t="n"/>
      <c r="G26" s="232">
        <f>G24+G22</f>
        <v/>
      </c>
      <c r="H26" s="201" t="n">
        <v>1</v>
      </c>
      <c r="I26" s="202" t="n"/>
      <c r="J26" s="200">
        <f>J24+J22</f>
        <v/>
      </c>
    </row>
    <row r="27" ht="38.25" customFormat="1" customHeight="1" s="245">
      <c r="A27" s="300" t="n"/>
      <c r="B27" s="300" t="n"/>
      <c r="C27" s="197" t="inlineStr">
        <is>
          <t>Итого по разделу «Машины и механизмы»  
(с коэффициентом на демонтаж 0,7)</t>
        </is>
      </c>
      <c r="D27" s="314" t="n"/>
      <c r="E27" s="199" t="n"/>
      <c r="F27" s="200" t="n"/>
      <c r="G27" s="200">
        <f>G23+G25</f>
        <v/>
      </c>
      <c r="H27" s="201" t="n">
        <v>1</v>
      </c>
      <c r="I27" s="202" t="n"/>
      <c r="J27" s="200">
        <f>J23+J25</f>
        <v/>
      </c>
    </row>
    <row r="28" ht="14.25" customFormat="1" customHeight="1" s="245">
      <c r="A28" s="300" t="n"/>
      <c r="B28" s="288" t="inlineStr">
        <is>
          <t>Оборудование</t>
        </is>
      </c>
      <c r="C28" s="375" t="n"/>
      <c r="D28" s="375" t="n"/>
      <c r="E28" s="375" t="n"/>
      <c r="F28" s="375" t="n"/>
      <c r="G28" s="375" t="n"/>
      <c r="H28" s="376" t="n"/>
      <c r="I28" s="180" t="n"/>
      <c r="J28" s="180" t="n"/>
    </row>
    <row r="29">
      <c r="A29" s="300" t="n"/>
      <c r="B29" s="299" t="inlineStr">
        <is>
          <t>Основное оборудование</t>
        </is>
      </c>
      <c r="C29" s="375" t="n"/>
      <c r="D29" s="375" t="n"/>
      <c r="E29" s="375" t="n"/>
      <c r="F29" s="375" t="n"/>
      <c r="G29" s="375" t="n"/>
      <c r="H29" s="376" t="n"/>
      <c r="I29" s="180" t="n"/>
      <c r="J29" s="180" t="n"/>
    </row>
    <row r="30">
      <c r="A30" s="300" t="n"/>
      <c r="B30" s="170" t="n"/>
      <c r="C30" s="171" t="inlineStr">
        <is>
          <t>Итого основное оборудование</t>
        </is>
      </c>
      <c r="D30" s="300" t="n"/>
      <c r="E30" s="390" t="n"/>
      <c r="F30" s="302" t="n"/>
      <c r="G30" s="232" t="n">
        <v>0</v>
      </c>
      <c r="H30" s="304" t="n">
        <v>0</v>
      </c>
      <c r="I30" s="126" t="n"/>
      <c r="J30" s="232" t="n">
        <v>0</v>
      </c>
    </row>
    <row r="31">
      <c r="A31" s="300" t="n"/>
      <c r="B31" s="300" t="n"/>
      <c r="C31" s="299" t="inlineStr">
        <is>
          <t>Итого прочее оборудование</t>
        </is>
      </c>
      <c r="D31" s="300" t="n"/>
      <c r="E31" s="390" t="n"/>
      <c r="F31" s="302" t="n"/>
      <c r="G31" s="232" t="n">
        <v>0</v>
      </c>
      <c r="H31" s="303" t="n">
        <v>0</v>
      </c>
      <c r="I31" s="126" t="n"/>
      <c r="J31" s="232" t="n">
        <v>0</v>
      </c>
    </row>
    <row r="32">
      <c r="A32" s="300" t="n"/>
      <c r="B32" s="300" t="n"/>
      <c r="C32" s="288" t="inlineStr">
        <is>
          <t>Итого по разделу «Оборудование»</t>
        </is>
      </c>
      <c r="D32" s="300" t="n"/>
      <c r="E32" s="301" t="n"/>
      <c r="F32" s="302" t="n"/>
      <c r="G32" s="232">
        <f>G31+G30</f>
        <v/>
      </c>
      <c r="H32" s="304">
        <f>H31+H30</f>
        <v/>
      </c>
      <c r="I32" s="126" t="n"/>
      <c r="J32" s="232">
        <f>J31+J30</f>
        <v/>
      </c>
    </row>
    <row r="33" ht="25.5" customHeight="1" s="248">
      <c r="A33" s="300" t="n"/>
      <c r="B33" s="300" t="n"/>
      <c r="C33" s="299" t="inlineStr">
        <is>
          <t>в том числе технологическое оборудование</t>
        </is>
      </c>
      <c r="D33" s="300" t="n"/>
      <c r="E33" s="392" t="n"/>
      <c r="F33" s="302" t="n"/>
      <c r="G33" s="232" t="n">
        <v>0</v>
      </c>
      <c r="H33" s="304" t="n"/>
      <c r="I33" s="126" t="n"/>
      <c r="J33" s="232">
        <f>J32</f>
        <v/>
      </c>
    </row>
    <row r="34" ht="14.25" customFormat="1" customHeight="1" s="245">
      <c r="A34" s="300" t="n"/>
      <c r="B34" s="288" t="inlineStr">
        <is>
          <t>Материалы</t>
        </is>
      </c>
      <c r="C34" s="375" t="n"/>
      <c r="D34" s="375" t="n"/>
      <c r="E34" s="375" t="n"/>
      <c r="F34" s="375" t="n"/>
      <c r="G34" s="375" t="n"/>
      <c r="H34" s="376" t="n"/>
      <c r="I34" s="204" t="n"/>
      <c r="J34" s="204" t="n"/>
    </row>
    <row r="35" ht="14.25" customFormat="1" customHeight="1" s="245">
      <c r="A35" s="300" t="n"/>
      <c r="B35" s="299" t="inlineStr">
        <is>
          <t>Основные материалы</t>
        </is>
      </c>
      <c r="C35" s="375" t="n"/>
      <c r="D35" s="375" t="n"/>
      <c r="E35" s="375" t="n"/>
      <c r="F35" s="375" t="n"/>
      <c r="G35" s="375" t="n"/>
      <c r="H35" s="376" t="n"/>
      <c r="I35" s="204" t="n"/>
      <c r="J35" s="204" t="n"/>
    </row>
    <row r="36" ht="14.25" customFormat="1" customHeight="1" s="245">
      <c r="A36" s="300" t="n"/>
      <c r="B36" s="216" t="n"/>
      <c r="C36" s="299" t="inlineStr">
        <is>
          <t>Итого основные материалы</t>
        </is>
      </c>
      <c r="D36" s="300" t="n"/>
      <c r="E36" s="390" t="n"/>
      <c r="F36" s="232" t="n"/>
      <c r="G36" s="232" t="n">
        <v>0</v>
      </c>
      <c r="H36" s="303" t="n">
        <v>0</v>
      </c>
      <c r="I36" s="232" t="n"/>
      <c r="J36" s="232" t="n">
        <v>0</v>
      </c>
    </row>
    <row r="37" ht="14.25" customFormat="1" customHeight="1" s="245">
      <c r="A37" s="300" t="n"/>
      <c r="B37" s="300" t="n"/>
      <c r="C37" s="299" t="inlineStr">
        <is>
          <t>Итого прочие материалы</t>
        </is>
      </c>
      <c r="D37" s="300" t="n"/>
      <c r="E37" s="301" t="n"/>
      <c r="F37" s="302" t="n"/>
      <c r="G37" s="232" t="n">
        <v>0</v>
      </c>
      <c r="H37" s="303" t="n">
        <v>0</v>
      </c>
      <c r="I37" s="232" t="n"/>
      <c r="J37" s="232" t="n">
        <v>0</v>
      </c>
    </row>
    <row r="38" ht="14.25" customFormat="1" customHeight="1" s="245">
      <c r="A38" s="300" t="n"/>
      <c r="B38" s="300" t="n"/>
      <c r="C38" s="288" t="inlineStr">
        <is>
          <t>Итого по разделу «Материалы»</t>
        </is>
      </c>
      <c r="D38" s="300" t="n"/>
      <c r="E38" s="301" t="n"/>
      <c r="F38" s="302" t="n"/>
      <c r="G38" s="232">
        <f>G36+G37</f>
        <v/>
      </c>
      <c r="H38" s="303" t="n">
        <v>0</v>
      </c>
      <c r="I38" s="232" t="n"/>
      <c r="J38" s="232">
        <f>J36+J37</f>
        <v/>
      </c>
    </row>
    <row r="39" ht="14.25" customFormat="1" customHeight="1" s="245">
      <c r="A39" s="300" t="n"/>
      <c r="B39" s="300" t="n"/>
      <c r="C39" s="299" t="inlineStr">
        <is>
          <t>ИТОГО ПО РМ</t>
        </is>
      </c>
      <c r="D39" s="300" t="n"/>
      <c r="E39" s="301" t="n"/>
      <c r="F39" s="302" t="n"/>
      <c r="G39" s="232">
        <f>G14+G26</f>
        <v/>
      </c>
      <c r="H39" s="303" t="n"/>
      <c r="I39" s="232" t="n"/>
      <c r="J39" s="232">
        <f>J14+J26+J38</f>
        <v/>
      </c>
    </row>
    <row r="40" ht="25.5" customFormat="1" customHeight="1" s="245">
      <c r="A40" s="300" t="n"/>
      <c r="B40" s="300" t="n"/>
      <c r="C40" s="299" t="inlineStr">
        <is>
          <t>ИТОГО ПО РМ
(с коэффициентом на демонтаж 0,7)</t>
        </is>
      </c>
      <c r="D40" s="300" t="n"/>
      <c r="E40" s="301" t="n"/>
      <c r="F40" s="302" t="n"/>
      <c r="G40" s="232">
        <f>G15+G27</f>
        <v/>
      </c>
      <c r="H40" s="303" t="n"/>
      <c r="I40" s="232" t="n"/>
      <c r="J40" s="232">
        <f>J14*0.7+J26*0.7+J38</f>
        <v/>
      </c>
    </row>
    <row r="41" ht="14.25" customFormat="1" customHeight="1" s="245">
      <c r="A41" s="300" t="n"/>
      <c r="B41" s="300" t="n"/>
      <c r="C41" s="299" t="inlineStr">
        <is>
          <t>Накладные расходы</t>
        </is>
      </c>
      <c r="D41" s="132">
        <f>ROUND(G41/(G$17+$G$14),2)</f>
        <v/>
      </c>
      <c r="E41" s="301" t="n"/>
      <c r="F41" s="302" t="n"/>
      <c r="G41" s="232" t="n">
        <v>210.32</v>
      </c>
      <c r="H41" s="304" t="n"/>
      <c r="I41" s="232" t="n"/>
      <c r="J41" s="232">
        <f>ROUND(D41*(J14+J17),2)</f>
        <v/>
      </c>
    </row>
    <row r="42" ht="25.5" customFormat="1" customHeight="1" s="245">
      <c r="A42" s="300" t="n"/>
      <c r="B42" s="300" t="n"/>
      <c r="C42" s="299" t="inlineStr">
        <is>
          <t>Накладные расходы 
(с коэффициентом на демонтаж 0,7)</t>
        </is>
      </c>
      <c r="D42" s="203">
        <f>ROUND(G42/(G$18+$G$15),2)</f>
        <v/>
      </c>
      <c r="E42" s="301" t="n"/>
      <c r="F42" s="302" t="n"/>
      <c r="G42" s="232">
        <f>G41*0.7</f>
        <v/>
      </c>
      <c r="H42" s="304" t="n"/>
      <c r="I42" s="232" t="n"/>
      <c r="J42" s="232">
        <f>ROUND(D42*(J15+J18),2)</f>
        <v/>
      </c>
    </row>
    <row r="43" ht="14.25" customFormat="1" customHeight="1" s="245">
      <c r="A43" s="300" t="n"/>
      <c r="B43" s="300" t="n"/>
      <c r="C43" s="299" t="inlineStr">
        <is>
          <t>Сметная прибыль</t>
        </is>
      </c>
      <c r="D43" s="132">
        <f>ROUND(G43/(G$14+G$17),2)</f>
        <v/>
      </c>
      <c r="E43" s="301" t="n"/>
      <c r="F43" s="302" t="n"/>
      <c r="G43" s="232" t="n">
        <v>110.58</v>
      </c>
      <c r="H43" s="304" t="n"/>
      <c r="I43" s="232" t="n"/>
      <c r="J43" s="232">
        <f>ROUND(D43*(J14+J17),2)</f>
        <v/>
      </c>
    </row>
    <row r="44" ht="25.5" customFormat="1" customHeight="1" s="245">
      <c r="A44" s="300" t="n"/>
      <c r="B44" s="300" t="n"/>
      <c r="C44" s="299" t="inlineStr">
        <is>
          <t>Сметная прибыль 
(с коэффициентом на демонтаж 0,7)</t>
        </is>
      </c>
      <c r="D44" s="203">
        <f>ROUND(G44/(G$15+G$18),2)</f>
        <v/>
      </c>
      <c r="E44" s="301" t="n"/>
      <c r="F44" s="302" t="n"/>
      <c r="G44" s="232">
        <f>G43*0.7</f>
        <v/>
      </c>
      <c r="H44" s="304" t="n"/>
      <c r="I44" s="232" t="n"/>
      <c r="J44" s="232">
        <f>ROUND(D44*(J15+J18),2)</f>
        <v/>
      </c>
    </row>
    <row r="45" ht="25.5" customFormat="1" customHeight="1" s="245">
      <c r="A45" s="300" t="n"/>
      <c r="B45" s="300" t="n"/>
      <c r="C45" s="299" t="inlineStr">
        <is>
          <t>Итого СМР (с НР и СП) 
(с коэффициентом на демонтаж 0,7)</t>
        </is>
      </c>
      <c r="D45" s="300" t="n"/>
      <c r="E45" s="301" t="n"/>
      <c r="F45" s="302" t="n"/>
      <c r="G45" s="232">
        <f>G40+G42+G44</f>
        <v/>
      </c>
      <c r="H45" s="304" t="n"/>
      <c r="I45" s="232" t="n"/>
      <c r="J45" s="232">
        <f>ROUND((J40+J42+J44),2)</f>
        <v/>
      </c>
    </row>
    <row r="46" ht="25.5" customFormat="1" customHeight="1" s="245">
      <c r="A46" s="300" t="n"/>
      <c r="B46" s="300" t="n"/>
      <c r="C46" s="299" t="inlineStr">
        <is>
          <t>ВСЕГО СМР + ОБОРУДОВАНИЕ 
(с коэффициентом на демонтаж 0,7)</t>
        </is>
      </c>
      <c r="D46" s="300" t="n"/>
      <c r="E46" s="301" t="n"/>
      <c r="F46" s="302" t="n"/>
      <c r="G46" s="232">
        <f>G45</f>
        <v/>
      </c>
      <c r="H46" s="304" t="n"/>
      <c r="I46" s="232" t="n"/>
      <c r="J46" s="232">
        <f>J45</f>
        <v/>
      </c>
    </row>
    <row r="47" ht="34.5" customFormat="1" customHeight="1" s="245">
      <c r="A47" s="300" t="n"/>
      <c r="B47" s="300" t="n"/>
      <c r="C47" s="299" t="inlineStr">
        <is>
          <t>ИТОГО ПОКАЗАТЕЛЬ НА ЕД. ИЗМ.</t>
        </is>
      </c>
      <c r="D47" s="300" t="inlineStr">
        <is>
          <t>1 ед</t>
        </is>
      </c>
      <c r="E47" s="301" t="n">
        <v>1</v>
      </c>
      <c r="F47" s="302" t="n"/>
      <c r="G47" s="232">
        <f>G46/E47</f>
        <v/>
      </c>
      <c r="H47" s="304" t="n"/>
      <c r="I47" s="232" t="n"/>
      <c r="J47" s="200">
        <f>J46/E47</f>
        <v/>
      </c>
    </row>
    <row r="49" ht="14.25" customFormat="1" customHeight="1" s="245">
      <c r="A49" s="244" t="inlineStr">
        <is>
          <t>Составил ______________________     Д.А. Самуйленко</t>
        </is>
      </c>
    </row>
    <row r="50" ht="14.25" customFormat="1" customHeight="1" s="245">
      <c r="A50" s="247" t="inlineStr">
        <is>
          <t xml:space="preserve">                         (подпись, инициалы, фамилия)</t>
        </is>
      </c>
    </row>
    <row r="51" ht="14.25" customFormat="1" customHeight="1" s="245">
      <c r="A51" s="244" t="n"/>
    </row>
    <row r="52" ht="14.25" customFormat="1" customHeight="1" s="245">
      <c r="A52" s="244" t="inlineStr">
        <is>
          <t>Проверил ______________________        А.В. Костянецкая</t>
        </is>
      </c>
    </row>
    <row r="53" ht="14.25" customFormat="1" customHeight="1" s="245">
      <c r="A53" s="247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H2:J2"/>
    <mergeCell ref="B20:H20"/>
    <mergeCell ref="C9:C10"/>
    <mergeCell ref="E9:E10"/>
    <mergeCell ref="A7:H7"/>
    <mergeCell ref="B35:H35"/>
    <mergeCell ref="B16:H16"/>
    <mergeCell ref="B9:B10"/>
    <mergeCell ref="D9:D10"/>
    <mergeCell ref="B12:H12"/>
    <mergeCell ref="D6:J6"/>
    <mergeCell ref="A8:H8"/>
    <mergeCell ref="F9:G9"/>
    <mergeCell ref="A9:A10"/>
    <mergeCell ref="B29:H29"/>
    <mergeCell ref="B19:H19"/>
    <mergeCell ref="B34:H34"/>
    <mergeCell ref="I9:J9"/>
    <mergeCell ref="B28:H28"/>
  </mergeCells>
  <pageMargins left="0.62992125984252" right="0.23622047244094" top="0.74803149606299" bottom="0.74803149606299" header="0.31496062992126" footer="0.31496062992126"/>
  <pageSetup orientation="portrait" paperSize="9" scale="55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view="pageBreakPreview" workbookViewId="0">
      <selection activeCell="B15" sqref="B15"/>
    </sheetView>
  </sheetViews>
  <sheetFormatPr baseColWidth="8" defaultRowHeight="15"/>
  <cols>
    <col width="5.7109375" customWidth="1" style="248" min="1" max="1"/>
    <col width="17.5703125" customWidth="1" style="248" min="2" max="2"/>
    <col width="39.140625" customWidth="1" style="248" min="3" max="3"/>
    <col width="10.7109375" customWidth="1" style="322" min="4" max="4"/>
    <col width="13.85546875" customWidth="1" style="248" min="5" max="5"/>
    <col width="13.28515625" customWidth="1" style="248" min="6" max="6"/>
    <col width="14.140625" customWidth="1" style="248" min="7" max="7"/>
  </cols>
  <sheetData>
    <row r="1">
      <c r="A1" s="315" t="inlineStr">
        <is>
          <t>Приложение №6</t>
        </is>
      </c>
    </row>
    <row r="2" ht="21.75" customHeight="1" s="248">
      <c r="A2" s="315" t="n"/>
      <c r="B2" s="315" t="n"/>
      <c r="C2" s="315" t="n"/>
      <c r="D2" s="324" t="n"/>
      <c r="E2" s="315" t="n"/>
      <c r="F2" s="315" t="n"/>
      <c r="G2" s="315" t="n"/>
    </row>
    <row r="3">
      <c r="A3" s="265" t="inlineStr">
        <is>
          <t>Расчет стоимости оборудования</t>
        </is>
      </c>
    </row>
    <row r="4" ht="25.5" customHeight="1" s="248">
      <c r="A4" s="268" t="inlineStr">
        <is>
          <t>Наименование разрабатываемого показателя УНЦ — Демонтаж муфты концевой до 1 кВ сечением до 240мм2</t>
        </is>
      </c>
    </row>
    <row r="5">
      <c r="A5" s="244" t="n"/>
      <c r="B5" s="244" t="n"/>
      <c r="C5" s="244" t="n"/>
      <c r="D5" s="324" t="n"/>
      <c r="E5" s="244" t="n"/>
      <c r="F5" s="244" t="n"/>
      <c r="G5" s="244" t="n"/>
    </row>
    <row r="6" ht="30" customHeight="1" s="248">
      <c r="A6" s="320" t="inlineStr">
        <is>
          <t>№ пп.</t>
        </is>
      </c>
      <c r="B6" s="320" t="inlineStr">
        <is>
          <t>Код ресурса</t>
        </is>
      </c>
      <c r="C6" s="320" t="inlineStr">
        <is>
          <t>Наименование</t>
        </is>
      </c>
      <c r="D6" s="320" t="inlineStr">
        <is>
          <t>Ед. изм.</t>
        </is>
      </c>
      <c r="E6" s="300" t="inlineStr">
        <is>
          <t>Кол-во единиц по проектным данным</t>
        </is>
      </c>
      <c r="F6" s="320" t="inlineStr">
        <is>
          <t>Сметная стоимость в ценах на 01.01.2000 (руб.)</t>
        </is>
      </c>
      <c r="G6" s="376" t="n"/>
    </row>
    <row r="7">
      <c r="A7" s="378" t="n"/>
      <c r="B7" s="378" t="n"/>
      <c r="C7" s="378" t="n"/>
      <c r="D7" s="378" t="n"/>
      <c r="E7" s="378" t="n"/>
      <c r="F7" s="300" t="inlineStr">
        <is>
          <t>на ед. изм.</t>
        </is>
      </c>
      <c r="G7" s="300" t="inlineStr">
        <is>
          <t>общая</t>
        </is>
      </c>
    </row>
    <row r="8">
      <c r="A8" s="300" t="n">
        <v>1</v>
      </c>
      <c r="B8" s="300" t="n">
        <v>2</v>
      </c>
      <c r="C8" s="300" t="n">
        <v>3</v>
      </c>
      <c r="D8" s="300" t="n">
        <v>4</v>
      </c>
      <c r="E8" s="300" t="n">
        <v>5</v>
      </c>
      <c r="F8" s="300" t="n">
        <v>6</v>
      </c>
      <c r="G8" s="300" t="n">
        <v>7</v>
      </c>
    </row>
    <row r="9" ht="15" customHeight="1" s="248">
      <c r="A9" s="24" t="n"/>
      <c r="B9" s="299" t="inlineStr">
        <is>
          <t>ИНЖЕНЕРНОЕ ОБОРУДОВАНИЕ</t>
        </is>
      </c>
      <c r="C9" s="375" t="n"/>
      <c r="D9" s="375" t="n"/>
      <c r="E9" s="375" t="n"/>
      <c r="F9" s="375" t="n"/>
      <c r="G9" s="376" t="n"/>
    </row>
    <row r="10" ht="27" customHeight="1" s="248">
      <c r="A10" s="300" t="n"/>
      <c r="B10" s="288" t="n"/>
      <c r="C10" s="299" t="inlineStr">
        <is>
          <t>ИТОГО ИНЖЕНЕРНОЕ ОБОРУДОВАНИЕ</t>
        </is>
      </c>
      <c r="D10" s="305" t="n"/>
      <c r="E10" s="103" t="n"/>
      <c r="F10" s="302" t="n"/>
      <c r="G10" s="302" t="n">
        <v>0</v>
      </c>
    </row>
    <row r="11">
      <c r="A11" s="300" t="n"/>
      <c r="B11" s="299" t="inlineStr">
        <is>
          <t>ТЕХНОЛОГИЧЕСКОЕ ОБОРУДОВАНИЕ</t>
        </is>
      </c>
      <c r="C11" s="375" t="n"/>
      <c r="D11" s="375" t="n"/>
      <c r="E11" s="375" t="n"/>
      <c r="F11" s="375" t="n"/>
      <c r="G11" s="376" t="n"/>
    </row>
    <row r="12" ht="25.5" customHeight="1" s="248">
      <c r="A12" s="300" t="n"/>
      <c r="B12" s="299" t="n"/>
      <c r="C12" s="299" t="inlineStr">
        <is>
          <t>ИТОГО ТЕХНОЛОГИЧЕСКОЕ ОБОРУДОВАНИЕ</t>
        </is>
      </c>
      <c r="D12" s="300" t="n"/>
      <c r="E12" s="319" t="n"/>
      <c r="F12" s="302" t="n"/>
      <c r="G12" s="232" t="n">
        <v>0</v>
      </c>
    </row>
    <row r="13" ht="19.5" customHeight="1" s="248">
      <c r="A13" s="300" t="n"/>
      <c r="B13" s="299" t="n"/>
      <c r="C13" s="299" t="inlineStr">
        <is>
          <t>Всего по разделу «Оборудование»</t>
        </is>
      </c>
      <c r="D13" s="300" t="n"/>
      <c r="E13" s="319" t="n"/>
      <c r="F13" s="302" t="n"/>
      <c r="G13" s="232">
        <f>G10+G12</f>
        <v/>
      </c>
    </row>
    <row r="14">
      <c r="A14" s="246" t="n"/>
      <c r="B14" s="104" t="n"/>
      <c r="C14" s="246" t="n"/>
      <c r="D14" s="168" t="n"/>
      <c r="E14" s="246" t="n"/>
      <c r="F14" s="246" t="n"/>
      <c r="G14" s="246" t="n"/>
    </row>
    <row r="15">
      <c r="A15" s="244" t="inlineStr">
        <is>
          <t>Составил ______________________    Д.А. Самуйленко</t>
        </is>
      </c>
      <c r="B15" s="245" t="n"/>
      <c r="C15" s="245" t="n"/>
      <c r="D15" s="168" t="n"/>
      <c r="E15" s="246" t="n"/>
      <c r="F15" s="246" t="n"/>
      <c r="G15" s="246" t="n"/>
    </row>
    <row r="16">
      <c r="A16" s="247" t="inlineStr">
        <is>
          <t xml:space="preserve">                         (подпись, инициалы, фамилия)</t>
        </is>
      </c>
      <c r="B16" s="245" t="n"/>
      <c r="C16" s="245" t="n"/>
      <c r="D16" s="168" t="n"/>
      <c r="E16" s="246" t="n"/>
      <c r="F16" s="246" t="n"/>
      <c r="G16" s="246" t="n"/>
    </row>
    <row r="17">
      <c r="A17" s="244" t="n"/>
      <c r="B17" s="245" t="n"/>
      <c r="C17" s="245" t="n"/>
      <c r="D17" s="168" t="n"/>
      <c r="E17" s="246" t="n"/>
      <c r="F17" s="246" t="n"/>
      <c r="G17" s="246" t="n"/>
    </row>
    <row r="18">
      <c r="A18" s="244" t="inlineStr">
        <is>
          <t>Проверил ______________________        А.В. Костянецкая</t>
        </is>
      </c>
      <c r="B18" s="245" t="n"/>
      <c r="C18" s="245" t="n"/>
      <c r="D18" s="168" t="n"/>
      <c r="E18" s="246" t="n"/>
      <c r="F18" s="246" t="n"/>
      <c r="G18" s="246" t="n"/>
    </row>
    <row r="19">
      <c r="A19" s="247" t="inlineStr">
        <is>
          <t xml:space="preserve">                        (подпись, инициалы, фамилия)</t>
        </is>
      </c>
      <c r="B19" s="245" t="n"/>
      <c r="C19" s="245" t="n"/>
      <c r="D19" s="168" t="n"/>
      <c r="E19" s="246" t="n"/>
      <c r="F19" s="246" t="n"/>
      <c r="G19" s="24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248" min="1" max="1"/>
    <col width="16.42578125" customWidth="1" style="248" min="2" max="2"/>
    <col width="37.140625" customWidth="1" style="248" min="3" max="3"/>
    <col width="49" customWidth="1" style="248" min="4" max="4"/>
    <col width="9.140625" customWidth="1" style="248" min="5" max="5"/>
  </cols>
  <sheetData>
    <row r="1" ht="15.75" customHeight="1" s="248">
      <c r="A1" s="250" t="n"/>
      <c r="B1" s="250" t="n"/>
      <c r="C1" s="250" t="n"/>
      <c r="D1" s="250" t="inlineStr">
        <is>
          <t>Приложение №7</t>
        </is>
      </c>
    </row>
    <row r="2" ht="15.75" customHeight="1" s="248">
      <c r="A2" s="250" t="n"/>
      <c r="B2" s="250" t="n"/>
      <c r="C2" s="250" t="n"/>
      <c r="D2" s="250" t="n"/>
    </row>
    <row r="3" ht="15.75" customHeight="1" s="248">
      <c r="A3" s="250" t="n"/>
      <c r="B3" s="238" t="inlineStr">
        <is>
          <t>Расчет показателя УНЦ</t>
        </is>
      </c>
      <c r="C3" s="250" t="n"/>
      <c r="D3" s="250" t="n"/>
    </row>
    <row r="4" ht="15.75" customHeight="1" s="248">
      <c r="A4" s="250" t="n"/>
      <c r="B4" s="250" t="n"/>
      <c r="C4" s="250" t="n"/>
      <c r="D4" s="250" t="n"/>
    </row>
    <row r="5" ht="31.5" customHeight="1" s="248">
      <c r="A5" s="321" t="inlineStr">
        <is>
          <t xml:space="preserve">Наименование разрабатываемого показателя УНЦ - </t>
        </is>
      </c>
      <c r="D5" s="321">
        <f>'Прил.5 Расчет СМР и ОБ'!D6:J6</f>
        <v/>
      </c>
    </row>
    <row r="6" ht="15.75" customHeight="1" s="248">
      <c r="A6" s="250" t="inlineStr">
        <is>
          <t>Единица измерения  — 1 ед</t>
        </is>
      </c>
      <c r="B6" s="250" t="n"/>
      <c r="C6" s="250" t="n"/>
      <c r="D6" s="250" t="n"/>
    </row>
    <row r="7" ht="15.75" customHeight="1" s="248">
      <c r="A7" s="250" t="n"/>
      <c r="B7" s="250" t="n"/>
      <c r="C7" s="250" t="n"/>
      <c r="D7" s="250" t="n"/>
    </row>
    <row r="8">
      <c r="A8" s="278" t="inlineStr">
        <is>
          <t>Код показателя</t>
        </is>
      </c>
      <c r="B8" s="278" t="inlineStr">
        <is>
          <t>Наименование показателя</t>
        </is>
      </c>
      <c r="C8" s="278" t="inlineStr">
        <is>
          <t>Наименование РМ, входящих в состав показателя</t>
        </is>
      </c>
      <c r="D8" s="278" t="inlineStr">
        <is>
          <t>Норматив цены на 01.01.2023, тыс.руб.</t>
        </is>
      </c>
    </row>
    <row r="9">
      <c r="A9" s="378" t="n"/>
      <c r="B9" s="378" t="n"/>
      <c r="C9" s="378" t="n"/>
      <c r="D9" s="378" t="n"/>
    </row>
    <row r="10" ht="15.75" customHeight="1" s="248">
      <c r="A10" s="278" t="n">
        <v>1</v>
      </c>
      <c r="B10" s="278" t="n">
        <v>2</v>
      </c>
      <c r="C10" s="278" t="n">
        <v>3</v>
      </c>
      <c r="D10" s="278" t="n">
        <v>4</v>
      </c>
    </row>
    <row r="11" ht="47.25" customHeight="1" s="248">
      <c r="A11" s="278" t="inlineStr">
        <is>
          <t>М5-01-2</t>
        </is>
      </c>
      <c r="B11" s="278" t="inlineStr">
        <is>
          <t>УНЦ на демонтажные работы  КЛ</t>
        </is>
      </c>
      <c r="C11" s="242">
        <f>D5</f>
        <v/>
      </c>
      <c r="D11" s="256">
        <f>'Прил.4 РМ'!C41/1000</f>
        <v/>
      </c>
    </row>
    <row r="13">
      <c r="A13" s="244" t="inlineStr">
        <is>
          <t>Составил ______________________     Д.А. Самуйленко</t>
        </is>
      </c>
      <c r="B13" s="245" t="n"/>
      <c r="C13" s="245" t="n"/>
      <c r="D13" s="246" t="n"/>
    </row>
    <row r="14">
      <c r="A14" s="247" t="inlineStr">
        <is>
          <t xml:space="preserve">                         (подпись, инициалы, фамилия)</t>
        </is>
      </c>
      <c r="B14" s="245" t="n"/>
      <c r="C14" s="245" t="n"/>
      <c r="D14" s="246" t="n"/>
    </row>
    <row r="15">
      <c r="A15" s="244" t="n"/>
      <c r="B15" s="245" t="n"/>
      <c r="C15" s="245" t="n"/>
      <c r="D15" s="246" t="n"/>
    </row>
    <row r="16">
      <c r="A16" s="244" t="inlineStr">
        <is>
          <t>Проверил ______________________        А.В. Костянецкая</t>
        </is>
      </c>
      <c r="B16" s="245" t="n"/>
      <c r="C16" s="245" t="n"/>
      <c r="D16" s="246" t="n"/>
    </row>
    <row r="17">
      <c r="A17" s="247" t="inlineStr">
        <is>
          <t xml:space="preserve">                        (подпись, инициалы, фамилия)</t>
        </is>
      </c>
      <c r="B17" s="245" t="n"/>
      <c r="C17" s="245" t="n"/>
      <c r="D17" s="24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topLeftCell="A10" zoomScale="60" zoomScaleNormal="85" workbookViewId="0">
      <selection activeCell="B26" sqref="B26"/>
    </sheetView>
  </sheetViews>
  <sheetFormatPr baseColWidth="8" defaultColWidth="9.140625" defaultRowHeight="15"/>
  <cols>
    <col width="40.7109375" customWidth="1" style="248" min="2" max="2"/>
    <col width="37" customWidth="1" style="248" min="3" max="3"/>
    <col width="32" customWidth="1" style="248" min="4" max="4"/>
  </cols>
  <sheetData>
    <row r="4" ht="15.75" customHeight="1" s="248">
      <c r="B4" s="272" t="inlineStr">
        <is>
          <t>Приложение № 10</t>
        </is>
      </c>
    </row>
    <row r="5" ht="18.75" customHeight="1" s="248">
      <c r="B5" s="118" t="n"/>
    </row>
    <row r="6" ht="15.75" customHeight="1" s="248">
      <c r="B6" s="273" t="inlineStr">
        <is>
          <t>Используемые индексы изменений сметной стоимости и нормы сопутствующих затрат</t>
        </is>
      </c>
    </row>
    <row r="7">
      <c r="B7" s="322" t="n"/>
    </row>
    <row r="8">
      <c r="B8" s="322" t="n"/>
      <c r="C8" s="322" t="n"/>
      <c r="D8" s="322" t="n"/>
      <c r="E8" s="322" t="n"/>
    </row>
    <row r="9" ht="47.25" customHeight="1" s="248">
      <c r="B9" s="278" t="inlineStr">
        <is>
          <t>Наименование индекса / норм сопутствующих затрат</t>
        </is>
      </c>
      <c r="C9" s="278" t="inlineStr">
        <is>
          <t>Дата применения и обоснование индекса / норм сопутствующих затрат</t>
        </is>
      </c>
      <c r="D9" s="278" t="inlineStr">
        <is>
          <t>Размер индекса / норма сопутствующих затрат</t>
        </is>
      </c>
    </row>
    <row r="10" ht="15.75" customHeight="1" s="248">
      <c r="B10" s="278" t="n">
        <v>1</v>
      </c>
      <c r="C10" s="278" t="n">
        <v>2</v>
      </c>
      <c r="D10" s="278" t="n">
        <v>3</v>
      </c>
    </row>
    <row r="11" ht="45" customHeight="1" s="248">
      <c r="B11" s="278" t="inlineStr">
        <is>
          <t xml:space="preserve">Индекс изменения сметной стоимости на 1 квартал 2023 года. ОЗП </t>
        </is>
      </c>
      <c r="C11" s="278" t="inlineStr">
        <is>
          <t>Письмо Минстроя России от 30.03.2023г. №17106-ИФ/09  прил.1</t>
        </is>
      </c>
      <c r="D11" s="278" t="n">
        <v>44.29</v>
      </c>
    </row>
    <row r="12" ht="29.25" customHeight="1" s="248">
      <c r="B12" s="278" t="inlineStr">
        <is>
          <t>Индекс изменения сметной стоимости на 1 квартал 2023 года. ЭМ</t>
        </is>
      </c>
      <c r="C12" s="278" t="inlineStr">
        <is>
          <t>Письмо Минстроя России от 30.03.2023г. №17106-ИФ/09  прил.1</t>
        </is>
      </c>
      <c r="D12" s="278" t="n">
        <v>10.84</v>
      </c>
    </row>
    <row r="13" ht="29.25" customHeight="1" s="248">
      <c r="B13" s="278" t="inlineStr">
        <is>
          <t>Индекс изменения сметной стоимости на 1 квартал 2023 года. МАТ</t>
        </is>
      </c>
      <c r="C13" s="278" t="inlineStr">
        <is>
          <t>Письмо Минстроя России от 30.03.2023г. №17106-ИФ/09  прил.1</t>
        </is>
      </c>
      <c r="D13" s="278" t="n">
        <v>5.34</v>
      </c>
    </row>
    <row r="14" ht="30.75" customHeight="1" s="248">
      <c r="B14" s="278" t="inlineStr">
        <is>
          <t>Индекс изменения сметной стоимости на 1 квартал 2023 года. ОБ</t>
        </is>
      </c>
      <c r="C14" s="114" t="inlineStr">
        <is>
          <t>Письмо Минстроя России от 23.02.2023г. №9791-ИФ/09 прил.6</t>
        </is>
      </c>
      <c r="D14" s="278" t="n">
        <v>6.26</v>
      </c>
    </row>
    <row r="15" ht="89.25" customHeight="1" s="248">
      <c r="B15" s="278" t="inlineStr">
        <is>
          <t>Временные здания и сооружения</t>
        </is>
      </c>
      <c r="C15" s="278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227" t="n">
        <v>0.025</v>
      </c>
    </row>
    <row r="16" ht="78.75" customHeight="1" s="248">
      <c r="B16" s="278" t="inlineStr">
        <is>
          <t>Дополнительные затраты при производстве строительно-монтажных работ в зимнее время</t>
        </is>
      </c>
      <c r="C16" s="278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227" t="n">
        <v>0.021</v>
      </c>
    </row>
    <row r="17" ht="31.5" customHeight="1" s="248">
      <c r="B17" s="278" t="inlineStr">
        <is>
          <t>Строительный контроль</t>
        </is>
      </c>
      <c r="C17" s="278" t="inlineStr">
        <is>
          <t>Постановление Правительства РФ от 21.06.10 г. № 468</t>
        </is>
      </c>
      <c r="D17" s="227" t="n">
        <v>0.0214</v>
      </c>
    </row>
    <row r="18" ht="31.5" customHeight="1" s="248">
      <c r="B18" s="278" t="inlineStr">
        <is>
          <t>Авторский надзор - 0,2%</t>
        </is>
      </c>
      <c r="C18" s="278" t="inlineStr">
        <is>
          <t>Приказ от 4.08.2020 № 421/пр п.173</t>
        </is>
      </c>
      <c r="D18" s="227" t="n">
        <v>0.002</v>
      </c>
    </row>
    <row r="19" ht="24" customHeight="1" s="248">
      <c r="B19" s="278" t="inlineStr">
        <is>
          <t>Непредвиденные расходы</t>
        </is>
      </c>
      <c r="C19" s="278" t="inlineStr">
        <is>
          <t>Приказ от 4.08.2020 № 421/пр п.179</t>
        </is>
      </c>
      <c r="D19" s="227" t="n">
        <v>0.03</v>
      </c>
    </row>
    <row r="20" ht="18.75" customHeight="1" s="248">
      <c r="B20" s="119" t="n"/>
    </row>
    <row r="21" ht="18.75" customHeight="1" s="248">
      <c r="B21" s="119" t="n"/>
    </row>
    <row r="22" ht="18.75" customHeight="1" s="248">
      <c r="B22" s="119" t="n"/>
    </row>
    <row r="23" ht="18.75" customHeight="1" s="248">
      <c r="B23" s="119" t="n"/>
    </row>
    <row r="26">
      <c r="B26" s="244" t="inlineStr">
        <is>
          <t>Составил ______________________        Д.А. Самуйленко</t>
        </is>
      </c>
      <c r="C26" s="245" t="n"/>
    </row>
    <row r="27">
      <c r="B27" s="247" t="inlineStr">
        <is>
          <t xml:space="preserve">                         (подпись, инициалы, фамилия)</t>
        </is>
      </c>
      <c r="C27" s="245" t="n"/>
    </row>
    <row r="28">
      <c r="B28" s="244" t="n"/>
      <c r="C28" s="245" t="n"/>
    </row>
    <row r="29">
      <c r="B29" s="244" t="inlineStr">
        <is>
          <t>Проверил ______________________        А.В. Костянецкая</t>
        </is>
      </c>
      <c r="C29" s="245" t="n"/>
    </row>
    <row r="30">
      <c r="B30" s="247" t="inlineStr">
        <is>
          <t xml:space="preserve">                        (подпись, инициалы, фамилия)</t>
        </is>
      </c>
      <c r="C30" s="24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A13" sqref="A13:F13"/>
    </sheetView>
  </sheetViews>
  <sheetFormatPr baseColWidth="8" defaultColWidth="9.140625" defaultRowHeight="15"/>
  <cols>
    <col width="44.85546875" customWidth="1" style="248" min="2" max="2"/>
    <col width="13" customWidth="1" style="248" min="3" max="3"/>
    <col width="22.85546875" customWidth="1" style="248" min="4" max="4"/>
    <col width="21.5703125" customWidth="1" style="248" min="5" max="5"/>
    <col width="43.85546875" customWidth="1" style="248" min="6" max="6"/>
  </cols>
  <sheetData>
    <row r="1" s="248"/>
    <row r="2" ht="17.25" customHeight="1" s="248">
      <c r="A2" s="273" t="inlineStr">
        <is>
          <t>Расчет размера средств на оплату труда рабочих-строителей в текущем уровне цен (ФОТр.тек.)</t>
        </is>
      </c>
    </row>
    <row r="3" s="248"/>
    <row r="4" ht="18" customHeight="1" s="248">
      <c r="A4" s="249" t="inlineStr">
        <is>
          <t>Составлен в уровне цен на 01.01.2023 г.</t>
        </is>
      </c>
      <c r="B4" s="250" t="n"/>
      <c r="C4" s="250" t="n"/>
      <c r="D4" s="250" t="n"/>
      <c r="E4" s="250" t="n"/>
      <c r="F4" s="250" t="n"/>
      <c r="G4" s="250" t="n"/>
    </row>
    <row r="5" ht="15.75" customHeight="1" s="248">
      <c r="A5" s="251" t="inlineStr">
        <is>
          <t>№ пп.</t>
        </is>
      </c>
      <c r="B5" s="251" t="inlineStr">
        <is>
          <t>Наименование элемента</t>
        </is>
      </c>
      <c r="C5" s="251" t="inlineStr">
        <is>
          <t>Обозначение</t>
        </is>
      </c>
      <c r="D5" s="251" t="inlineStr">
        <is>
          <t>Формула</t>
        </is>
      </c>
      <c r="E5" s="251" t="inlineStr">
        <is>
          <t>Величина элемента</t>
        </is>
      </c>
      <c r="F5" s="251" t="inlineStr">
        <is>
          <t>Наименования обосновывающих документов</t>
        </is>
      </c>
      <c r="G5" s="250" t="n"/>
    </row>
    <row r="6" ht="15.75" customHeight="1" s="248">
      <c r="A6" s="251" t="n">
        <v>1</v>
      </c>
      <c r="B6" s="251" t="n">
        <v>2</v>
      </c>
      <c r="C6" s="251" t="n">
        <v>3</v>
      </c>
      <c r="D6" s="251" t="n">
        <v>4</v>
      </c>
      <c r="E6" s="251" t="n">
        <v>5</v>
      </c>
      <c r="F6" s="251" t="n">
        <v>6</v>
      </c>
      <c r="G6" s="250" t="n"/>
    </row>
    <row r="7" ht="110.25" customHeight="1" s="248">
      <c r="A7" s="252" t="inlineStr">
        <is>
          <t>1.1</t>
        </is>
      </c>
      <c r="B7" s="25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78" t="inlineStr">
        <is>
          <t>С1ср</t>
        </is>
      </c>
      <c r="D7" s="278" t="inlineStr">
        <is>
          <t>-</t>
        </is>
      </c>
      <c r="E7" s="255" t="n">
        <v>47872.94</v>
      </c>
      <c r="F7" s="25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50" t="n"/>
    </row>
    <row r="8" ht="31.5" customHeight="1" s="248">
      <c r="A8" s="252" t="inlineStr">
        <is>
          <t>1.2</t>
        </is>
      </c>
      <c r="B8" s="257" t="inlineStr">
        <is>
          <t>Среднегодовое нормативное число часов работы одного рабочего в месяц, часы (ч.)</t>
        </is>
      </c>
      <c r="C8" s="278" t="inlineStr">
        <is>
          <t>tср</t>
        </is>
      </c>
      <c r="D8" s="278" t="inlineStr">
        <is>
          <t>1973ч/12мес.</t>
        </is>
      </c>
      <c r="E8" s="256">
        <f>1973/12</f>
        <v/>
      </c>
      <c r="F8" s="257" t="inlineStr">
        <is>
          <t>Производственный календарь 2023 год
(40-часов.неделя)</t>
        </is>
      </c>
      <c r="G8" s="259" t="n"/>
    </row>
    <row r="9" ht="15.75" customHeight="1" s="248">
      <c r="A9" s="252" t="inlineStr">
        <is>
          <t>1.3</t>
        </is>
      </c>
      <c r="B9" s="257" t="inlineStr">
        <is>
          <t>Коэффициент увеличения</t>
        </is>
      </c>
      <c r="C9" s="278" t="inlineStr">
        <is>
          <t>Кув</t>
        </is>
      </c>
      <c r="D9" s="278" t="inlineStr">
        <is>
          <t>-</t>
        </is>
      </c>
      <c r="E9" s="256" t="n">
        <v>1</v>
      </c>
      <c r="F9" s="257" t="n"/>
      <c r="G9" s="259" t="n"/>
    </row>
    <row r="10" ht="15.75" customHeight="1" s="248">
      <c r="A10" s="252" t="inlineStr">
        <is>
          <t>1.4</t>
        </is>
      </c>
      <c r="B10" s="257" t="inlineStr">
        <is>
          <t>Средний разряд работ</t>
        </is>
      </c>
      <c r="C10" s="278" t="n"/>
      <c r="D10" s="278" t="n"/>
      <c r="E10" s="393" t="n">
        <v>3.8</v>
      </c>
      <c r="F10" s="257" t="inlineStr">
        <is>
          <t>РТМ</t>
        </is>
      </c>
      <c r="G10" s="259" t="n"/>
    </row>
    <row r="11" ht="78.75" customHeight="1" s="248">
      <c r="A11" s="252" t="inlineStr">
        <is>
          <t>1.5</t>
        </is>
      </c>
      <c r="B11" s="257" t="inlineStr">
        <is>
          <t>Тарифный коэффициент среднего разряда работ</t>
        </is>
      </c>
      <c r="C11" s="278" t="inlineStr">
        <is>
          <t>КТ</t>
        </is>
      </c>
      <c r="D11" s="278" t="inlineStr">
        <is>
          <t>-</t>
        </is>
      </c>
      <c r="E11" s="394" t="n">
        <v>1.308</v>
      </c>
      <c r="F11" s="25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50" t="n"/>
    </row>
    <row r="12" ht="78.75" customHeight="1" s="248">
      <c r="A12" s="262" t="inlineStr">
        <is>
          <t>1.6</t>
        </is>
      </c>
      <c r="B12" s="367" t="inlineStr">
        <is>
          <t>Коэффициент инфляции, определяемый поквартально</t>
        </is>
      </c>
      <c r="C12" s="263" t="inlineStr">
        <is>
          <t>Кинф</t>
        </is>
      </c>
      <c r="D12" s="263" t="inlineStr">
        <is>
          <t>-</t>
        </is>
      </c>
      <c r="E12" s="395" t="n">
        <v>1.139</v>
      </c>
      <c r="F12" s="36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59" t="n"/>
    </row>
    <row r="13" ht="63" customHeight="1" s="248">
      <c r="A13" s="370" t="inlineStr">
        <is>
          <t>1.7</t>
        </is>
      </c>
      <c r="B13" s="371" t="inlineStr">
        <is>
          <t>Размер средств на оплату труда рабочих-строителей в текущем уровне цен (ФОТр.тек.), руб/чел.-ч</t>
        </is>
      </c>
      <c r="C13" s="372" t="inlineStr">
        <is>
          <t>ФОТр.тек.</t>
        </is>
      </c>
      <c r="D13" s="372" t="inlineStr">
        <is>
          <t>(С1ср/tср*КТ*Т*Кув)*Кинф</t>
        </is>
      </c>
      <c r="E13" s="373">
        <f>((E7*E9/E8)*E11)*E12</f>
        <v/>
      </c>
      <c r="F13" s="37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50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2025-01-24T12:11:12Z</dcterms:modified>
  <cp:lastModifiedBy>Nikolay Ivanov</cp:lastModifiedBy>
  <cp:lastPrinted>2023-11-29T07:17:51Z</cp:lastPrinted>
</cp:coreProperties>
</file>