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6" fillId="0" borderId="0" applyAlignment="1" pivotButton="0" quotePrefix="0" xfId="0">
      <alignment vertical="center"/>
    </xf>
    <xf numFmtId="2" fontId="16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D53" sqref="D53"/>
    </sheetView>
  </sheetViews>
  <sheetFormatPr baseColWidth="8" defaultColWidth="9.140625" defaultRowHeight="15.75"/>
  <cols>
    <col width="9.140625" customWidth="1" style="245" min="1" max="2"/>
    <col width="51.7109375" customWidth="1" style="245" min="3" max="3"/>
    <col width="47" customWidth="1" style="245" min="4" max="4"/>
    <col width="37.42578125" customWidth="1" style="245" min="5" max="5"/>
    <col width="9.140625" customWidth="1" style="245" min="6" max="6"/>
  </cols>
  <sheetData>
    <row r="3">
      <c r="B3" s="267" t="inlineStr">
        <is>
          <t>Приложение № 1</t>
        </is>
      </c>
    </row>
    <row r="4">
      <c r="B4" s="268" t="inlineStr">
        <is>
          <t>Сравнительная таблица отбора объекта-представителя</t>
        </is>
      </c>
    </row>
    <row r="5" ht="84" customHeight="1" s="243">
      <c r="B5" s="2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3">
      <c r="B6" s="160" t="n"/>
      <c r="C6" s="160" t="n"/>
      <c r="D6" s="160" t="n"/>
    </row>
    <row r="7" ht="64.5" customHeight="1" s="243">
      <c r="B7" s="269" t="inlineStr">
        <is>
          <t>Наименование разрабатываемого показателя УНЦ — Демонтаж муфты соединительной 20 кВ сечением до 300мм2</t>
        </is>
      </c>
    </row>
    <row r="8" ht="31.5" customHeight="1" s="243">
      <c r="B8" s="270" t="inlineStr">
        <is>
          <t>Сопоставимый уровень цен: 01.01.2001</t>
        </is>
      </c>
    </row>
    <row r="9" ht="15.75" customHeight="1" s="243">
      <c r="B9" s="270" t="inlineStr">
        <is>
          <t>Единица измерения  — 1 ед</t>
        </is>
      </c>
    </row>
    <row r="10">
      <c r="B10" s="270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45" t="n"/>
    </row>
    <row r="12" ht="96.75" customHeight="1" s="243">
      <c r="B12" s="273" t="n">
        <v>1</v>
      </c>
      <c r="C12" s="286" t="inlineStr">
        <is>
          <t>Наименование объекта-представителя</t>
        </is>
      </c>
      <c r="D12" s="273" t="n"/>
    </row>
    <row r="13">
      <c r="B13" s="273" t="n">
        <v>2</v>
      </c>
      <c r="C13" s="286" t="inlineStr">
        <is>
          <t>Наименование субъекта Российской Федерации</t>
        </is>
      </c>
      <c r="D13" s="273" t="n"/>
    </row>
    <row r="14">
      <c r="B14" s="273" t="n">
        <v>3</v>
      </c>
      <c r="C14" s="286" t="inlineStr">
        <is>
          <t>Климатический район и подрайон</t>
        </is>
      </c>
      <c r="D14" s="273" t="n"/>
    </row>
    <row r="15">
      <c r="B15" s="273" t="n">
        <v>4</v>
      </c>
      <c r="C15" s="286" t="inlineStr">
        <is>
          <t>Мощность объекта</t>
        </is>
      </c>
      <c r="D15" s="273" t="n"/>
    </row>
    <row r="16" ht="116.25" customHeight="1" s="243">
      <c r="B16" s="27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Расчетная модель</t>
        </is>
      </c>
    </row>
    <row r="17" ht="79.5" customHeight="1" s="243">
      <c r="B17" s="27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6" t="inlineStr">
        <is>
          <t>строительно-монтажные работы</t>
        </is>
      </c>
      <c r="D18" s="152" t="n"/>
    </row>
    <row r="19" ht="15.75" customHeight="1" s="243">
      <c r="B19" s="144" t="inlineStr">
        <is>
          <t>6.2</t>
        </is>
      </c>
      <c r="C19" s="286" t="inlineStr">
        <is>
          <t>оборудование и инвентарь</t>
        </is>
      </c>
      <c r="D19" s="152" t="n"/>
    </row>
    <row r="20" ht="16.5" customHeight="1" s="243">
      <c r="B20" s="144" t="inlineStr">
        <is>
          <t>6.3</t>
        </is>
      </c>
      <c r="C20" s="286" t="inlineStr">
        <is>
          <t>пусконаладочные работы</t>
        </is>
      </c>
      <c r="D20" s="152" t="n"/>
    </row>
    <row r="21" ht="35.25" customHeight="1" s="243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3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43">
      <c r="B23" s="27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43">
      <c r="B24" s="27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 ht="48" customHeight="1" s="243">
      <c r="B25" s="273" t="n">
        <v>10</v>
      </c>
      <c r="C25" s="286" t="inlineStr">
        <is>
          <t>Примечание</t>
        </is>
      </c>
      <c r="D25" s="273" t="n"/>
    </row>
    <row r="26">
      <c r="B26" s="140" t="n"/>
      <c r="C26" s="139" t="n"/>
      <c r="D26" s="139" t="n"/>
    </row>
    <row r="27">
      <c r="B27" s="138" t="n"/>
    </row>
    <row r="28">
      <c r="B28" s="245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5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5" min="1" max="1"/>
    <col width="9.140625" customWidth="1" style="245" min="2" max="2"/>
    <col width="35.28515625" customWidth="1" style="245" min="3" max="3"/>
    <col width="13.85546875" customWidth="1" style="245" min="4" max="4"/>
    <col width="24.85546875" customWidth="1" style="245" min="5" max="5"/>
    <col width="15.5703125" customWidth="1" style="245" min="6" max="6"/>
    <col width="14.85546875" customWidth="1" style="245" min="7" max="7"/>
    <col width="16.7109375" customWidth="1" style="245" min="8" max="8"/>
    <col width="13" customWidth="1" style="245" min="9" max="10"/>
    <col width="18" customWidth="1" style="245" min="11" max="11"/>
    <col width="9.140625" customWidth="1" style="245" min="12" max="12"/>
  </cols>
  <sheetData>
    <row r="3">
      <c r="B3" s="267" t="inlineStr">
        <is>
          <t>Приложение № 2</t>
        </is>
      </c>
      <c r="K3" s="138" t="n"/>
    </row>
    <row r="4">
      <c r="B4" s="26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3">
      <c r="B6" s="270">
        <f>'Прил.1 Сравнит табл'!B7:D7</f>
        <v/>
      </c>
    </row>
    <row r="7">
      <c r="B7" s="270">
        <f>'Прил.1 Сравнит табл'!B9:D9</f>
        <v/>
      </c>
    </row>
    <row r="8" ht="18.75" customHeight="1" s="243">
      <c r="B8" s="119" t="n"/>
    </row>
    <row r="9" ht="15.75" customHeight="1" s="243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70" t="n"/>
      <c r="F9" s="370" t="n"/>
      <c r="G9" s="370" t="n"/>
      <c r="H9" s="370" t="n"/>
      <c r="I9" s="370" t="n"/>
      <c r="J9" s="371" t="n"/>
    </row>
    <row r="10" ht="15.75" customHeight="1" s="243">
      <c r="B10" s="372" t="n"/>
      <c r="C10" s="372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__ кв. 20__г., тыс. руб.</t>
        </is>
      </c>
      <c r="G10" s="370" t="n"/>
      <c r="H10" s="370" t="n"/>
      <c r="I10" s="370" t="n"/>
      <c r="J10" s="371" t="n"/>
    </row>
    <row r="11" ht="31.5" customHeight="1" s="243">
      <c r="B11" s="373" t="n"/>
      <c r="C11" s="373" t="n"/>
      <c r="D11" s="373" t="n"/>
      <c r="E11" s="373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3">
      <c r="B12" s="3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5" t="n"/>
      <c r="D12" s="375" t="n"/>
      <c r="E12" s="375" t="n"/>
      <c r="F12" s="375" t="n"/>
      <c r="G12" s="375" t="n"/>
      <c r="H12" s="375" t="n"/>
      <c r="I12" s="375" t="n"/>
      <c r="J12" s="376" t="n"/>
    </row>
    <row r="13" ht="15" customHeight="1" s="243">
      <c r="B13" s="377" t="n"/>
      <c r="J13" s="378" t="n"/>
    </row>
    <row r="14" ht="15.75" customHeight="1" s="243">
      <c r="B14" s="379" t="n"/>
      <c r="C14" s="380" t="n"/>
      <c r="D14" s="380" t="n"/>
      <c r="E14" s="380" t="n"/>
      <c r="F14" s="380" t="n"/>
      <c r="G14" s="380" t="n"/>
      <c r="H14" s="380" t="n"/>
      <c r="I14" s="380" t="n"/>
      <c r="J14" s="381" t="n"/>
    </row>
    <row r="15" ht="15.75" customHeight="1" s="243">
      <c r="B15" s="272" t="inlineStr">
        <is>
          <t>Всего по объекту:</t>
        </is>
      </c>
      <c r="C15" s="370" t="n"/>
      <c r="D15" s="370" t="n"/>
      <c r="E15" s="371" t="n"/>
      <c r="F15" s="161" t="n"/>
      <c r="G15" s="161" t="n"/>
      <c r="H15" s="161" t="n"/>
      <c r="I15" s="161" t="n"/>
      <c r="J15" s="161" t="n"/>
    </row>
    <row r="16">
      <c r="B16" s="272" t="inlineStr">
        <is>
          <t>Всего по объекту в сопоставимом уровне цен __кв. 20__г:</t>
        </is>
      </c>
      <c r="C16" s="370" t="n"/>
      <c r="D16" s="370" t="n"/>
      <c r="E16" s="371" t="n"/>
      <c r="F16" s="161" t="n"/>
      <c r="G16" s="161" t="n"/>
      <c r="H16" s="161" t="n"/>
      <c r="I16" s="161" t="n"/>
      <c r="J16" s="161" t="n"/>
    </row>
    <row r="17" ht="15" customHeight="1" s="243"/>
    <row r="18" ht="15" customHeight="1" s="243"/>
    <row r="19" ht="15" customHeight="1" s="243"/>
    <row r="20" ht="15" customHeight="1" s="243">
      <c r="C20" s="239" t="inlineStr">
        <is>
          <t>Составил ______________________     Д.А. Самуйленко</t>
        </is>
      </c>
      <c r="D20" s="240" t="n"/>
      <c r="E20" s="240" t="n"/>
    </row>
    <row r="21" ht="15" customHeight="1" s="243">
      <c r="C21" s="242" t="inlineStr">
        <is>
          <t xml:space="preserve">                         (подпись, инициалы, фамилия)</t>
        </is>
      </c>
      <c r="D21" s="240" t="n"/>
      <c r="E21" s="240" t="n"/>
    </row>
    <row r="22" ht="15" customHeight="1" s="243">
      <c r="C22" s="239" t="n"/>
      <c r="D22" s="240" t="n"/>
      <c r="E22" s="240" t="n"/>
    </row>
    <row r="23" ht="15" customHeight="1" s="243">
      <c r="C23" s="239" t="inlineStr">
        <is>
          <t>Проверил ______________________        А.В. Костянецкая</t>
        </is>
      </c>
      <c r="D23" s="240" t="n"/>
      <c r="E23" s="240" t="n"/>
    </row>
    <row r="24" ht="15" customHeight="1" s="243">
      <c r="C24" s="242" t="inlineStr">
        <is>
          <t xml:space="preserve">                        (подпись, инициалы, фамилия)</t>
        </is>
      </c>
      <c r="D24" s="240" t="n"/>
      <c r="E24" s="240" t="n"/>
    </row>
    <row r="25" ht="15" customHeight="1" s="243"/>
    <row r="26" ht="15" customHeight="1" s="243"/>
    <row r="27" ht="15" customHeight="1" s="243"/>
    <row r="28" ht="15" customHeight="1" s="243"/>
    <row r="29" ht="15" customHeight="1" s="243"/>
    <row r="30" ht="15" customHeight="1" s="243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5" min="1" max="1"/>
    <col width="12.5703125" customWidth="1" style="245" min="2" max="2"/>
    <col width="22.42578125" customWidth="1" style="245" min="3" max="3"/>
    <col width="49.7109375" customWidth="1" style="245" min="4" max="4"/>
    <col width="10.140625" customWidth="1" style="245" min="5" max="5"/>
    <col width="20.7109375" customWidth="1" style="245" min="6" max="6"/>
    <col width="20" customWidth="1" style="245" min="7" max="7"/>
    <col width="16.7109375" customWidth="1" style="245" min="8" max="8"/>
    <col width="9.140625" customWidth="1" style="245" min="9" max="9"/>
    <col width="15.5703125" customWidth="1" style="245" min="10" max="10"/>
    <col width="15" customWidth="1" style="245" min="11" max="11"/>
    <col width="9.140625" customWidth="1" style="245" min="12" max="12"/>
  </cols>
  <sheetData>
    <row r="2">
      <c r="A2" s="267" t="inlineStr">
        <is>
          <t xml:space="preserve">Приложение № 3 </t>
        </is>
      </c>
    </row>
    <row r="3">
      <c r="A3" s="268" t="inlineStr">
        <is>
          <t>Объектная ресурсная ведомость</t>
        </is>
      </c>
    </row>
    <row r="4">
      <c r="A4" s="291" t="n"/>
    </row>
    <row r="5">
      <c r="A5" s="270" t="n"/>
    </row>
    <row r="6">
      <c r="A6" s="290" t="inlineStr">
        <is>
          <t>Наименование разрабатываемого показателя УНЦ — Демонтаж муфты соединительной 20 кВ сечением до 300мм2</t>
        </is>
      </c>
    </row>
    <row r="7" s="243">
      <c r="A7" s="290" t="n"/>
      <c r="B7" s="290" t="n"/>
      <c r="C7" s="290" t="n"/>
      <c r="D7" s="290" t="n"/>
      <c r="E7" s="290" t="n"/>
      <c r="F7" s="290" t="n"/>
      <c r="G7" s="290" t="n"/>
      <c r="H7" s="290" t="n"/>
      <c r="I7" s="245" t="n"/>
      <c r="J7" s="245" t="n"/>
      <c r="K7" s="245" t="n"/>
      <c r="L7" s="245" t="n"/>
    </row>
    <row r="8">
      <c r="A8" s="290" t="n"/>
      <c r="B8" s="290" t="n"/>
      <c r="C8" s="290" t="n"/>
      <c r="D8" s="290" t="n"/>
      <c r="E8" s="290" t="n"/>
      <c r="F8" s="290" t="n"/>
      <c r="G8" s="290" t="n"/>
      <c r="H8" s="290" t="n"/>
    </row>
    <row r="9" ht="38.25" customHeight="1" s="243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71" t="n"/>
    </row>
    <row r="10" ht="40.5" customHeight="1" s="243">
      <c r="A10" s="373" t="n"/>
      <c r="B10" s="373" t="n"/>
      <c r="C10" s="373" t="n"/>
      <c r="D10" s="373" t="n"/>
      <c r="E10" s="373" t="n"/>
      <c r="F10" s="373" t="n"/>
      <c r="G10" s="273" t="inlineStr">
        <is>
          <t>на ед.изм.</t>
        </is>
      </c>
      <c r="H10" s="273" t="inlineStr">
        <is>
          <t>общая</t>
        </is>
      </c>
    </row>
    <row r="11">
      <c r="A11" s="258" t="n">
        <v>1</v>
      </c>
      <c r="B11" s="258" t="n"/>
      <c r="C11" s="258" t="n">
        <v>2</v>
      </c>
      <c r="D11" s="258" t="inlineStr">
        <is>
          <t>З</t>
        </is>
      </c>
      <c r="E11" s="258" t="n">
        <v>4</v>
      </c>
      <c r="F11" s="258" t="n">
        <v>5</v>
      </c>
      <c r="G11" s="258" t="n">
        <v>6</v>
      </c>
      <c r="H11" s="258" t="n">
        <v>7</v>
      </c>
    </row>
    <row r="12" customFormat="1" s="233">
      <c r="A12" s="287" t="inlineStr">
        <is>
          <t>Затраты труда рабочих</t>
        </is>
      </c>
      <c r="B12" s="370" t="n"/>
      <c r="C12" s="370" t="n"/>
      <c r="D12" s="370" t="n"/>
      <c r="E12" s="371" t="n"/>
      <c r="F12" s="382" t="n">
        <v>113.28</v>
      </c>
      <c r="G12" s="10" t="n"/>
      <c r="H12" s="382">
        <f>SUM(H13:H13)</f>
        <v/>
      </c>
    </row>
    <row r="13">
      <c r="A13" s="172" t="n">
        <v>1</v>
      </c>
      <c r="B13" s="212" t="n"/>
      <c r="C13" s="225" t="inlineStr">
        <is>
          <t>1-4-0</t>
        </is>
      </c>
      <c r="D13" s="294" t="inlineStr">
        <is>
          <t>Затраты труда рабочих (средний разряд работы 4,0)</t>
        </is>
      </c>
      <c r="E13" s="295" t="inlineStr">
        <is>
          <t>чел.-ч</t>
        </is>
      </c>
      <c r="F13" s="383" t="n">
        <v>113.28</v>
      </c>
      <c r="G13" s="222" t="n">
        <v>9.619999999999999</v>
      </c>
      <c r="H13" s="222">
        <f>ROUND(F13*G13,2)</f>
        <v/>
      </c>
    </row>
    <row r="14">
      <c r="A14" s="283" t="inlineStr">
        <is>
          <t>Затраты труда машинистов</t>
        </is>
      </c>
      <c r="B14" s="370" t="n"/>
      <c r="C14" s="370" t="n"/>
      <c r="D14" s="370" t="n"/>
      <c r="E14" s="371" t="n"/>
      <c r="F14" s="287" t="n"/>
      <c r="G14" s="149" t="n"/>
      <c r="H14" s="382">
        <f>H15</f>
        <v/>
      </c>
    </row>
    <row r="15">
      <c r="A15" s="295" t="n">
        <v>2</v>
      </c>
      <c r="B15" s="285" t="n"/>
      <c r="C15" s="225" t="n">
        <v>2</v>
      </c>
      <c r="D15" s="294" t="inlineStr">
        <is>
          <t>Затраты труда машинистов</t>
        </is>
      </c>
      <c r="E15" s="295" t="inlineStr">
        <is>
          <t>чел.-ч</t>
        </is>
      </c>
      <c r="F15" s="296" t="n">
        <v>0.48</v>
      </c>
      <c r="G15" s="208" t="n"/>
      <c r="H15" s="314" t="n">
        <v>6.03</v>
      </c>
    </row>
    <row r="16" customFormat="1" s="233">
      <c r="A16" s="287" t="inlineStr">
        <is>
          <t>Машины и механизмы</t>
        </is>
      </c>
      <c r="B16" s="370" t="n"/>
      <c r="C16" s="370" t="n"/>
      <c r="D16" s="370" t="n"/>
      <c r="E16" s="371" t="n"/>
      <c r="F16" s="287" t="n"/>
      <c r="G16" s="149" t="n"/>
      <c r="H16" s="382">
        <f>SUM(H17:H18)</f>
        <v/>
      </c>
    </row>
    <row r="17" customFormat="1" s="72">
      <c r="A17" s="295" t="n">
        <v>3</v>
      </c>
      <c r="B17" s="285" t="n"/>
      <c r="C17" s="225" t="inlineStr">
        <is>
          <t>91.05.05-015</t>
        </is>
      </c>
      <c r="D17" s="294" t="inlineStr">
        <is>
          <t>Краны на автомобильном ходу, грузоподъемность 16 т</t>
        </is>
      </c>
      <c r="E17" s="295" t="inlineStr">
        <is>
          <t>маш.час</t>
        </is>
      </c>
      <c r="F17" s="295" t="n">
        <v>0.24</v>
      </c>
      <c r="G17" s="297" t="n">
        <v>115.4</v>
      </c>
      <c r="H17" s="222">
        <f>ROUND(F17*G17,2)</f>
        <v/>
      </c>
      <c r="I17" s="223" t="n"/>
      <c r="J17" s="224" t="n"/>
      <c r="K17" s="138" t="n"/>
      <c r="L17" s="223" t="n"/>
    </row>
    <row r="18" customFormat="1" s="72">
      <c r="A18" s="295" t="n">
        <v>4</v>
      </c>
      <c r="B18" s="285" t="n"/>
      <c r="C18" s="225" t="inlineStr">
        <is>
          <t>91.14.02-001</t>
        </is>
      </c>
      <c r="D18" s="294" t="inlineStr">
        <is>
          <t>Автомобили бортовые, грузоподъемность: до 5 т</t>
        </is>
      </c>
      <c r="E18" s="295" t="inlineStr">
        <is>
          <t>маш.час</t>
        </is>
      </c>
      <c r="F18" s="295" t="n">
        <v>0.24</v>
      </c>
      <c r="G18" s="297" t="n">
        <v>65.70999999999999</v>
      </c>
      <c r="H18" s="222">
        <f>ROUND(F18*G18,2)</f>
        <v/>
      </c>
      <c r="I18" s="223" t="n"/>
      <c r="J18" s="224" t="n"/>
      <c r="K18" s="138" t="n"/>
      <c r="L18" s="223" t="n"/>
    </row>
    <row r="19">
      <c r="A19" s="284" t="inlineStr">
        <is>
          <t>Материалы</t>
        </is>
      </c>
      <c r="B19" s="370" t="n"/>
      <c r="C19" s="370" t="n"/>
      <c r="D19" s="370" t="n"/>
      <c r="E19" s="371" t="n"/>
      <c r="F19" s="284" t="n"/>
      <c r="G19" s="207" t="n"/>
      <c r="H19" s="382">
        <f>SUM(H20:H28)</f>
        <v/>
      </c>
    </row>
    <row r="20">
      <c r="A20" s="172" t="n">
        <v>5</v>
      </c>
      <c r="B20" s="285" t="n"/>
      <c r="C20" s="225" t="inlineStr">
        <is>
          <t>Прайс из СД ОП</t>
        </is>
      </c>
      <c r="D20" s="294" t="inlineStr">
        <is>
          <t xml:space="preserve">Муфта соединительная 20 кВ сечением 95 мм2 </t>
        </is>
      </c>
      <c r="E20" s="295" t="inlineStr">
        <is>
          <t>шт</t>
        </is>
      </c>
      <c r="F20" s="295" t="n">
        <v>6</v>
      </c>
      <c r="G20" s="297" t="n">
        <v>7223.23</v>
      </c>
      <c r="H20" s="222">
        <f>ROUND(F20*G20,2)</f>
        <v/>
      </c>
      <c r="I20" s="163" t="n"/>
    </row>
    <row r="21" ht="25.5" customHeight="1" s="243">
      <c r="A21" s="172" t="n">
        <v>6</v>
      </c>
      <c r="B21" s="285" t="n"/>
      <c r="C21" s="225" t="inlineStr">
        <is>
          <t>10.3.02.03-0011</t>
        </is>
      </c>
      <c r="D21" s="294" t="inlineStr">
        <is>
          <t>Припои оловянно-свинцовые бессурьмянистые, марка ПОС30</t>
        </is>
      </c>
      <c r="E21" s="295" t="inlineStr">
        <is>
          <t>т</t>
        </is>
      </c>
      <c r="F21" s="295" t="n">
        <v>0.0174</v>
      </c>
      <c r="G21" s="297" t="n">
        <v>68050</v>
      </c>
      <c r="H21" s="222">
        <f>ROUND(F21*G21,2)</f>
        <v/>
      </c>
      <c r="I21" s="163" t="n"/>
      <c r="K21" s="153" t="n"/>
    </row>
    <row r="22" ht="25.5" customHeight="1" s="243">
      <c r="A22" s="172" t="n">
        <v>7</v>
      </c>
      <c r="B22" s="285" t="n"/>
      <c r="C22" s="225" t="inlineStr">
        <is>
          <t>10.2.02.08-0001</t>
        </is>
      </c>
      <c r="D22" s="294" t="inlineStr">
        <is>
          <t>Проволока медная, круглая, мягкая, электротехническая, диаметр 1,0-3,0 мм и выше</t>
        </is>
      </c>
      <c r="E22" s="295" t="inlineStr">
        <is>
          <t>т</t>
        </is>
      </c>
      <c r="F22" s="295" t="n">
        <v>0.0075</v>
      </c>
      <c r="G22" s="297" t="n">
        <v>37517</v>
      </c>
      <c r="H22" s="222">
        <f>ROUND(F22*G22,2)</f>
        <v/>
      </c>
      <c r="I22" s="163" t="n"/>
      <c r="K22" s="153" t="n"/>
    </row>
    <row r="23">
      <c r="A23" s="172" t="n">
        <v>8</v>
      </c>
      <c r="B23" s="285" t="n"/>
      <c r="C23" s="225" t="inlineStr">
        <is>
          <t>01.1.02.01-0003</t>
        </is>
      </c>
      <c r="D23" s="294" t="inlineStr">
        <is>
          <t>Асботекстолит, марка Г</t>
        </is>
      </c>
      <c r="E23" s="295" t="inlineStr">
        <is>
          <t>т</t>
        </is>
      </c>
      <c r="F23" s="295" t="n">
        <v>0.00075</v>
      </c>
      <c r="G23" s="297" t="n">
        <v>161000</v>
      </c>
      <c r="H23" s="222">
        <f>ROUND(F23*G23,2)</f>
        <v/>
      </c>
      <c r="I23" s="163" t="n"/>
    </row>
    <row r="24">
      <c r="A24" s="172" t="n">
        <v>9</v>
      </c>
      <c r="B24" s="285" t="n"/>
      <c r="C24" s="225" t="inlineStr">
        <is>
          <t>01.3.02.09-0022</t>
        </is>
      </c>
      <c r="D24" s="294" t="inlineStr">
        <is>
          <t>Пропан-бутан смесь техническая</t>
        </is>
      </c>
      <c r="E24" s="295" t="inlineStr">
        <is>
          <t>кг</t>
        </is>
      </c>
      <c r="F24" s="295" t="n">
        <v>15</v>
      </c>
      <c r="G24" s="297" t="n">
        <v>6.09</v>
      </c>
      <c r="H24" s="222">
        <f>ROUND(F24*G24,2)</f>
        <v/>
      </c>
      <c r="I24" s="163" t="n"/>
    </row>
    <row r="25">
      <c r="A25" s="172" t="n">
        <v>10</v>
      </c>
      <c r="B25" s="285" t="n"/>
      <c r="C25" s="225" t="inlineStr">
        <is>
          <t>14.4.02.09-0001</t>
        </is>
      </c>
      <c r="D25" s="294" t="inlineStr">
        <is>
          <t>Краска</t>
        </is>
      </c>
      <c r="E25" s="295" t="inlineStr">
        <is>
          <t>кг</t>
        </is>
      </c>
      <c r="F25" s="295" t="n">
        <v>2.61</v>
      </c>
      <c r="G25" s="297" t="n">
        <v>28.6</v>
      </c>
      <c r="H25" s="222">
        <f>ROUND(F25*G25,2)</f>
        <v/>
      </c>
      <c r="I25" s="163" t="n"/>
    </row>
    <row r="26">
      <c r="A26" s="172" t="n">
        <v>11</v>
      </c>
      <c r="B26" s="285" t="n"/>
      <c r="C26" s="225" t="inlineStr">
        <is>
          <t>20.1.02.06-0001</t>
        </is>
      </c>
      <c r="D26" s="294" t="inlineStr">
        <is>
          <t>Жир паяльный</t>
        </is>
      </c>
      <c r="E26" s="295" t="inlineStr">
        <is>
          <t>кг</t>
        </is>
      </c>
      <c r="F26" s="295" t="n">
        <v>0.18</v>
      </c>
      <c r="G26" s="297" t="n">
        <v>100.8</v>
      </c>
      <c r="H26" s="222">
        <f>ROUND(F26*G26,2)</f>
        <v/>
      </c>
      <c r="I26" s="163" t="n"/>
    </row>
    <row r="27">
      <c r="A27" s="172" t="n">
        <v>12</v>
      </c>
      <c r="B27" s="285" t="n"/>
      <c r="C27" s="225" t="inlineStr">
        <is>
          <t>01.3.01.05-0009</t>
        </is>
      </c>
      <c r="D27" s="294" t="inlineStr">
        <is>
          <t>Парафины нефтяные твердые марки Т-1</t>
        </is>
      </c>
      <c r="E27" s="295" t="inlineStr">
        <is>
          <t>т</t>
        </is>
      </c>
      <c r="F27" s="295" t="n">
        <v>0.0018</v>
      </c>
      <c r="G27" s="297" t="n">
        <v>8105.71</v>
      </c>
      <c r="H27" s="222">
        <f>ROUND(F27*G27,2)</f>
        <v/>
      </c>
      <c r="I27" s="163" t="n"/>
    </row>
    <row r="28">
      <c r="A28" s="172" t="n">
        <v>13</v>
      </c>
      <c r="B28" s="285" t="n"/>
      <c r="C28" s="225" t="inlineStr">
        <is>
          <t>01.7.20.08-0031</t>
        </is>
      </c>
      <c r="D28" s="294" t="inlineStr">
        <is>
          <t>Бязь суровая</t>
        </is>
      </c>
      <c r="E28" s="295" t="inlineStr">
        <is>
          <t>10 м2</t>
        </is>
      </c>
      <c r="F28" s="295" t="n">
        <v>0.03</v>
      </c>
      <c r="G28" s="297" t="n">
        <v>79.09999999999999</v>
      </c>
      <c r="H28" s="222">
        <f>ROUND(F28*G28,2)</f>
        <v/>
      </c>
      <c r="I28" s="163" t="n"/>
    </row>
    <row r="31">
      <c r="B31" s="245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5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3" min="1" max="1"/>
    <col width="36.28515625" customWidth="1" style="243" min="2" max="2"/>
    <col width="18.85546875" customWidth="1" style="243" min="3" max="3"/>
    <col width="18.28515625" customWidth="1" style="243" min="4" max="4"/>
    <col width="18.85546875" customWidth="1" style="243" min="5" max="5"/>
    <col width="13.42578125" customWidth="1" style="243" min="7" max="7"/>
    <col width="13.5703125" customWidth="1" style="243" min="12" max="12"/>
  </cols>
  <sheetData>
    <row r="1">
      <c r="B1" s="239" t="n"/>
      <c r="C1" s="239" t="n"/>
      <c r="D1" s="239" t="n"/>
      <c r="E1" s="239" t="n"/>
    </row>
    <row r="2">
      <c r="B2" s="239" t="n"/>
      <c r="C2" s="239" t="n"/>
      <c r="D2" s="239" t="n"/>
      <c r="E2" s="310" t="inlineStr">
        <is>
          <t>Приложение № 4</t>
        </is>
      </c>
    </row>
    <row r="3">
      <c r="B3" s="239" t="n"/>
      <c r="C3" s="239" t="n"/>
      <c r="D3" s="239" t="n"/>
      <c r="E3" s="239" t="n"/>
    </row>
    <row r="4">
      <c r="B4" s="239" t="n"/>
      <c r="C4" s="239" t="n"/>
      <c r="D4" s="239" t="n"/>
      <c r="E4" s="239" t="n"/>
    </row>
    <row r="5">
      <c r="B5" s="260" t="inlineStr">
        <is>
          <t>Ресурсная модель</t>
        </is>
      </c>
    </row>
    <row r="6">
      <c r="B6" s="158" t="n"/>
      <c r="C6" s="239" t="n"/>
      <c r="D6" s="239" t="n"/>
      <c r="E6" s="239" t="n"/>
    </row>
    <row r="7" ht="25.5" customHeight="1" s="243">
      <c r="B7" s="292" t="inlineStr">
        <is>
          <t>Наименование разрабатываемого показателя УНЦ — Демонтаж муфты соединительной 20 кВ сечением до 300мм2</t>
        </is>
      </c>
    </row>
    <row r="8">
      <c r="B8" s="293" t="inlineStr">
        <is>
          <t>Единица измерения  — 1 ед</t>
        </is>
      </c>
    </row>
    <row r="9">
      <c r="B9" s="158" t="n"/>
      <c r="C9" s="239" t="n"/>
      <c r="D9" s="239" t="n"/>
      <c r="E9" s="239" t="n"/>
    </row>
    <row r="10" ht="51" customHeight="1" s="243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3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43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4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3">
      <c r="B29" s="24" t="inlineStr">
        <is>
          <t>Временные здания и сооружения - 2,5%</t>
        </is>
      </c>
      <c r="C29" s="188">
        <f>ROUND(C24*2.5%,2)</f>
        <v/>
      </c>
      <c r="D29" s="24" t="n"/>
      <c r="E29" s="26">
        <f>C29/$C$40</f>
        <v/>
      </c>
    </row>
    <row r="30" ht="38.25" customHeight="1" s="243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3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43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4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4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43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43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3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1" t="n"/>
      <c r="C42" s="239" t="n"/>
      <c r="D42" s="239" t="n"/>
      <c r="E42" s="239" t="n"/>
    </row>
    <row r="43">
      <c r="B43" s="211" t="inlineStr">
        <is>
          <t>Составил ____________________________  Д.А. Самуйленко</t>
        </is>
      </c>
      <c r="C43" s="239" t="n"/>
      <c r="D43" s="239" t="n"/>
      <c r="E43" s="239" t="n"/>
    </row>
    <row r="44">
      <c r="B44" s="211" t="inlineStr">
        <is>
          <t xml:space="preserve">(должность, подпись, инициалы, фамилия) </t>
        </is>
      </c>
      <c r="C44" s="239" t="n"/>
      <c r="D44" s="239" t="n"/>
      <c r="E44" s="239" t="n"/>
    </row>
    <row r="45">
      <c r="B45" s="211" t="n"/>
      <c r="C45" s="239" t="n"/>
      <c r="D45" s="239" t="n"/>
      <c r="E45" s="239" t="n"/>
    </row>
    <row r="46">
      <c r="B46" s="211" t="inlineStr">
        <is>
          <t>Проверил ____________________________ А.В. Костянецкая</t>
        </is>
      </c>
      <c r="C46" s="239" t="n"/>
      <c r="D46" s="239" t="n"/>
      <c r="E46" s="239" t="n"/>
    </row>
    <row r="47">
      <c r="B47" s="293" t="inlineStr">
        <is>
          <t>(должность, подпись, инициалы, фамилия)</t>
        </is>
      </c>
      <c r="D47" s="239" t="n"/>
      <c r="E47" s="239" t="n"/>
    </row>
    <row r="49">
      <c r="B49" s="239" t="n"/>
      <c r="C49" s="239" t="n"/>
      <c r="D49" s="239" t="n"/>
      <c r="E49" s="239" t="n"/>
    </row>
    <row r="50">
      <c r="B50" s="239" t="n"/>
      <c r="C50" s="239" t="n"/>
      <c r="D50" s="239" t="n"/>
      <c r="E50" s="2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40" min="1" max="1"/>
    <col width="22.5703125" customWidth="1" style="240" min="2" max="2"/>
    <col width="39.140625" customWidth="1" style="240" min="3" max="3"/>
    <col width="13.5703125" customWidth="1" style="240" min="4" max="4"/>
    <col width="12.7109375" customWidth="1" style="240" min="5" max="5"/>
    <col width="14.5703125" customWidth="1" style="240" min="6" max="6"/>
    <col width="15.85546875" customWidth="1" style="240" min="7" max="7"/>
    <col width="12.7109375" customWidth="1" style="240" min="8" max="8"/>
    <col width="15.85546875" customWidth="1" style="240" min="9" max="9"/>
    <col width="17.5703125" customWidth="1" style="240" min="10" max="10"/>
    <col width="10.85546875" customWidth="1" style="240" min="11" max="11"/>
    <col width="13.85546875" customWidth="1" style="240" min="12" max="12"/>
  </cols>
  <sheetData>
    <row r="1">
      <c r="M1" s="240" t="n"/>
      <c r="N1" s="240" t="n"/>
    </row>
    <row r="2" ht="15.75" customHeight="1" s="243">
      <c r="H2" s="305" t="inlineStr">
        <is>
          <t>Приложение №5</t>
        </is>
      </c>
      <c r="M2" s="240" t="n"/>
      <c r="N2" s="240" t="n"/>
    </row>
    <row r="3">
      <c r="M3" s="240" t="n"/>
      <c r="N3" s="240" t="n"/>
    </row>
    <row r="4" ht="12.75" customFormat="1" customHeight="1" s="239">
      <c r="A4" s="260" t="inlineStr">
        <is>
          <t>Расчет стоимости СМР и оборудования</t>
        </is>
      </c>
    </row>
    <row r="5" ht="12.75" customFormat="1" customHeight="1" s="239">
      <c r="A5" s="260" t="n"/>
      <c r="B5" s="260" t="n"/>
      <c r="C5" s="318" t="n"/>
      <c r="D5" s="260" t="n"/>
      <c r="E5" s="260" t="n"/>
      <c r="F5" s="260" t="n"/>
      <c r="G5" s="260" t="n"/>
      <c r="H5" s="260" t="n"/>
      <c r="I5" s="260" t="n"/>
      <c r="J5" s="260" t="n"/>
    </row>
    <row r="6" ht="12.75" customFormat="1" customHeight="1" s="239">
      <c r="A6" s="136" t="inlineStr">
        <is>
          <t>Наименование разрабатываемого показателя УНЦ</t>
        </is>
      </c>
      <c r="B6" s="135" t="n"/>
      <c r="C6" s="135" t="n"/>
      <c r="D6" s="263" t="inlineStr">
        <is>
          <t>Демонтаж муфты соединительной 20 кВ сечением до 300мм2</t>
        </is>
      </c>
    </row>
    <row r="7" ht="12.75" customFormat="1" customHeight="1" s="239">
      <c r="A7" s="263" t="inlineStr">
        <is>
          <t>Единица измерения  — 1 ед</t>
        </is>
      </c>
      <c r="I7" s="292" t="n"/>
      <c r="J7" s="292" t="n"/>
    </row>
    <row r="8" ht="13.5" customFormat="1" customHeight="1" s="239">
      <c r="A8" s="263" t="n"/>
    </row>
    <row r="9" ht="27" customHeight="1" s="243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71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71" t="n"/>
      <c r="M9" s="240" t="n"/>
      <c r="N9" s="240" t="n"/>
    </row>
    <row r="10" ht="28.5" customHeight="1" s="243">
      <c r="A10" s="373" t="n"/>
      <c r="B10" s="373" t="n"/>
      <c r="C10" s="373" t="n"/>
      <c r="D10" s="373" t="n"/>
      <c r="E10" s="373" t="n"/>
      <c r="F10" s="295" t="inlineStr">
        <is>
          <t>на ед. изм.</t>
        </is>
      </c>
      <c r="G10" s="295" t="inlineStr">
        <is>
          <t>общая</t>
        </is>
      </c>
      <c r="H10" s="373" t="n"/>
      <c r="I10" s="295" t="inlineStr">
        <is>
          <t>на ед. изм.</t>
        </is>
      </c>
      <c r="J10" s="295" t="inlineStr">
        <is>
          <t>общая</t>
        </is>
      </c>
      <c r="M10" s="240" t="n"/>
      <c r="N10" s="240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308" t="n">
        <v>9</v>
      </c>
      <c r="J11" s="308" t="n">
        <v>10</v>
      </c>
      <c r="M11" s="240" t="n"/>
      <c r="N11" s="240" t="n"/>
    </row>
    <row r="12">
      <c r="A12" s="295" t="n"/>
      <c r="B12" s="283" t="inlineStr">
        <is>
          <t>Затраты труда рабочих-строителей</t>
        </is>
      </c>
      <c r="C12" s="370" t="n"/>
      <c r="D12" s="370" t="n"/>
      <c r="E12" s="370" t="n"/>
      <c r="F12" s="370" t="n"/>
      <c r="G12" s="370" t="n"/>
      <c r="H12" s="371" t="n"/>
      <c r="I12" s="180" t="n"/>
      <c r="J12" s="180" t="n"/>
    </row>
    <row r="13" ht="25.5" customHeight="1" s="243">
      <c r="A13" s="295" t="n">
        <v>1</v>
      </c>
      <c r="B13" s="225" t="inlineStr">
        <is>
          <t>1-4-0</t>
        </is>
      </c>
      <c r="C13" s="294" t="inlineStr">
        <is>
          <t>Затраты труда рабочих-строителей среднего разряда (4,0)</t>
        </is>
      </c>
      <c r="D13" s="295" t="inlineStr">
        <is>
          <t>чел.-ч.</t>
        </is>
      </c>
      <c r="E13" s="385" t="n">
        <v>113.27962577963</v>
      </c>
      <c r="F13" s="222" t="n">
        <v>9.619999999999999</v>
      </c>
      <c r="G13" s="222" t="n">
        <v>1089.75</v>
      </c>
      <c r="H13" s="298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240">
      <c r="A14" s="295" t="n"/>
      <c r="B14" s="295" t="n"/>
      <c r="C14" s="283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85">
        <f>SUM(E13:E13)</f>
        <v/>
      </c>
      <c r="F14" s="222" t="n"/>
      <c r="G14" s="222">
        <f>SUM(G13:G13)</f>
        <v/>
      </c>
      <c r="H14" s="299" t="n">
        <v>1</v>
      </c>
      <c r="I14" s="180" t="n"/>
      <c r="J14" s="222">
        <f>SUM(J13:J13)</f>
        <v/>
      </c>
    </row>
    <row r="15" ht="38.25" customFormat="1" customHeight="1" s="240">
      <c r="A15" s="295" t="n"/>
      <c r="B15" s="295" t="n"/>
      <c r="C15" s="283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6" t="n"/>
      <c r="F15" s="297" t="n"/>
      <c r="G15" s="222">
        <f>SUM(G14)*0.7</f>
        <v/>
      </c>
      <c r="H15" s="299" t="n">
        <v>1</v>
      </c>
      <c r="I15" s="180" t="n"/>
      <c r="J15" s="222">
        <f>SUM(J13)*0.7</f>
        <v/>
      </c>
    </row>
    <row r="16" ht="14.25" customFormat="1" customHeight="1" s="240">
      <c r="A16" s="295" t="n"/>
      <c r="B16" s="294" t="inlineStr">
        <is>
          <t>Затраты труда машинистов</t>
        </is>
      </c>
      <c r="C16" s="370" t="n"/>
      <c r="D16" s="370" t="n"/>
      <c r="E16" s="370" t="n"/>
      <c r="F16" s="370" t="n"/>
      <c r="G16" s="370" t="n"/>
      <c r="H16" s="371" t="n"/>
      <c r="I16" s="180" t="n"/>
      <c r="J16" s="180" t="n"/>
    </row>
    <row r="17" ht="14.25" customFormat="1" customHeight="1" s="240">
      <c r="A17" s="295" t="n">
        <v>2</v>
      </c>
      <c r="B17" s="295" t="n">
        <v>2</v>
      </c>
      <c r="C17" s="294" t="inlineStr">
        <is>
          <t>Затраты труда машинистов</t>
        </is>
      </c>
      <c r="D17" s="295" t="inlineStr">
        <is>
          <t>чел.-ч.</t>
        </is>
      </c>
      <c r="E17" s="385" t="n">
        <v>0.48</v>
      </c>
      <c r="F17" s="222" t="n">
        <v>12.5625</v>
      </c>
      <c r="G17" s="222" t="n">
        <v>6.03</v>
      </c>
      <c r="H17" s="299" t="n">
        <v>1</v>
      </c>
      <c r="I17" s="222">
        <f>ROUND(F17*Прил.10!D11,2)</f>
        <v/>
      </c>
      <c r="J17" s="222">
        <f>ROUND(I17*E17,2)</f>
        <v/>
      </c>
    </row>
    <row r="18" ht="25.5" customFormat="1" customHeight="1" s="240">
      <c r="A18" s="295" t="n"/>
      <c r="B18" s="295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40">
      <c r="A19" s="295" t="n"/>
      <c r="B19" s="283" t="inlineStr">
        <is>
          <t>Машины и механизмы</t>
        </is>
      </c>
      <c r="C19" s="370" t="n"/>
      <c r="D19" s="370" t="n"/>
      <c r="E19" s="370" t="n"/>
      <c r="F19" s="370" t="n"/>
      <c r="G19" s="370" t="n"/>
      <c r="H19" s="371" t="n"/>
      <c r="I19" s="180" t="n"/>
      <c r="J19" s="180" t="n"/>
    </row>
    <row r="20" ht="14.25" customFormat="1" customHeight="1" s="240">
      <c r="A20" s="295" t="n"/>
      <c r="B20" s="294" t="inlineStr">
        <is>
          <t>Основные машины и механизмы</t>
        </is>
      </c>
      <c r="C20" s="370" t="n"/>
      <c r="D20" s="370" t="n"/>
      <c r="E20" s="370" t="n"/>
      <c r="F20" s="370" t="n"/>
      <c r="G20" s="370" t="n"/>
      <c r="H20" s="371" t="n"/>
      <c r="I20" s="180" t="n"/>
      <c r="J20" s="180" t="n"/>
    </row>
    <row r="21" ht="25.5" customFormat="1" customHeight="1" s="240">
      <c r="A21" s="295" t="n">
        <v>3</v>
      </c>
      <c r="B21" s="225" t="inlineStr">
        <is>
          <t>91.05.05-015</t>
        </is>
      </c>
      <c r="C21" s="294" t="inlineStr">
        <is>
          <t>Краны на автомобильном ходу, грузоподъемность 16 т</t>
        </is>
      </c>
      <c r="D21" s="295" t="inlineStr">
        <is>
          <t>маш.час</t>
        </is>
      </c>
      <c r="E21" s="385" t="n">
        <v>0.24</v>
      </c>
      <c r="F21" s="297" t="n">
        <v>115.4</v>
      </c>
      <c r="G21" s="222">
        <f>ROUND(E21*F21,2)</f>
        <v/>
      </c>
      <c r="H21" s="298">
        <f>G21/$G$27</f>
        <v/>
      </c>
      <c r="I21" s="222">
        <f>ROUND(F21*Прил.10!$D$12,2)</f>
        <v/>
      </c>
      <c r="J21" s="222">
        <f>ROUND(I21*E21,2)</f>
        <v/>
      </c>
    </row>
    <row r="22" ht="25.5" customFormat="1" customHeight="1" s="240">
      <c r="A22" s="295" t="n">
        <v>4</v>
      </c>
      <c r="B22" s="225" t="inlineStr">
        <is>
          <t>91.14.02-001</t>
        </is>
      </c>
      <c r="C22" s="294" t="inlineStr">
        <is>
          <t>Автомобили бортовые, грузоподъемность: до 5 т</t>
        </is>
      </c>
      <c r="D22" s="295" t="inlineStr">
        <is>
          <t>маш.час</t>
        </is>
      </c>
      <c r="E22" s="385" t="n">
        <v>0.24</v>
      </c>
      <c r="F22" s="297" t="n">
        <v>65.70999999999999</v>
      </c>
      <c r="G22" s="222">
        <f>ROUND(E22*F22,2)</f>
        <v/>
      </c>
      <c r="H22" s="298">
        <f>G22/$G$27</f>
        <v/>
      </c>
      <c r="I22" s="222">
        <f>ROUND(F22*Прил.10!$D$12,2)</f>
        <v/>
      </c>
      <c r="J22" s="222">
        <f>ROUND(I22*E22,2)</f>
        <v/>
      </c>
    </row>
    <row r="23" ht="14.25" customFormat="1" customHeight="1" s="240">
      <c r="A23" s="295" t="n"/>
      <c r="B23" s="295" t="n"/>
      <c r="C23" s="294" t="inlineStr">
        <is>
          <t>Итого основные машины и механизмы</t>
        </is>
      </c>
      <c r="D23" s="295" t="n"/>
      <c r="E23" s="385" t="n"/>
      <c r="F23" s="222" t="n"/>
      <c r="G23" s="222">
        <f>SUM(G21:G22)</f>
        <v/>
      </c>
      <c r="H23" s="299">
        <f>G23/G27</f>
        <v/>
      </c>
      <c r="I23" s="127" t="n"/>
      <c r="J23" s="222">
        <f>SUM(J21:J22)</f>
        <v/>
      </c>
    </row>
    <row r="24" ht="25.5" customFormat="1" customHeight="1" s="240">
      <c r="A24" s="295" t="n"/>
      <c r="B24" s="295" t="n"/>
      <c r="C24" s="189" t="inlineStr">
        <is>
          <t>Итого основные машины и механизмы 
(с коэффициентом на демонтаж 0,7)</t>
        </is>
      </c>
      <c r="D24" s="295" t="n"/>
      <c r="E24" s="386" t="n"/>
      <c r="F24" s="296" t="n"/>
      <c r="G24" s="222">
        <f>G23*0.7</f>
        <v/>
      </c>
      <c r="H24" s="298">
        <f>G24/G28</f>
        <v/>
      </c>
      <c r="I24" s="222" t="n"/>
      <c r="J24" s="222">
        <f>J23*0.7</f>
        <v/>
      </c>
    </row>
    <row r="25" ht="14.25" customFormat="1" customHeight="1" s="240">
      <c r="A25" s="295" t="n"/>
      <c r="B25" s="295" t="n"/>
      <c r="C25" s="294" t="inlineStr">
        <is>
          <t>Итого прочие машины и механизмы</t>
        </is>
      </c>
      <c r="D25" s="295" t="n"/>
      <c r="E25" s="296" t="n"/>
      <c r="F25" s="222" t="n"/>
      <c r="G25" s="127" t="n">
        <v>0</v>
      </c>
      <c r="H25" s="298">
        <f>G25/G27</f>
        <v/>
      </c>
      <c r="I25" s="222" t="n"/>
      <c r="J25" s="127" t="n">
        <v>0</v>
      </c>
    </row>
    <row r="26" ht="25.5" customFormat="1" customHeight="1" s="240">
      <c r="A26" s="295" t="n"/>
      <c r="B26" s="295" t="n"/>
      <c r="C26" s="189" t="inlineStr">
        <is>
          <t>Итого прочие машины и механизмы 
(с коэффициентом на демонтаж 0,7)</t>
        </is>
      </c>
      <c r="D26" s="295" t="n"/>
      <c r="E26" s="296" t="n"/>
      <c r="F26" s="222" t="n"/>
      <c r="G26" s="222">
        <f>G25*0.7</f>
        <v/>
      </c>
      <c r="H26" s="298">
        <f>G26/G28</f>
        <v/>
      </c>
      <c r="I26" s="222" t="n"/>
      <c r="J26" s="222">
        <f>J25*0.7</f>
        <v/>
      </c>
    </row>
    <row r="27" ht="25.5" customFormat="1" customHeight="1" s="240">
      <c r="A27" s="295" t="n"/>
      <c r="B27" s="295" t="n"/>
      <c r="C27" s="283" t="inlineStr">
        <is>
          <t>Итого по разделу «Машины и механизмы»</t>
        </is>
      </c>
      <c r="D27" s="295" t="n"/>
      <c r="E27" s="296" t="n"/>
      <c r="F27" s="222" t="n"/>
      <c r="G27" s="222">
        <f>G25+G23</f>
        <v/>
      </c>
      <c r="H27" s="201" t="n">
        <v>1</v>
      </c>
      <c r="I27" s="202" t="n"/>
      <c r="J27" s="200">
        <f>J25+J23</f>
        <v/>
      </c>
    </row>
    <row r="28" ht="38.25" customFormat="1" customHeight="1" s="240">
      <c r="A28" s="295" t="n"/>
      <c r="B28" s="295" t="n"/>
      <c r="C28" s="197" t="inlineStr">
        <is>
          <t>Итого по разделу «Машины и механизмы»  
(с коэффициентом на демонтаж 0,7)</t>
        </is>
      </c>
      <c r="D28" s="309" t="n"/>
      <c r="E28" s="199" t="n"/>
      <c r="F28" s="200" t="n"/>
      <c r="G28" s="200">
        <f>G24+G26</f>
        <v/>
      </c>
      <c r="H28" s="201" t="n">
        <v>1</v>
      </c>
      <c r="I28" s="202" t="n"/>
      <c r="J28" s="200">
        <f>J24+J26</f>
        <v/>
      </c>
    </row>
    <row r="29" ht="14.25" customFormat="1" customHeight="1" s="240">
      <c r="A29" s="295" t="n"/>
      <c r="B29" s="283" t="inlineStr">
        <is>
          <t>Оборудование</t>
        </is>
      </c>
      <c r="C29" s="370" t="n"/>
      <c r="D29" s="370" t="n"/>
      <c r="E29" s="370" t="n"/>
      <c r="F29" s="370" t="n"/>
      <c r="G29" s="370" t="n"/>
      <c r="H29" s="371" t="n"/>
      <c r="I29" s="180" t="n"/>
      <c r="J29" s="180" t="n"/>
    </row>
    <row r="30">
      <c r="A30" s="295" t="n"/>
      <c r="B30" s="294" t="inlineStr">
        <is>
          <t>Основное оборудование</t>
        </is>
      </c>
      <c r="C30" s="370" t="n"/>
      <c r="D30" s="370" t="n"/>
      <c r="E30" s="370" t="n"/>
      <c r="F30" s="370" t="n"/>
      <c r="G30" s="370" t="n"/>
      <c r="H30" s="371" t="n"/>
      <c r="I30" s="180" t="n"/>
      <c r="J30" s="180" t="n"/>
    </row>
    <row r="31">
      <c r="A31" s="295" t="n"/>
      <c r="B31" s="170" t="n"/>
      <c r="C31" s="171" t="inlineStr">
        <is>
          <t>Итого основное оборудование</t>
        </is>
      </c>
      <c r="D31" s="295" t="n"/>
      <c r="E31" s="385" t="n"/>
      <c r="F31" s="297" t="n"/>
      <c r="G31" s="222" t="n">
        <v>0</v>
      </c>
      <c r="H31" s="299" t="n">
        <v>0</v>
      </c>
      <c r="I31" s="127" t="n"/>
      <c r="J31" s="222" t="n">
        <v>0</v>
      </c>
    </row>
    <row r="32">
      <c r="A32" s="295" t="n"/>
      <c r="B32" s="295" t="n"/>
      <c r="C32" s="294" t="inlineStr">
        <is>
          <t>Итого прочее оборудование</t>
        </is>
      </c>
      <c r="D32" s="295" t="n"/>
      <c r="E32" s="385" t="n"/>
      <c r="F32" s="297" t="n"/>
      <c r="G32" s="222" t="n">
        <v>0</v>
      </c>
      <c r="H32" s="298" t="n">
        <v>0</v>
      </c>
      <c r="I32" s="127" t="n"/>
      <c r="J32" s="222" t="n">
        <v>0</v>
      </c>
    </row>
    <row r="33">
      <c r="A33" s="295" t="n"/>
      <c r="B33" s="295" t="n"/>
      <c r="C33" s="283" t="inlineStr">
        <is>
          <t>Итого по разделу «Оборудование»</t>
        </is>
      </c>
      <c r="D33" s="295" t="n"/>
      <c r="E33" s="296" t="n"/>
      <c r="F33" s="297" t="n"/>
      <c r="G33" s="222">
        <f>G32+G31</f>
        <v/>
      </c>
      <c r="H33" s="299">
        <f>H32+H31</f>
        <v/>
      </c>
      <c r="I33" s="127" t="n"/>
      <c r="J33" s="222">
        <f>J32+J31</f>
        <v/>
      </c>
    </row>
    <row r="34" ht="25.5" customHeight="1" s="243">
      <c r="A34" s="295" t="n"/>
      <c r="B34" s="295" t="n"/>
      <c r="C34" s="294" t="inlineStr">
        <is>
          <t>в том числе технологическое оборудование</t>
        </is>
      </c>
      <c r="D34" s="295" t="n"/>
      <c r="E34" s="386" t="n"/>
      <c r="F34" s="297" t="n"/>
      <c r="G34" s="222" t="n">
        <v>0</v>
      </c>
      <c r="H34" s="299" t="n"/>
      <c r="I34" s="127" t="n"/>
      <c r="J34" s="222">
        <f>J33</f>
        <v/>
      </c>
    </row>
    <row r="35" ht="14.25" customFormat="1" customHeight="1" s="240">
      <c r="A35" s="295" t="n"/>
      <c r="B35" s="283" t="inlineStr">
        <is>
          <t>Материалы</t>
        </is>
      </c>
      <c r="C35" s="370" t="n"/>
      <c r="D35" s="370" t="n"/>
      <c r="E35" s="370" t="n"/>
      <c r="F35" s="370" t="n"/>
      <c r="G35" s="370" t="n"/>
      <c r="H35" s="371" t="n"/>
      <c r="I35" s="204" t="n"/>
      <c r="J35" s="204" t="n"/>
    </row>
    <row r="36" ht="14.25" customFormat="1" customHeight="1" s="240">
      <c r="A36" s="295" t="n"/>
      <c r="B36" s="294" t="inlineStr">
        <is>
          <t>Основные материалы</t>
        </is>
      </c>
      <c r="C36" s="370" t="n"/>
      <c r="D36" s="370" t="n"/>
      <c r="E36" s="370" t="n"/>
      <c r="F36" s="370" t="n"/>
      <c r="G36" s="370" t="n"/>
      <c r="H36" s="371" t="n"/>
      <c r="I36" s="204" t="n"/>
      <c r="J36" s="204" t="n"/>
    </row>
    <row r="37" ht="14.25" customFormat="1" customHeight="1" s="240">
      <c r="A37" s="295" t="n"/>
      <c r="B37" s="225" t="n"/>
      <c r="C37" s="294" t="inlineStr">
        <is>
          <t>Итого основные материалы</t>
        </is>
      </c>
      <c r="D37" s="295" t="n"/>
      <c r="E37" s="385" t="n"/>
      <c r="F37" s="222" t="n"/>
      <c r="G37" s="222" t="n">
        <v>0</v>
      </c>
      <c r="H37" s="298" t="n">
        <v>0</v>
      </c>
      <c r="I37" s="222" t="n"/>
      <c r="J37" s="222" t="n">
        <v>0</v>
      </c>
    </row>
    <row r="38" ht="14.25" customFormat="1" customHeight="1" s="240">
      <c r="A38" s="295" t="n"/>
      <c r="B38" s="295" t="n"/>
      <c r="C38" s="294" t="inlineStr">
        <is>
          <t>Итого прочие материалы</t>
        </is>
      </c>
      <c r="D38" s="295" t="n"/>
      <c r="E38" s="296" t="n"/>
      <c r="F38" s="297" t="n"/>
      <c r="G38" s="222" t="n">
        <v>0</v>
      </c>
      <c r="H38" s="298" t="n">
        <v>0</v>
      </c>
      <c r="I38" s="222" t="n"/>
      <c r="J38" s="222" t="n">
        <v>0</v>
      </c>
    </row>
    <row r="39" ht="14.25" customFormat="1" customHeight="1" s="240">
      <c r="A39" s="295" t="n"/>
      <c r="B39" s="295" t="n"/>
      <c r="C39" s="283" t="inlineStr">
        <is>
          <t>Итого по разделу «Материалы»</t>
        </is>
      </c>
      <c r="D39" s="295" t="n"/>
      <c r="E39" s="296" t="n"/>
      <c r="F39" s="297" t="n"/>
      <c r="G39" s="222">
        <f>G37+G38</f>
        <v/>
      </c>
      <c r="H39" s="298" t="n">
        <v>0</v>
      </c>
      <c r="I39" s="222" t="n"/>
      <c r="J39" s="222">
        <f>J37+J38</f>
        <v/>
      </c>
    </row>
    <row r="40" ht="14.25" customFormat="1" customHeight="1" s="240">
      <c r="A40" s="295" t="n"/>
      <c r="B40" s="295" t="n"/>
      <c r="C40" s="294" t="inlineStr">
        <is>
          <t>ИТОГО ПО РМ</t>
        </is>
      </c>
      <c r="D40" s="295" t="n"/>
      <c r="E40" s="296" t="n"/>
      <c r="F40" s="297" t="n"/>
      <c r="G40" s="222">
        <f>G14+G27</f>
        <v/>
      </c>
      <c r="H40" s="298" t="n"/>
      <c r="I40" s="222" t="n"/>
      <c r="J40" s="222">
        <f>J14+J27+J39</f>
        <v/>
      </c>
    </row>
    <row r="41" ht="25.5" customFormat="1" customHeight="1" s="240">
      <c r="A41" s="295" t="n"/>
      <c r="B41" s="295" t="n"/>
      <c r="C41" s="294" t="inlineStr">
        <is>
          <t>ИТОГО ПО РМ
(с коэффициентом на демонтаж 0,7)</t>
        </is>
      </c>
      <c r="D41" s="295" t="n"/>
      <c r="E41" s="296" t="n"/>
      <c r="F41" s="297" t="n"/>
      <c r="G41" s="222">
        <f>G15+G28</f>
        <v/>
      </c>
      <c r="H41" s="298" t="n"/>
      <c r="I41" s="222" t="n"/>
      <c r="J41" s="222">
        <f>J14*0.7+J27*0.7+J39</f>
        <v/>
      </c>
    </row>
    <row r="42" ht="14.25" customFormat="1" customHeight="1" s="240">
      <c r="A42" s="295" t="n"/>
      <c r="B42" s="295" t="n"/>
      <c r="C42" s="294" t="inlineStr">
        <is>
          <t>Накладные расходы</t>
        </is>
      </c>
      <c r="D42" s="133">
        <f>ROUND(G42/(G$17+$G$14),2)</f>
        <v/>
      </c>
      <c r="E42" s="296" t="n"/>
      <c r="F42" s="297" t="n"/>
      <c r="G42" s="222" t="n">
        <v>1062.91</v>
      </c>
      <c r="H42" s="299" t="n"/>
      <c r="I42" s="222" t="n"/>
      <c r="J42" s="222">
        <f>ROUND(D42*(J14+J17),2)</f>
        <v/>
      </c>
    </row>
    <row r="43" ht="25.5" customFormat="1" customHeight="1" s="240">
      <c r="A43" s="295" t="n"/>
      <c r="B43" s="295" t="n"/>
      <c r="C43" s="294" t="inlineStr">
        <is>
          <t>Накладные расходы 
(с коэффициентом на демонтаж 0,7)</t>
        </is>
      </c>
      <c r="D43" s="203">
        <f>ROUND(G43/(G$18+$G$15),2)</f>
        <v/>
      </c>
      <c r="E43" s="296" t="n"/>
      <c r="F43" s="297" t="n"/>
      <c r="G43" s="222">
        <f>G42*0.7</f>
        <v/>
      </c>
      <c r="H43" s="299" t="n"/>
      <c r="I43" s="222" t="n"/>
      <c r="J43" s="222">
        <f>ROUND(D43*(J15+J18),2)</f>
        <v/>
      </c>
    </row>
    <row r="44" ht="14.25" customFormat="1" customHeight="1" s="240">
      <c r="A44" s="295" t="n"/>
      <c r="B44" s="295" t="n"/>
      <c r="C44" s="294" t="inlineStr">
        <is>
          <t>Сметная прибыль</t>
        </is>
      </c>
      <c r="D44" s="133">
        <f>ROUND(G44/(G$14+G$17),2)</f>
        <v/>
      </c>
      <c r="E44" s="296" t="n"/>
      <c r="F44" s="297" t="n"/>
      <c r="G44" s="222" t="n">
        <v>558.85</v>
      </c>
      <c r="H44" s="299" t="n"/>
      <c r="I44" s="222" t="n"/>
      <c r="J44" s="222">
        <f>ROUND(D44*(J14+J17),2)</f>
        <v/>
      </c>
    </row>
    <row r="45" ht="25.5" customFormat="1" customHeight="1" s="240">
      <c r="A45" s="295" t="n"/>
      <c r="B45" s="295" t="n"/>
      <c r="C45" s="294" t="inlineStr">
        <is>
          <t>Сметная прибыль 
(с коэффициентом на демонтаж 0,7)</t>
        </is>
      </c>
      <c r="D45" s="203">
        <f>ROUND(G45/(G$15+G$18),2)</f>
        <v/>
      </c>
      <c r="E45" s="296" t="n"/>
      <c r="F45" s="297" t="n"/>
      <c r="G45" s="222">
        <f>G44*0.7</f>
        <v/>
      </c>
      <c r="H45" s="299" t="n"/>
      <c r="I45" s="222" t="n"/>
      <c r="J45" s="222">
        <f>ROUND(D45*(J15+J18),2)</f>
        <v/>
      </c>
    </row>
    <row r="46" ht="25.5" customFormat="1" customHeight="1" s="240">
      <c r="A46" s="295" t="n"/>
      <c r="B46" s="295" t="n"/>
      <c r="C46" s="294" t="inlineStr">
        <is>
          <t>Итого СМР (с НР и СП) 
(с коэффициентом на демонтаж 0,7)</t>
        </is>
      </c>
      <c r="D46" s="295" t="n"/>
      <c r="E46" s="296" t="n"/>
      <c r="F46" s="297" t="n"/>
      <c r="G46" s="222">
        <f>G41+G43+G45</f>
        <v/>
      </c>
      <c r="H46" s="299" t="n"/>
      <c r="I46" s="222" t="n"/>
      <c r="J46" s="222">
        <f>ROUND((J41+J43+J45),2)</f>
        <v/>
      </c>
    </row>
    <row r="47" ht="25.5" customFormat="1" customHeight="1" s="240">
      <c r="A47" s="295" t="n"/>
      <c r="B47" s="295" t="n"/>
      <c r="C47" s="294" t="inlineStr">
        <is>
          <t>ВСЕГО СМР + ОБОРУДОВАНИЕ 
(с коэффициентом на демонтаж 0,7)</t>
        </is>
      </c>
      <c r="D47" s="295" t="n"/>
      <c r="E47" s="296" t="n"/>
      <c r="F47" s="297" t="n"/>
      <c r="G47" s="222">
        <f>G46</f>
        <v/>
      </c>
      <c r="H47" s="299" t="n"/>
      <c r="I47" s="222" t="n"/>
      <c r="J47" s="222">
        <f>J46</f>
        <v/>
      </c>
    </row>
    <row r="48" ht="34.5" customFormat="1" customHeight="1" s="240">
      <c r="A48" s="295" t="n"/>
      <c r="B48" s="295" t="n"/>
      <c r="C48" s="294" t="inlineStr">
        <is>
          <t>ИТОГО ПОКАЗАТЕЛЬ НА ЕД. ИЗМ.</t>
        </is>
      </c>
      <c r="D48" s="295" t="inlineStr">
        <is>
          <t>1 ячейка</t>
        </is>
      </c>
      <c r="E48" s="296" t="n">
        <v>1</v>
      </c>
      <c r="F48" s="297" t="n"/>
      <c r="G48" s="222">
        <f>G47/E48</f>
        <v/>
      </c>
      <c r="H48" s="299" t="n"/>
      <c r="I48" s="222" t="n"/>
      <c r="J48" s="200">
        <f>J47/E48</f>
        <v/>
      </c>
    </row>
    <row r="50" ht="14.25" customFormat="1" customHeight="1" s="240">
      <c r="A50" s="239" t="inlineStr">
        <is>
          <t>Составил ______________________     Д.А. Самуйленко</t>
        </is>
      </c>
    </row>
    <row r="51" ht="14.25" customFormat="1" customHeight="1" s="240">
      <c r="A51" s="242" t="inlineStr">
        <is>
          <t xml:space="preserve">                         (подпись, инициалы, фамилия)</t>
        </is>
      </c>
    </row>
    <row r="52" ht="14.25" customFormat="1" customHeight="1" s="240">
      <c r="A52" s="239" t="n"/>
    </row>
    <row r="53" ht="14.25" customFormat="1" customHeight="1" s="240">
      <c r="A53" s="239" t="inlineStr">
        <is>
          <t>Проверил ______________________        А.В. Костянецкая</t>
        </is>
      </c>
    </row>
    <row r="54" ht="14.25" customFormat="1" customHeight="1" s="240">
      <c r="A54" s="24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3" min="1" max="1"/>
    <col width="17.5703125" customWidth="1" style="243" min="2" max="2"/>
    <col width="39.140625" customWidth="1" style="243" min="3" max="3"/>
    <col width="10.7109375" customWidth="1" style="317" min="4" max="4"/>
    <col width="13.85546875" customWidth="1" style="243" min="5" max="5"/>
    <col width="13.28515625" customWidth="1" style="243" min="6" max="6"/>
    <col width="14.140625" customWidth="1" style="243" min="7" max="7"/>
  </cols>
  <sheetData>
    <row r="1">
      <c r="A1" s="310" t="inlineStr">
        <is>
          <t>Приложение №6</t>
        </is>
      </c>
    </row>
    <row r="2" ht="21.75" customHeight="1" s="243">
      <c r="A2" s="310" t="n"/>
      <c r="B2" s="310" t="n"/>
      <c r="C2" s="310" t="n"/>
      <c r="D2" s="319" t="n"/>
      <c r="E2" s="310" t="n"/>
      <c r="F2" s="310" t="n"/>
      <c r="G2" s="310" t="n"/>
    </row>
    <row r="3">
      <c r="A3" s="260" t="inlineStr">
        <is>
          <t>Расчет стоимости оборудования</t>
        </is>
      </c>
    </row>
    <row r="4" ht="25.5" customHeight="1" s="243">
      <c r="A4" s="263" t="inlineStr">
        <is>
          <t>Наименование разрабатываемого показателя УНЦ — Демонтаж муфты соединительной 20 кВ сечением до 300мм2</t>
        </is>
      </c>
    </row>
    <row r="5">
      <c r="A5" s="239" t="n"/>
      <c r="B5" s="239" t="n"/>
      <c r="C5" s="239" t="n"/>
      <c r="D5" s="319" t="n"/>
      <c r="E5" s="239" t="n"/>
      <c r="F5" s="239" t="n"/>
      <c r="G5" s="239" t="n"/>
    </row>
    <row r="6" ht="30" customHeight="1" s="243">
      <c r="A6" s="315" t="inlineStr">
        <is>
          <t>№ пп.</t>
        </is>
      </c>
      <c r="B6" s="315" t="inlineStr">
        <is>
          <t>Код ресурса</t>
        </is>
      </c>
      <c r="C6" s="315" t="inlineStr">
        <is>
          <t>Наименование</t>
        </is>
      </c>
      <c r="D6" s="315" t="inlineStr">
        <is>
          <t>Ед. изм.</t>
        </is>
      </c>
      <c r="E6" s="295" t="inlineStr">
        <is>
          <t>Кол-во единиц по проектным данным</t>
        </is>
      </c>
      <c r="F6" s="315" t="inlineStr">
        <is>
          <t>Сметная стоимость в ценах на 01.01.2000 (руб.)</t>
        </is>
      </c>
      <c r="G6" s="371" t="n"/>
    </row>
    <row r="7">
      <c r="A7" s="373" t="n"/>
      <c r="B7" s="373" t="n"/>
      <c r="C7" s="373" t="n"/>
      <c r="D7" s="373" t="n"/>
      <c r="E7" s="373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43">
      <c r="A9" s="24" t="n"/>
      <c r="B9" s="294" t="inlineStr">
        <is>
          <t>ИНЖЕНЕРНОЕ ОБОРУДОВАНИЕ</t>
        </is>
      </c>
      <c r="C9" s="370" t="n"/>
      <c r="D9" s="370" t="n"/>
      <c r="E9" s="370" t="n"/>
      <c r="F9" s="370" t="n"/>
      <c r="G9" s="371" t="n"/>
    </row>
    <row r="10" ht="27" customHeight="1" s="243">
      <c r="A10" s="295" t="n"/>
      <c r="B10" s="283" t="n"/>
      <c r="C10" s="294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5" t="n"/>
      <c r="B11" s="294" t="inlineStr">
        <is>
          <t>ТЕХНОЛОГИЧЕСКОЕ ОБОРУДОВАНИЕ</t>
        </is>
      </c>
      <c r="C11" s="370" t="n"/>
      <c r="D11" s="370" t="n"/>
      <c r="E11" s="370" t="n"/>
      <c r="F11" s="370" t="n"/>
      <c r="G11" s="371" t="n"/>
    </row>
    <row r="12" ht="25.5" customHeight="1" s="243">
      <c r="A12" s="295" t="n"/>
      <c r="B12" s="294" t="n"/>
      <c r="C12" s="294" t="inlineStr">
        <is>
          <t>ИТОГО ТЕХНОЛОГИЧЕСКОЕ ОБОРУДОВАНИЕ</t>
        </is>
      </c>
      <c r="D12" s="295" t="n"/>
      <c r="E12" s="314" t="n"/>
      <c r="F12" s="297" t="n"/>
      <c r="G12" s="222" t="n">
        <v>0</v>
      </c>
    </row>
    <row r="13" ht="19.5" customHeight="1" s="243">
      <c r="A13" s="295" t="n"/>
      <c r="B13" s="294" t="n"/>
      <c r="C13" s="294" t="inlineStr">
        <is>
          <t>Всего по разделу «Оборудование»</t>
        </is>
      </c>
      <c r="D13" s="295" t="n"/>
      <c r="E13" s="314" t="n"/>
      <c r="F13" s="297" t="n"/>
      <c r="G13" s="222">
        <f>G10+G12</f>
        <v/>
      </c>
    </row>
    <row r="14">
      <c r="A14" s="241" t="n"/>
      <c r="B14" s="104" t="n"/>
      <c r="C14" s="241" t="n"/>
      <c r="D14" s="168" t="n"/>
      <c r="E14" s="241" t="n"/>
      <c r="F14" s="241" t="n"/>
      <c r="G14" s="241" t="n"/>
    </row>
    <row r="15">
      <c r="A15" s="239" t="inlineStr">
        <is>
          <t>Составил ______________________    Д.А. Самуйленко</t>
        </is>
      </c>
      <c r="B15" s="240" t="n"/>
      <c r="C15" s="240" t="n"/>
      <c r="D15" s="168" t="n"/>
      <c r="E15" s="241" t="n"/>
      <c r="F15" s="241" t="n"/>
      <c r="G15" s="241" t="n"/>
    </row>
    <row r="16">
      <c r="A16" s="242" t="inlineStr">
        <is>
          <t xml:space="preserve">                         (подпись, инициалы, фамилия)</t>
        </is>
      </c>
      <c r="B16" s="240" t="n"/>
      <c r="C16" s="240" t="n"/>
      <c r="D16" s="168" t="n"/>
      <c r="E16" s="241" t="n"/>
      <c r="F16" s="241" t="n"/>
      <c r="G16" s="241" t="n"/>
    </row>
    <row r="17">
      <c r="A17" s="239" t="n"/>
      <c r="B17" s="240" t="n"/>
      <c r="C17" s="240" t="n"/>
      <c r="D17" s="168" t="n"/>
      <c r="E17" s="241" t="n"/>
      <c r="F17" s="241" t="n"/>
      <c r="G17" s="241" t="n"/>
    </row>
    <row r="18">
      <c r="A18" s="239" t="inlineStr">
        <is>
          <t>Проверил ______________________        А.В. Костянецкая</t>
        </is>
      </c>
      <c r="B18" s="240" t="n"/>
      <c r="C18" s="240" t="n"/>
      <c r="D18" s="168" t="n"/>
      <c r="E18" s="241" t="n"/>
      <c r="F18" s="241" t="n"/>
      <c r="G18" s="241" t="n"/>
    </row>
    <row r="19">
      <c r="A19" s="242" t="inlineStr">
        <is>
          <t xml:space="preserve">                        (подпись, инициалы, фамилия)</t>
        </is>
      </c>
      <c r="B19" s="240" t="n"/>
      <c r="C19" s="240" t="n"/>
      <c r="D19" s="168" t="n"/>
      <c r="E19" s="241" t="n"/>
      <c r="F19" s="241" t="n"/>
      <c r="G19" s="2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3" min="1" max="1"/>
    <col width="16.42578125" customWidth="1" style="243" min="2" max="2"/>
    <col width="37.140625" customWidth="1" style="243" min="3" max="3"/>
    <col width="49" customWidth="1" style="243" min="4" max="4"/>
    <col width="9.140625" customWidth="1" style="243" min="5" max="5"/>
  </cols>
  <sheetData>
    <row r="1" ht="15.75" customHeight="1" s="243">
      <c r="A1" s="245" t="n"/>
      <c r="B1" s="245" t="n"/>
      <c r="C1" s="245" t="n"/>
      <c r="D1" s="245" t="inlineStr">
        <is>
          <t>Приложение №7</t>
        </is>
      </c>
    </row>
    <row r="2" ht="15.75" customHeight="1" s="243">
      <c r="A2" s="245" t="n"/>
      <c r="B2" s="245" t="n"/>
      <c r="C2" s="245" t="n"/>
      <c r="D2" s="245" t="n"/>
    </row>
    <row r="3" ht="15.75" customHeight="1" s="243">
      <c r="A3" s="245" t="n"/>
      <c r="B3" s="233" t="inlineStr">
        <is>
          <t>Расчет показателя УНЦ</t>
        </is>
      </c>
      <c r="C3" s="245" t="n"/>
      <c r="D3" s="245" t="n"/>
    </row>
    <row r="4" ht="15.75" customHeight="1" s="243">
      <c r="A4" s="245" t="n"/>
      <c r="B4" s="245" t="n"/>
      <c r="C4" s="245" t="n"/>
      <c r="D4" s="245" t="n"/>
    </row>
    <row r="5" ht="31.5" customHeight="1" s="243">
      <c r="A5" s="316" t="inlineStr">
        <is>
          <t xml:space="preserve">Наименование разрабатываемого показателя УНЦ - </t>
        </is>
      </c>
      <c r="D5" s="316">
        <f>'Прил.5 Расчет СМР и ОБ'!D6:J6</f>
        <v/>
      </c>
    </row>
    <row r="6" ht="15.75" customHeight="1" s="243">
      <c r="A6" s="245" t="inlineStr">
        <is>
          <t>Единица измерения  — 1 ед</t>
        </is>
      </c>
      <c r="B6" s="245" t="n"/>
      <c r="C6" s="245" t="n"/>
      <c r="D6" s="245" t="n"/>
    </row>
    <row r="7" ht="15.75" customHeight="1" s="243">
      <c r="A7" s="245" t="n"/>
      <c r="B7" s="245" t="n"/>
      <c r="C7" s="245" t="n"/>
      <c r="D7" s="245" t="n"/>
    </row>
    <row r="8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>
      <c r="A9" s="373" t="n"/>
      <c r="B9" s="373" t="n"/>
      <c r="C9" s="373" t="n"/>
      <c r="D9" s="373" t="n"/>
    </row>
    <row r="10" ht="15.75" customHeight="1" s="243">
      <c r="A10" s="273" t="n">
        <v>1</v>
      </c>
      <c r="B10" s="273" t="n">
        <v>2</v>
      </c>
      <c r="C10" s="273" t="n">
        <v>3</v>
      </c>
      <c r="D10" s="273" t="n">
        <v>4</v>
      </c>
    </row>
    <row r="11" ht="47.25" customHeight="1" s="243">
      <c r="A11" s="273" t="inlineStr">
        <is>
          <t>М5-02-3</t>
        </is>
      </c>
      <c r="B11" s="273" t="inlineStr">
        <is>
          <t>УНЦ на демонтажные работы  КЛ</t>
        </is>
      </c>
      <c r="C11" s="237">
        <f>D5</f>
        <v/>
      </c>
      <c r="D11" s="251">
        <f>'Прил.4 РМ'!C41/1000</f>
        <v/>
      </c>
    </row>
    <row r="13">
      <c r="A13" s="239" t="inlineStr">
        <is>
          <t>Составил ______________________     Д.А. Самуйленко</t>
        </is>
      </c>
      <c r="B13" s="240" t="n"/>
      <c r="C13" s="240" t="n"/>
      <c r="D13" s="241" t="n"/>
    </row>
    <row r="14">
      <c r="A14" s="242" t="inlineStr">
        <is>
          <t xml:space="preserve">                         (подпись, инициалы, фамилия)</t>
        </is>
      </c>
      <c r="B14" s="240" t="n"/>
      <c r="C14" s="240" t="n"/>
      <c r="D14" s="241" t="n"/>
    </row>
    <row r="15">
      <c r="A15" s="239" t="n"/>
      <c r="B15" s="240" t="n"/>
      <c r="C15" s="240" t="n"/>
      <c r="D15" s="241" t="n"/>
    </row>
    <row r="16">
      <c r="A16" s="239" t="inlineStr">
        <is>
          <t>Проверил ______________________        А.В. Костянецкая</t>
        </is>
      </c>
      <c r="B16" s="240" t="n"/>
      <c r="C16" s="240" t="n"/>
      <c r="D16" s="241" t="n"/>
    </row>
    <row r="17">
      <c r="A17" s="242" t="inlineStr">
        <is>
          <t xml:space="preserve">                        (подпись, инициалы, фамилия)</t>
        </is>
      </c>
      <c r="B17" s="240" t="n"/>
      <c r="C17" s="240" t="n"/>
      <c r="D17" s="2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3" min="2" max="2"/>
    <col width="37" customWidth="1" style="243" min="3" max="3"/>
    <col width="32" customWidth="1" style="243" min="4" max="4"/>
  </cols>
  <sheetData>
    <row r="4" ht="15.75" customHeight="1" s="243">
      <c r="B4" s="267" t="inlineStr">
        <is>
          <t>Приложение № 10</t>
        </is>
      </c>
    </row>
    <row r="5" ht="18.75" customHeight="1" s="243">
      <c r="B5" s="118" t="n"/>
    </row>
    <row r="6" ht="15.75" customHeight="1" s="243">
      <c r="B6" s="268" t="inlineStr">
        <is>
          <t>Используемые индексы изменений сметной стоимости и нормы сопутствующих затрат</t>
        </is>
      </c>
    </row>
    <row r="7">
      <c r="B7" s="317" t="n"/>
    </row>
    <row r="8">
      <c r="B8" s="317" t="n"/>
      <c r="C8" s="317" t="n"/>
      <c r="D8" s="317" t="n"/>
      <c r="E8" s="317" t="n"/>
    </row>
    <row r="9" ht="47.25" customHeight="1" s="243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3">
      <c r="B10" s="273" t="n">
        <v>1</v>
      </c>
      <c r="C10" s="273" t="n">
        <v>2</v>
      </c>
      <c r="D10" s="273" t="n">
        <v>3</v>
      </c>
    </row>
    <row r="11" ht="45" customHeight="1" s="243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3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10.84</v>
      </c>
    </row>
    <row r="13" ht="29.25" customHeight="1" s="243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5.34</v>
      </c>
    </row>
    <row r="14" ht="30.75" customHeight="1" s="243">
      <c r="B14" s="27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3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3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3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3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20" t="n">
        <v>0.002</v>
      </c>
    </row>
    <row r="19" ht="24" customHeight="1" s="243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20" t="n">
        <v>0.03</v>
      </c>
    </row>
    <row r="20" ht="18.75" customHeight="1" s="243">
      <c r="B20" s="119" t="n"/>
    </row>
    <row r="21" ht="18.75" customHeight="1" s="243">
      <c r="B21" s="119" t="n"/>
    </row>
    <row r="22" ht="18.75" customHeight="1" s="243">
      <c r="B22" s="119" t="n"/>
    </row>
    <row r="23" ht="18.75" customHeight="1" s="243">
      <c r="B23" s="119" t="n"/>
    </row>
    <row r="26">
      <c r="B26" s="239" t="inlineStr">
        <is>
          <t>Составил ______________________        Д.А. Самуйленко</t>
        </is>
      </c>
      <c r="C26" s="240" t="n"/>
    </row>
    <row r="27">
      <c r="B27" s="242" t="inlineStr">
        <is>
          <t xml:space="preserve">                         (подпись, инициалы, фамилия)</t>
        </is>
      </c>
      <c r="C27" s="240" t="n"/>
    </row>
    <row r="28">
      <c r="B28" s="239" t="n"/>
      <c r="C28" s="240" t="n"/>
    </row>
    <row r="29">
      <c r="B29" s="239" t="inlineStr">
        <is>
          <t>Проверил ______________________        А.В. Костянецкая</t>
        </is>
      </c>
      <c r="C29" s="240" t="n"/>
    </row>
    <row r="30">
      <c r="B30" s="242" t="inlineStr">
        <is>
          <t xml:space="preserve">                        (подпись, инициалы, фамилия)</t>
        </is>
      </c>
      <c r="C30" s="2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3" min="2" max="2"/>
    <col width="13" customWidth="1" style="243" min="3" max="3"/>
    <col width="22.85546875" customWidth="1" style="243" min="4" max="4"/>
    <col width="21.5703125" customWidth="1" style="243" min="5" max="5"/>
    <col width="43.85546875" customWidth="1" style="243" min="6" max="6"/>
  </cols>
  <sheetData>
    <row r="1" s="243"/>
    <row r="2" ht="17.25" customHeight="1" s="243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3" s="243"/>
    <row r="4" ht="18" customHeight="1" s="243">
      <c r="A4" s="244" t="inlineStr">
        <is>
          <t>Составлен в уровне цен на 01.01.2023 г.</t>
        </is>
      </c>
      <c r="B4" s="245" t="n"/>
      <c r="C4" s="245" t="n"/>
      <c r="D4" s="245" t="n"/>
      <c r="E4" s="245" t="n"/>
      <c r="F4" s="245" t="n"/>
      <c r="G4" s="245" t="n"/>
    </row>
    <row r="5" ht="15.75" customHeight="1" s="243">
      <c r="A5" s="246" t="inlineStr">
        <is>
          <t>№ пп.</t>
        </is>
      </c>
      <c r="B5" s="246" t="inlineStr">
        <is>
          <t>Наименование элемента</t>
        </is>
      </c>
      <c r="C5" s="246" t="inlineStr">
        <is>
          <t>Обозначение</t>
        </is>
      </c>
      <c r="D5" s="246" t="inlineStr">
        <is>
          <t>Формула</t>
        </is>
      </c>
      <c r="E5" s="246" t="inlineStr">
        <is>
          <t>Величина элемента</t>
        </is>
      </c>
      <c r="F5" s="246" t="inlineStr">
        <is>
          <t>Наименования обосновывающих документов</t>
        </is>
      </c>
      <c r="G5" s="245" t="n"/>
    </row>
    <row r="6" ht="15.75" customHeight="1" s="243">
      <c r="A6" s="246" t="n">
        <v>1</v>
      </c>
      <c r="B6" s="246" t="n">
        <v>2</v>
      </c>
      <c r="C6" s="246" t="n">
        <v>3</v>
      </c>
      <c r="D6" s="246" t="n">
        <v>4</v>
      </c>
      <c r="E6" s="246" t="n">
        <v>5</v>
      </c>
      <c r="F6" s="246" t="n">
        <v>6</v>
      </c>
      <c r="G6" s="245" t="n"/>
    </row>
    <row r="7" ht="110.25" customHeight="1" s="243">
      <c r="A7" s="247" t="inlineStr">
        <is>
          <t>1.1</t>
        </is>
      </c>
      <c r="B7" s="2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50" t="n">
        <v>47872.94</v>
      </c>
      <c r="F7" s="2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5" t="n"/>
    </row>
    <row r="8" ht="31.5" customHeight="1" s="243">
      <c r="A8" s="247" t="inlineStr">
        <is>
          <t>1.2</t>
        </is>
      </c>
      <c r="B8" s="252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51">
        <f>1973/12</f>
        <v/>
      </c>
      <c r="F8" s="252" t="inlineStr">
        <is>
          <t>Производственный календарь 2023 год
(40-часов.неделя)</t>
        </is>
      </c>
      <c r="G8" s="254" t="n"/>
    </row>
    <row r="9" ht="15.75" customHeight="1" s="243">
      <c r="A9" s="247" t="inlineStr">
        <is>
          <t>1.3</t>
        </is>
      </c>
      <c r="B9" s="252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51" t="n">
        <v>1</v>
      </c>
      <c r="F9" s="252" t="n"/>
      <c r="G9" s="254" t="n"/>
    </row>
    <row r="10" ht="15.75" customHeight="1" s="243">
      <c r="A10" s="247" t="inlineStr">
        <is>
          <t>1.4</t>
        </is>
      </c>
      <c r="B10" s="252" t="inlineStr">
        <is>
          <t>Средний разряд работ</t>
        </is>
      </c>
      <c r="C10" s="273" t="n"/>
      <c r="D10" s="273" t="n"/>
      <c r="E10" s="387" t="n">
        <v>4</v>
      </c>
      <c r="F10" s="252" t="inlineStr">
        <is>
          <t>РТМ</t>
        </is>
      </c>
      <c r="G10" s="254" t="n"/>
    </row>
    <row r="11" ht="78.75" customHeight="1" s="243">
      <c r="A11" s="247" t="inlineStr">
        <is>
          <t>1.5</t>
        </is>
      </c>
      <c r="B11" s="252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388" t="n">
        <v>1.34</v>
      </c>
      <c r="F11" s="2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5" t="n"/>
    </row>
    <row r="12" ht="78.75" customHeight="1" s="243">
      <c r="A12" s="257" t="inlineStr">
        <is>
          <t>1.6</t>
        </is>
      </c>
      <c r="B12" s="362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89" t="n">
        <v>1.139</v>
      </c>
      <c r="F12" s="36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4" t="n"/>
    </row>
    <row r="13" ht="63" customHeight="1" s="243">
      <c r="A13" s="365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68">
        <f>((E7*E9/E8)*E11)*E12</f>
        <v/>
      </c>
      <c r="F13" s="3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2025-01-24T12:11:17Z</dcterms:modified>
  <cp:lastModifiedBy>Nikolay Ivanov</cp:lastModifiedBy>
  <cp:lastPrinted>2023-11-29T07:30:32Z</cp:lastPrinted>
</cp:coreProperties>
</file>