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соединительной 35 кВ сечением до 185мм2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60.7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соединительной 35 кВ сечением до 185мм2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113.28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1" t="inlineStr">
        <is>
          <t>чел.-ч</t>
        </is>
      </c>
      <c r="F13" s="377" t="n">
        <v>113.28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91" t="n">
        <v>2</v>
      </c>
      <c r="B15" s="279" t="n"/>
      <c r="C15" s="216" t="n">
        <v>2</v>
      </c>
      <c r="D15" s="294" t="inlineStr">
        <is>
          <t>Затраты труда машинистов</t>
        </is>
      </c>
      <c r="E15" s="291" t="inlineStr">
        <is>
          <t>чел.-ч</t>
        </is>
      </c>
      <c r="F15" s="295" t="n">
        <v>0.48</v>
      </c>
      <c r="G15" s="208" t="n"/>
      <c r="H15" s="308" t="n">
        <v>6.03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SUM(H17:H18)</f>
        <v/>
      </c>
    </row>
    <row r="17">
      <c r="A17" s="291" t="n">
        <v>3</v>
      </c>
      <c r="B17" s="279" t="n"/>
      <c r="C17" s="216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1" t="inlineStr">
        <is>
          <t>маш.час</t>
        </is>
      </c>
      <c r="F17" s="291" t="n">
        <v>0.24</v>
      </c>
      <c r="G17" s="296" t="n">
        <v>115.4</v>
      </c>
      <c r="H17" s="223">
        <f>ROUND(F17*G17,2)</f>
        <v/>
      </c>
      <c r="I17" s="153" t="n"/>
    </row>
    <row r="18">
      <c r="A18" s="291" t="n">
        <v>4</v>
      </c>
      <c r="B18" s="279" t="n"/>
      <c r="C18" s="216" t="inlineStr">
        <is>
          <t>91.14.02-001</t>
        </is>
      </c>
      <c r="D18" s="294" t="inlineStr">
        <is>
          <t>Автомобили бортовые, грузоподъемность: до 5 т</t>
        </is>
      </c>
      <c r="E18" s="291" t="inlineStr">
        <is>
          <t>маш.час</t>
        </is>
      </c>
      <c r="F18" s="291" t="n">
        <v>0.24</v>
      </c>
      <c r="G18" s="296" t="n">
        <v>65.70999999999999</v>
      </c>
      <c r="H18" s="223">
        <f>ROUND(F18*G18,2)</f>
        <v/>
      </c>
      <c r="I18" s="153" t="n"/>
    </row>
    <row r="19">
      <c r="A19" s="278" t="inlineStr">
        <is>
          <t>Материалы</t>
        </is>
      </c>
      <c r="B19" s="364" t="n"/>
      <c r="C19" s="364" t="n"/>
      <c r="D19" s="364" t="n"/>
      <c r="E19" s="365" t="n"/>
      <c r="F19" s="278" t="n"/>
      <c r="G19" s="207" t="n"/>
      <c r="H19" s="376">
        <f>SUM(H20:H28)</f>
        <v/>
      </c>
    </row>
    <row r="20">
      <c r="A20" s="172" t="n">
        <v>5</v>
      </c>
      <c r="B20" s="279" t="n"/>
      <c r="C20" s="216" t="inlineStr">
        <is>
          <t>Прайс из СД ОП</t>
        </is>
      </c>
      <c r="D20" s="294" t="inlineStr">
        <is>
          <t xml:space="preserve">Муфта соединительная 35 кВ сечением 95 мм2 </t>
        </is>
      </c>
      <c r="E20" s="291" t="inlineStr">
        <is>
          <t>шт</t>
        </is>
      </c>
      <c r="F20" s="291" t="n">
        <v>6</v>
      </c>
      <c r="G20" s="223" t="n">
        <v>7223.23</v>
      </c>
      <c r="H20" s="223">
        <f>ROUND(F20*G20,2)</f>
        <v/>
      </c>
      <c r="I20" s="163" t="n"/>
    </row>
    <row r="21" ht="25.5" customHeight="1" s="237">
      <c r="A21" s="172" t="n">
        <v>6</v>
      </c>
      <c r="B21" s="279" t="n"/>
      <c r="C21" s="216" t="inlineStr">
        <is>
          <t>10.3.02.03-0011</t>
        </is>
      </c>
      <c r="D21" s="294" t="inlineStr">
        <is>
          <t>Припои оловянно-свинцовые бессурьмянистые, марка ПОС30</t>
        </is>
      </c>
      <c r="E21" s="291" t="inlineStr">
        <is>
          <t>т</t>
        </is>
      </c>
      <c r="F21" s="291" t="n">
        <v>0.0174</v>
      </c>
      <c r="G21" s="223" t="n">
        <v>68050</v>
      </c>
      <c r="H21" s="223">
        <f>ROUND(F21*G21,2)</f>
        <v/>
      </c>
      <c r="I21" s="163" t="n"/>
    </row>
    <row r="22" ht="25.5" customHeight="1" s="237">
      <c r="A22" s="172" t="n">
        <v>7</v>
      </c>
      <c r="B22" s="279" t="n"/>
      <c r="C22" s="216" t="inlineStr">
        <is>
          <t>10.2.02.08-0001</t>
        </is>
      </c>
      <c r="D22" s="294" t="inlineStr">
        <is>
          <t>Проволока медная, круглая, мягкая, электротехническая, диаметр 1,0-3,0 мм и выше</t>
        </is>
      </c>
      <c r="E22" s="291" t="inlineStr">
        <is>
          <t>т</t>
        </is>
      </c>
      <c r="F22" s="291" t="n">
        <v>0.0075</v>
      </c>
      <c r="G22" s="223" t="n">
        <v>37517</v>
      </c>
      <c r="H22" s="223">
        <f>ROUND(F22*G22,2)</f>
        <v/>
      </c>
      <c r="I22" s="163" t="n"/>
    </row>
    <row r="23">
      <c r="A23" s="172" t="n">
        <v>8</v>
      </c>
      <c r="B23" s="279" t="n"/>
      <c r="C23" s="216" t="inlineStr">
        <is>
          <t>01.1.02.01-0003</t>
        </is>
      </c>
      <c r="D23" s="294" t="inlineStr">
        <is>
          <t>Асботекстолит, марка Г</t>
        </is>
      </c>
      <c r="E23" s="291" t="inlineStr">
        <is>
          <t>т</t>
        </is>
      </c>
      <c r="F23" s="291" t="n">
        <v>0.00075</v>
      </c>
      <c r="G23" s="223" t="n">
        <v>161000</v>
      </c>
      <c r="H23" s="223">
        <f>ROUND(F23*G23,2)</f>
        <v/>
      </c>
      <c r="I23" s="163" t="n"/>
    </row>
    <row r="24">
      <c r="A24" s="172" t="n">
        <v>9</v>
      </c>
      <c r="B24" s="279" t="n"/>
      <c r="C24" s="216" t="inlineStr">
        <is>
          <t>01.3.02.09-0022</t>
        </is>
      </c>
      <c r="D24" s="294" t="inlineStr">
        <is>
          <t>Пропан-бутан смесь техническая</t>
        </is>
      </c>
      <c r="E24" s="291" t="inlineStr">
        <is>
          <t>кг</t>
        </is>
      </c>
      <c r="F24" s="291" t="n">
        <v>15</v>
      </c>
      <c r="G24" s="223" t="n">
        <v>6.09</v>
      </c>
      <c r="H24" s="223">
        <f>ROUND(F24*G24,2)</f>
        <v/>
      </c>
      <c r="I24" s="163" t="n"/>
    </row>
    <row r="25">
      <c r="A25" s="172" t="n">
        <v>10</v>
      </c>
      <c r="B25" s="279" t="n"/>
      <c r="C25" s="216" t="inlineStr">
        <is>
          <t>14.4.02.09-0001</t>
        </is>
      </c>
      <c r="D25" s="294" t="inlineStr">
        <is>
          <t>Краска</t>
        </is>
      </c>
      <c r="E25" s="291" t="inlineStr">
        <is>
          <t>кг</t>
        </is>
      </c>
      <c r="F25" s="291" t="n">
        <v>2.61</v>
      </c>
      <c r="G25" s="223" t="n">
        <v>28.6</v>
      </c>
      <c r="H25" s="223">
        <f>ROUND(F25*G25,2)</f>
        <v/>
      </c>
      <c r="I25" s="163" t="n"/>
    </row>
    <row r="26">
      <c r="A26" s="172" t="n">
        <v>11</v>
      </c>
      <c r="B26" s="279" t="n"/>
      <c r="C26" s="216" t="inlineStr">
        <is>
          <t>20.1.02.06-0001</t>
        </is>
      </c>
      <c r="D26" s="294" t="inlineStr">
        <is>
          <t>Жир паяльный</t>
        </is>
      </c>
      <c r="E26" s="291" t="inlineStr">
        <is>
          <t>кг</t>
        </is>
      </c>
      <c r="F26" s="291" t="n">
        <v>0.18</v>
      </c>
      <c r="G26" s="223" t="n">
        <v>100.8</v>
      </c>
      <c r="H26" s="223">
        <f>ROUND(F26*G26,2)</f>
        <v/>
      </c>
      <c r="I26" s="163" t="n"/>
    </row>
    <row r="27">
      <c r="A27" s="172" t="n">
        <v>12</v>
      </c>
      <c r="B27" s="279" t="n"/>
      <c r="C27" s="216" t="inlineStr">
        <is>
          <t>01.3.01.05-0009</t>
        </is>
      </c>
      <c r="D27" s="294" t="inlineStr">
        <is>
          <t>Парафины нефтяные твердые марки Т-1</t>
        </is>
      </c>
      <c r="E27" s="291" t="inlineStr">
        <is>
          <t>т</t>
        </is>
      </c>
      <c r="F27" s="291" t="n">
        <v>0.0018</v>
      </c>
      <c r="G27" s="223" t="n">
        <v>8105.71</v>
      </c>
      <c r="H27" s="223">
        <f>ROUND(F27*G27,2)</f>
        <v/>
      </c>
      <c r="I27" s="163" t="n"/>
    </row>
    <row r="28" customFormat="1" s="227">
      <c r="A28" s="172" t="n">
        <v>13</v>
      </c>
      <c r="B28" s="279" t="n"/>
      <c r="C28" s="216" t="inlineStr">
        <is>
          <t>01.7.20.08-0031</t>
        </is>
      </c>
      <c r="D28" s="294" t="inlineStr">
        <is>
          <t>Бязь суровая</t>
        </is>
      </c>
      <c r="E28" s="291" t="inlineStr">
        <is>
          <t>10 м2</t>
        </is>
      </c>
      <c r="F28" s="291" t="n">
        <v>0.03</v>
      </c>
      <c r="G28" s="223" t="n">
        <v>79.09999999999999</v>
      </c>
      <c r="H28" s="223">
        <f>ROUND(F28*G28,2)</f>
        <v/>
      </c>
      <c r="I28" s="163" t="n"/>
    </row>
    <row r="31">
      <c r="B31" s="23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3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соединительной 35 кВ сечением до 185мм2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88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соединительной 35 кВ сечением до 185мм2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4" t="n"/>
      <c r="N10" s="234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4" t="n"/>
      <c r="N11" s="234" t="n"/>
    </row>
    <row r="12">
      <c r="A12" s="291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91" t="n">
        <v>1</v>
      </c>
      <c r="B13" s="216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1" t="inlineStr">
        <is>
          <t>чел.-ч.</t>
        </is>
      </c>
      <c r="E13" s="379" t="n">
        <v>113.27962577963</v>
      </c>
      <c r="F13" s="223" t="n">
        <v>9.619999999999999</v>
      </c>
      <c r="G13" s="223" t="n">
        <v>1089.75</v>
      </c>
      <c r="H13" s="297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8" t="n">
        <v>1</v>
      </c>
      <c r="I14" s="180" t="n"/>
      <c r="J14" s="223">
        <f>SUM(J13:J13)</f>
        <v/>
      </c>
    </row>
    <row r="15" ht="38.25" customFormat="1" customHeight="1" s="234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3">
        <f>SUM(G14)*0.7</f>
        <v/>
      </c>
      <c r="H15" s="298" t="n">
        <v>1</v>
      </c>
      <c r="I15" s="180" t="n"/>
      <c r="J15" s="223">
        <f>SUM(J13)*0.7</f>
        <v/>
      </c>
    </row>
    <row r="16" ht="14.25" customFormat="1" customHeight="1" s="234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9" t="n">
        <v>0.48</v>
      </c>
      <c r="F17" s="223" t="n">
        <v>12.5625</v>
      </c>
      <c r="G17" s="223" t="n">
        <v>6.03</v>
      </c>
      <c r="H17" s="298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91" t="n"/>
      <c r="B18" s="291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91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91" t="n">
        <v>3</v>
      </c>
      <c r="B21" s="216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1" t="inlineStr">
        <is>
          <t>маш.час</t>
        </is>
      </c>
      <c r="E21" s="379" t="n">
        <v>0.24</v>
      </c>
      <c r="F21" s="296" t="n">
        <v>115.4</v>
      </c>
      <c r="G21" s="223">
        <f>ROUND(E21*F21,2)</f>
        <v/>
      </c>
      <c r="H21" s="297">
        <f>G21/$G$27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91" t="n">
        <v>4</v>
      </c>
      <c r="B22" s="216" t="inlineStr">
        <is>
          <t>91.14.02-001</t>
        </is>
      </c>
      <c r="C22" s="294" t="inlineStr">
        <is>
          <t>Автомобили бортовые, грузоподъемность: до 5 т</t>
        </is>
      </c>
      <c r="D22" s="291" t="inlineStr">
        <is>
          <t>маш.час</t>
        </is>
      </c>
      <c r="E22" s="379" t="n">
        <v>0.24</v>
      </c>
      <c r="F22" s="296" t="n">
        <v>65.70999999999999</v>
      </c>
      <c r="G22" s="223">
        <f>ROUND(E22*F22,2)</f>
        <v/>
      </c>
      <c r="H22" s="297">
        <f>G22/$G$27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91" t="n"/>
      <c r="B23" s="291" t="n"/>
      <c r="C23" s="294" t="inlineStr">
        <is>
          <t>Итого основные машины и механизмы</t>
        </is>
      </c>
      <c r="D23" s="291" t="n"/>
      <c r="E23" s="379" t="n"/>
      <c r="F23" s="223" t="n"/>
      <c r="G23" s="223">
        <f>SUM(G21:G22)</f>
        <v/>
      </c>
      <c r="H23" s="298">
        <f>G23/G27</f>
        <v/>
      </c>
      <c r="I23" s="127" t="n"/>
      <c r="J23" s="223">
        <f>SUM(J21:J22)</f>
        <v/>
      </c>
    </row>
    <row r="24" ht="25.5" customFormat="1" customHeight="1" s="234">
      <c r="A24" s="291" t="n"/>
      <c r="B24" s="291" t="n"/>
      <c r="C24" s="189" t="inlineStr">
        <is>
          <t>Итого основные машины и механизмы 
(с коэффициентом на демонтаж 0,7)</t>
        </is>
      </c>
      <c r="D24" s="291" t="n"/>
      <c r="E24" s="380" t="n"/>
      <c r="F24" s="295" t="n"/>
      <c r="G24" s="223">
        <f>G23*0.7</f>
        <v/>
      </c>
      <c r="H24" s="297">
        <f>G24/G28</f>
        <v/>
      </c>
      <c r="I24" s="223" t="n"/>
      <c r="J24" s="223">
        <f>J23*0.7</f>
        <v/>
      </c>
    </row>
    <row r="25" ht="14.25" customFormat="1" customHeight="1" s="234">
      <c r="A25" s="291" t="n"/>
      <c r="B25" s="291" t="n"/>
      <c r="C25" s="294" t="inlineStr">
        <is>
          <t>Итого прочие машины и механизмы</t>
        </is>
      </c>
      <c r="D25" s="291" t="n"/>
      <c r="E25" s="295" t="n"/>
      <c r="F25" s="223" t="n"/>
      <c r="G25" s="127" t="n">
        <v>0</v>
      </c>
      <c r="H25" s="297">
        <f>G25/G27</f>
        <v/>
      </c>
      <c r="I25" s="223" t="n"/>
      <c r="J25" s="127" t="n">
        <v>0</v>
      </c>
    </row>
    <row r="26" ht="25.5" customFormat="1" customHeight="1" s="234">
      <c r="A26" s="291" t="n"/>
      <c r="B26" s="291" t="n"/>
      <c r="C26" s="189" t="inlineStr">
        <is>
          <t>Итого прочие машины и механизмы 
(с коэффициентом на демонтаж 0,7)</t>
        </is>
      </c>
      <c r="D26" s="291" t="n"/>
      <c r="E26" s="295" t="n"/>
      <c r="F26" s="223" t="n"/>
      <c r="G26" s="223">
        <f>G25*0.7</f>
        <v/>
      </c>
      <c r="H26" s="297">
        <f>G26/G28</f>
        <v/>
      </c>
      <c r="I26" s="223" t="n"/>
      <c r="J26" s="223">
        <f>J25*0.7</f>
        <v/>
      </c>
    </row>
    <row r="27" ht="25.5" customFormat="1" customHeight="1" s="234">
      <c r="A27" s="291" t="n"/>
      <c r="B27" s="291" t="n"/>
      <c r="C27" s="277" t="inlineStr">
        <is>
          <t>Итого по разделу «Машины и механизмы»</t>
        </is>
      </c>
      <c r="D27" s="291" t="n"/>
      <c r="E27" s="295" t="n"/>
      <c r="F27" s="223" t="n"/>
      <c r="G27" s="223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34">
      <c r="A28" s="291" t="n"/>
      <c r="B28" s="291" t="n"/>
      <c r="C28" s="197" t="inlineStr">
        <is>
          <t>Итого по разделу «Машины и механизмы»  
(с коэффициентом на демонтаж 0,7)</t>
        </is>
      </c>
      <c r="D28" s="293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34">
      <c r="A29" s="291" t="n"/>
      <c r="B29" s="277" t="inlineStr">
        <is>
          <t>Оборудование</t>
        </is>
      </c>
      <c r="C29" s="364" t="n"/>
      <c r="D29" s="364" t="n"/>
      <c r="E29" s="364" t="n"/>
      <c r="F29" s="364" t="n"/>
      <c r="G29" s="364" t="n"/>
      <c r="H29" s="365" t="n"/>
      <c r="I29" s="180" t="n"/>
      <c r="J29" s="180" t="n"/>
    </row>
    <row r="30">
      <c r="A30" s="291" t="n"/>
      <c r="B30" s="294" t="inlineStr">
        <is>
          <t>Основное оборудование</t>
        </is>
      </c>
      <c r="C30" s="364" t="n"/>
      <c r="D30" s="364" t="n"/>
      <c r="E30" s="364" t="n"/>
      <c r="F30" s="364" t="n"/>
      <c r="G30" s="364" t="n"/>
      <c r="H30" s="365" t="n"/>
      <c r="I30" s="180" t="n"/>
      <c r="J30" s="180" t="n"/>
    </row>
    <row r="31">
      <c r="A31" s="291" t="n"/>
      <c r="B31" s="170" t="n"/>
      <c r="C31" s="171" t="inlineStr">
        <is>
          <t>Итого основное оборудование</t>
        </is>
      </c>
      <c r="D31" s="291" t="n"/>
      <c r="E31" s="379" t="n"/>
      <c r="F31" s="296" t="n"/>
      <c r="G31" s="223" t="n">
        <v>0</v>
      </c>
      <c r="H31" s="298" t="n">
        <v>0</v>
      </c>
      <c r="I31" s="127" t="n"/>
      <c r="J31" s="223" t="n">
        <v>0</v>
      </c>
    </row>
    <row r="32">
      <c r="A32" s="291" t="n"/>
      <c r="B32" s="291" t="n"/>
      <c r="C32" s="294" t="inlineStr">
        <is>
          <t>Итого прочее оборудование</t>
        </is>
      </c>
      <c r="D32" s="291" t="n"/>
      <c r="E32" s="379" t="n"/>
      <c r="F32" s="296" t="n"/>
      <c r="G32" s="223" t="n">
        <v>0</v>
      </c>
      <c r="H32" s="297" t="n">
        <v>0</v>
      </c>
      <c r="I32" s="127" t="n"/>
      <c r="J32" s="223" t="n">
        <v>0</v>
      </c>
    </row>
    <row r="33">
      <c r="A33" s="291" t="n"/>
      <c r="B33" s="291" t="n"/>
      <c r="C33" s="277" t="inlineStr">
        <is>
          <t>Итого по разделу «Оборудование»</t>
        </is>
      </c>
      <c r="D33" s="291" t="n"/>
      <c r="E33" s="295" t="n"/>
      <c r="F33" s="296" t="n"/>
      <c r="G33" s="223">
        <f>G32+G31</f>
        <v/>
      </c>
      <c r="H33" s="298">
        <f>H32+H31</f>
        <v/>
      </c>
      <c r="I33" s="127" t="n"/>
      <c r="J33" s="223">
        <f>J32+J31</f>
        <v/>
      </c>
    </row>
    <row r="34" ht="25.5" customHeight="1" s="237">
      <c r="A34" s="291" t="n"/>
      <c r="B34" s="291" t="n"/>
      <c r="C34" s="294" t="inlineStr">
        <is>
          <t>в том числе технологическое оборудование</t>
        </is>
      </c>
      <c r="D34" s="291" t="n"/>
      <c r="E34" s="380" t="n"/>
      <c r="F34" s="296" t="n"/>
      <c r="G34" s="223" t="n">
        <v>0</v>
      </c>
      <c r="H34" s="298" t="n"/>
      <c r="I34" s="127" t="n"/>
      <c r="J34" s="223">
        <f>J33</f>
        <v/>
      </c>
    </row>
    <row r="35" ht="14.25" customFormat="1" customHeight="1" s="234">
      <c r="A35" s="291" t="n"/>
      <c r="B35" s="277" t="inlineStr">
        <is>
          <t>Материалы</t>
        </is>
      </c>
      <c r="C35" s="364" t="n"/>
      <c r="D35" s="364" t="n"/>
      <c r="E35" s="364" t="n"/>
      <c r="F35" s="364" t="n"/>
      <c r="G35" s="364" t="n"/>
      <c r="H35" s="365" t="n"/>
      <c r="I35" s="204" t="n"/>
      <c r="J35" s="204" t="n"/>
    </row>
    <row r="36" ht="14.25" customFormat="1" customHeight="1" s="234">
      <c r="A36" s="291" t="n"/>
      <c r="B36" s="294" t="inlineStr">
        <is>
          <t>Основные материалы</t>
        </is>
      </c>
      <c r="C36" s="364" t="n"/>
      <c r="D36" s="364" t="n"/>
      <c r="E36" s="364" t="n"/>
      <c r="F36" s="364" t="n"/>
      <c r="G36" s="364" t="n"/>
      <c r="H36" s="365" t="n"/>
      <c r="I36" s="204" t="n"/>
      <c r="J36" s="204" t="n"/>
    </row>
    <row r="37" ht="14.25" customFormat="1" customHeight="1" s="234">
      <c r="A37" s="291" t="n"/>
      <c r="B37" s="216" t="n"/>
      <c r="C37" s="294" t="inlineStr">
        <is>
          <t>Итого основные материалы</t>
        </is>
      </c>
      <c r="D37" s="291" t="n"/>
      <c r="E37" s="379" t="n"/>
      <c r="F37" s="223" t="n"/>
      <c r="G37" s="223" t="n">
        <v>0</v>
      </c>
      <c r="H37" s="297" t="n">
        <v>0</v>
      </c>
      <c r="I37" s="223" t="n"/>
      <c r="J37" s="223" t="n">
        <v>0</v>
      </c>
    </row>
    <row r="38" ht="14.25" customFormat="1" customHeight="1" s="234">
      <c r="A38" s="291" t="n"/>
      <c r="B38" s="291" t="n"/>
      <c r="C38" s="294" t="inlineStr">
        <is>
          <t>Итого прочие материалы</t>
        </is>
      </c>
      <c r="D38" s="291" t="n"/>
      <c r="E38" s="295" t="n"/>
      <c r="F38" s="296" t="n"/>
      <c r="G38" s="223" t="n">
        <v>0</v>
      </c>
      <c r="H38" s="297" t="n">
        <v>0</v>
      </c>
      <c r="I38" s="223" t="n"/>
      <c r="J38" s="223" t="n">
        <v>0</v>
      </c>
    </row>
    <row r="39" ht="14.25" customFormat="1" customHeight="1" s="234">
      <c r="A39" s="291" t="n"/>
      <c r="B39" s="291" t="n"/>
      <c r="C39" s="277" t="inlineStr">
        <is>
          <t>Итого по разделу «Материалы»</t>
        </is>
      </c>
      <c r="D39" s="291" t="n"/>
      <c r="E39" s="295" t="n"/>
      <c r="F39" s="296" t="n"/>
      <c r="G39" s="223">
        <f>G37+G38</f>
        <v/>
      </c>
      <c r="H39" s="297" t="n">
        <v>0</v>
      </c>
      <c r="I39" s="223" t="n"/>
      <c r="J39" s="223">
        <f>J37+J38</f>
        <v/>
      </c>
    </row>
    <row r="40" ht="14.25" customFormat="1" customHeight="1" s="234">
      <c r="A40" s="291" t="n"/>
      <c r="B40" s="291" t="n"/>
      <c r="C40" s="294" t="inlineStr">
        <is>
          <t>ИТОГО ПО РМ</t>
        </is>
      </c>
      <c r="D40" s="291" t="n"/>
      <c r="E40" s="295" t="n"/>
      <c r="F40" s="296" t="n"/>
      <c r="G40" s="223">
        <f>G14+G27</f>
        <v/>
      </c>
      <c r="H40" s="297" t="n"/>
      <c r="I40" s="223" t="n"/>
      <c r="J40" s="223">
        <f>J14+J27+J39</f>
        <v/>
      </c>
    </row>
    <row r="41" ht="25.5" customFormat="1" customHeight="1" s="234">
      <c r="A41" s="291" t="n"/>
      <c r="B41" s="291" t="n"/>
      <c r="C41" s="294" t="inlineStr">
        <is>
          <t>ИТОГО ПО РМ
(с коэффициентом на демонтаж 0,7)</t>
        </is>
      </c>
      <c r="D41" s="291" t="n"/>
      <c r="E41" s="295" t="n"/>
      <c r="F41" s="296" t="n"/>
      <c r="G41" s="223">
        <f>G15+G28</f>
        <v/>
      </c>
      <c r="H41" s="297" t="n"/>
      <c r="I41" s="223" t="n"/>
      <c r="J41" s="223">
        <f>J14*0.7+J27*0.7+J39</f>
        <v/>
      </c>
    </row>
    <row r="42" ht="14.25" customFormat="1" customHeight="1" s="234">
      <c r="A42" s="291" t="n"/>
      <c r="B42" s="291" t="n"/>
      <c r="C42" s="294" t="inlineStr">
        <is>
          <t>Накладные расходы</t>
        </is>
      </c>
      <c r="D42" s="133">
        <f>ROUND(G42/(G$17+$G$14),2)</f>
        <v/>
      </c>
      <c r="E42" s="295" t="n"/>
      <c r="F42" s="296" t="n"/>
      <c r="G42" s="223" t="n">
        <v>1062.91</v>
      </c>
      <c r="H42" s="298" t="n"/>
      <c r="I42" s="223" t="n"/>
      <c r="J42" s="223">
        <f>ROUND(D42*(J14+J17),2)</f>
        <v/>
      </c>
    </row>
    <row r="43" ht="25.5" customFormat="1" customHeight="1" s="234">
      <c r="A43" s="291" t="n"/>
      <c r="B43" s="291" t="n"/>
      <c r="C43" s="294" t="inlineStr">
        <is>
          <t>Накладные расходы 
(с коэффициентом на демонтаж 0,7)</t>
        </is>
      </c>
      <c r="D43" s="203">
        <f>ROUND(G43/(G$18+$G$15),2)</f>
        <v/>
      </c>
      <c r="E43" s="295" t="n"/>
      <c r="F43" s="296" t="n"/>
      <c r="G43" s="223">
        <f>G42*0.7</f>
        <v/>
      </c>
      <c r="H43" s="298" t="n"/>
      <c r="I43" s="223" t="n"/>
      <c r="J43" s="223">
        <f>ROUND(D43*(J15+J18),2)</f>
        <v/>
      </c>
    </row>
    <row r="44" ht="14.25" customFormat="1" customHeight="1" s="234">
      <c r="A44" s="291" t="n"/>
      <c r="B44" s="291" t="n"/>
      <c r="C44" s="294" t="inlineStr">
        <is>
          <t>Сметная прибыль</t>
        </is>
      </c>
      <c r="D44" s="133">
        <f>ROUND(G44/(G$14+G$17),2)</f>
        <v/>
      </c>
      <c r="E44" s="295" t="n"/>
      <c r="F44" s="296" t="n"/>
      <c r="G44" s="223" t="n">
        <v>558.85</v>
      </c>
      <c r="H44" s="298" t="n"/>
      <c r="I44" s="223" t="n"/>
      <c r="J44" s="223">
        <f>ROUND(D44*(J14+J17),2)</f>
        <v/>
      </c>
    </row>
    <row r="45" ht="25.5" customFormat="1" customHeight="1" s="234">
      <c r="A45" s="291" t="n"/>
      <c r="B45" s="291" t="n"/>
      <c r="C45" s="294" t="inlineStr">
        <is>
          <t>Сметная прибыль 
(с коэффициентом на демонтаж 0,7)</t>
        </is>
      </c>
      <c r="D45" s="203">
        <f>ROUND(G45/(G$15+G$18),2)</f>
        <v/>
      </c>
      <c r="E45" s="295" t="n"/>
      <c r="F45" s="296" t="n"/>
      <c r="G45" s="223">
        <f>G44*0.7</f>
        <v/>
      </c>
      <c r="H45" s="298" t="n"/>
      <c r="I45" s="223" t="n"/>
      <c r="J45" s="223">
        <f>ROUND(D45*(J15+J18),2)</f>
        <v/>
      </c>
    </row>
    <row r="46" ht="25.5" customFormat="1" customHeight="1" s="234">
      <c r="A46" s="291" t="n"/>
      <c r="B46" s="291" t="n"/>
      <c r="C46" s="294" t="inlineStr">
        <is>
          <t>Итого СМР (с НР и СП) 
(с коэффициентом на демонтаж 0,7)</t>
        </is>
      </c>
      <c r="D46" s="291" t="n"/>
      <c r="E46" s="295" t="n"/>
      <c r="F46" s="296" t="n"/>
      <c r="G46" s="223">
        <f>G41+G43+G45</f>
        <v/>
      </c>
      <c r="H46" s="298" t="n"/>
      <c r="I46" s="223" t="n"/>
      <c r="J46" s="223">
        <f>ROUND((J41+J43+J45),2)</f>
        <v/>
      </c>
    </row>
    <row r="47" ht="25.5" customFormat="1" customHeight="1" s="234">
      <c r="A47" s="291" t="n"/>
      <c r="B47" s="291" t="n"/>
      <c r="C47" s="294" t="inlineStr">
        <is>
          <t>ВСЕГО СМР + ОБОРУДОВАНИЕ 
(с коэффициентом на демонтаж 0,7)</t>
        </is>
      </c>
      <c r="D47" s="291" t="n"/>
      <c r="E47" s="295" t="n"/>
      <c r="F47" s="296" t="n"/>
      <c r="G47" s="223">
        <f>G46</f>
        <v/>
      </c>
      <c r="H47" s="298" t="n"/>
      <c r="I47" s="223" t="n"/>
      <c r="J47" s="223">
        <f>J46</f>
        <v/>
      </c>
    </row>
    <row r="48" ht="34.5" customFormat="1" customHeight="1" s="234">
      <c r="A48" s="291" t="n"/>
      <c r="B48" s="291" t="n"/>
      <c r="C48" s="294" t="inlineStr">
        <is>
          <t>ИТОГО ПОКАЗАТЕЛЬ НА ЕД. ИЗМ.</t>
        </is>
      </c>
      <c r="D48" s="291" t="inlineStr">
        <is>
          <t>1 ед</t>
        </is>
      </c>
      <c r="E48" s="295" t="n">
        <v>1</v>
      </c>
      <c r="F48" s="296" t="n"/>
      <c r="G48" s="223">
        <f>G47/E48</f>
        <v/>
      </c>
      <c r="H48" s="298" t="n"/>
      <c r="I48" s="223" t="n"/>
      <c r="J48" s="200">
        <f>J47/E48</f>
        <v/>
      </c>
    </row>
    <row r="50" ht="14.25" customFormat="1" customHeight="1" s="234">
      <c r="A50" s="233" t="inlineStr">
        <is>
          <t>Составил ______________________     Д.А. Самуйленко</t>
        </is>
      </c>
    </row>
    <row r="51" ht="14.25" customFormat="1" customHeight="1" s="234">
      <c r="A51" s="236" t="inlineStr">
        <is>
          <t xml:space="preserve">                         (подпись, инициалы, фамилия)</t>
        </is>
      </c>
    </row>
    <row r="52" ht="14.25" customFormat="1" customHeight="1" s="234">
      <c r="A52" s="233" t="n"/>
    </row>
    <row r="53" ht="14.25" customFormat="1" customHeight="1" s="234">
      <c r="A53" s="233" t="inlineStr">
        <is>
          <t>Проверил ______________________        А.В. Костянецкая</t>
        </is>
      </c>
    </row>
    <row r="54" ht="14.25" customFormat="1" customHeight="1" s="234">
      <c r="A54" s="23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соединительной 35 кВ сечением до 185мм2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37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3" t="n">
        <v>0</v>
      </c>
    </row>
    <row r="13" ht="19.5" customHeight="1" s="237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М5-03-2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2025-01-24T12:11:21Z</dcterms:modified>
  <cp:lastModifiedBy>Nikolay Ivanov</cp:lastModifiedBy>
  <cp:lastPrinted>2023-11-29T07:43:27Z</cp:lastPrinted>
</cp:coreProperties>
</file>