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7 Расчет пок." sheetId="6" state="visible" r:id="rId6"/>
    <sheet name="Прил.6 Расчет ОБ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ОБ'!$A$1:$J$56</definedName>
    <definedName name="\AUTOEXEC" localSheetId="5">#REF!</definedName>
    <definedName name="\z" localSheetId="5">#REF!</definedName>
    <definedName name="______a2" localSheetId="5">#REF!</definedName>
    <definedName name="______xlnm.Primt_Area_3" localSheetId="5">#REF!</definedName>
    <definedName name="_____xlnm.Print_Area_1" localSheetId="5">#REF!</definedName>
    <definedName name="____xlnm.Primt_Area_3" localSheetId="5">#REF!</definedName>
    <definedName name="___wrn2" localSheetId="5">{"'Прил.7'!glc1",#N/A,FALSE,"GLC";"'Прил.7'!glc2",#N/A,FALSE,"GLC";"'Прил.7'!glc3",#N/A,FALSE,"GLC";"'Прил.7'!glc4",#N/A,FALSE,"GLC";"'Прил.7'!glc5",#N/A,FALSE,"GLC"}</definedName>
    <definedName name="___wrn222" localSheetId="5">{"'Прил.7'!glc1",#N/A,FALSE,"GLC";"'Прил.7'!glc2",#N/A,FALSE,"GLC";"'Прил.7'!glc3",#N/A,FALSE,"GLC";"'Прил.7'!glc4",#N/A,FALSE,"GLC";"'Прил.7'!glc5",#N/A,FALSE,"GLC"}</definedName>
    <definedName name="___xlnm.Primt_Area_3" localSheetId="5">#REF!</definedName>
    <definedName name="__IntlFixup" localSheetId="5">TRUE</definedName>
    <definedName name="__qs2" localSheetId="5">#REF!</definedName>
    <definedName name="__wrn2" localSheetId="5">{"'Прил.7'!glc1",#N/A,FALSE,"GLC";"'Прил.7'!glc2",#N/A,FALSE,"GLC";"'Прил.7'!glc3",#N/A,FALSE,"GLC";"'Прил.7'!glc4",#N/A,FALSE,"GLC";"'Прил.7'!glc5",#N/A,FALSE,"GLC"}</definedName>
    <definedName name="__wrn222" localSheetId="5">{"'Прил.7'!glc1",#N/A,FALSE,"GLC";"'Прил.7'!glc2",#N/A,FALSE,"GLC";"'Прил.7'!glc3",#N/A,FALSE,"GLC";"'Прил.7'!glc4",#N/A,FALSE,"GLC";"'Прил.7'!glc5",#N/A,FALSE,"GLC"}</definedName>
    <definedName name="__xlnm.Primt_Area_3" localSheetId="5">#REF!</definedName>
    <definedName name="_02121" localSheetId="5">#REF!</definedName>
    <definedName name="_AUTOEXEC" localSheetId="5">#REF!</definedName>
    <definedName name="_Fill" localSheetId="5">#REF!</definedName>
    <definedName name="_Hlt440565644_1" localSheetId="5">#REF!</definedName>
    <definedName name="_k" localSheetId="5">#REF!</definedName>
    <definedName name="_qs2" localSheetId="5">#REF!</definedName>
    <definedName name="_wrn2" localSheetId="5">{"'Прил.7'!glc1",#N/A,FALSE,"GLC";"'Прил.7'!glc2",#N/A,FALSE,"GLC";"'Прил.7'!glc3",#N/A,FALSE,"GLC";"'Прил.7'!glc4",#N/A,FALSE,"GLC";"'Прил.7'!glc5",#N/A,FALSE,"GLC"}</definedName>
    <definedName name="_wrn222" localSheetId="5">{"'Прил.7'!glc1",#N/A,FALSE,"GLC";"'Прил.7'!glc2",#N/A,FALSE,"GLC";"'Прил.7'!glc3",#N/A,FALSE,"GLC";"'Прил.7'!glc4",#N/A,FALSE,"GLC";"'Прил.7'!glc5",#N/A,FALSE,"GLC"}</definedName>
    <definedName name="_z" localSheetId="5">#REF!</definedName>
    <definedName name="_Стоимость_УНЦП" localSheetId="5">#REF!</definedName>
    <definedName name="a" localSheetId="5">#REF!</definedName>
    <definedName name="asd" localSheetId="5">#REF!</definedName>
    <definedName name="Categories" localSheetId="5">#REF!</definedName>
    <definedName name="_xlnm.Criteria" localSheetId="5">#REF!</definedName>
    <definedName name="cvtnf" localSheetId="5">#REF!</definedName>
    <definedName name="ddduy" localSheetId="5">#REF!</definedName>
    <definedName name="DiscontRate" localSheetId="5">#REF!</definedName>
    <definedName name="Excel_BuiltIn_Database" localSheetId="5">#REF!</definedName>
    <definedName name="Excel_BuiltIn_Print_Area_10_1" localSheetId="5">#REF!</definedName>
    <definedName name="Excel_BuiltIn_Print_Area_15" localSheetId="5">#REF!</definedName>
    <definedName name="Excel_BuiltIn_Print_Area_2_1" localSheetId="5">#REF!</definedName>
    <definedName name="Excel_BuiltIn_Print_Area_3_1" localSheetId="5">#REF!</definedName>
    <definedName name="Excel_BuiltIn_Print_Area_7_1" localSheetId="5">#REF!</definedName>
    <definedName name="Excel_BuiltIn_Print_Area_8_1" localSheetId="5">#REF!</definedName>
    <definedName name="Excel_BuiltIn_Print_Area_9_1" localSheetId="5">#REF!</definedName>
    <definedName name="htvjyn" localSheetId="5">#REF!</definedName>
    <definedName name="iii" localSheetId="5">#REF!</definedName>
    <definedName name="Itog" localSheetId="5">#REF!</definedName>
    <definedName name="jkjhggh" localSheetId="5">#REF!</definedName>
    <definedName name="kk" localSheetId="5">#REF!</definedName>
    <definedName name="KPlan" localSheetId="5">#REF!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5">#REF!</definedName>
    <definedName name="n_1" localSheetId="5">{"","одинz","дваz","триz","четыреz","пятьz","шестьz","семьz","восемьz","девятьz"}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5">{"";1;"двадцатьz";"тридцатьz";"сорокz";"пятьдесятz";"шестьдесятz";"семьдесятz";"восемьдесятz";"девяностоz"}</definedName>
    <definedName name="n_4" localSheetId="5">{"","стоz","двестиz","тристаz","четырестаz","пятьсотz","шестьсотz","семьсотz","восемьсотz","девятьсотz"}</definedName>
    <definedName name="n_5" localSheetId="5">{"","однаz","двеz","триz","четыреz","пятьz","шестьz","семьz","восемьz","девятьz"}</definedName>
    <definedName name="n0x" localSheetId="5">IF('Прил.7 Расчет пок.'!n_3=1,'Прил.7 Расчет пок.'!n_2,'Прил.7 Расчет пок.'!n_3&amp;'Прил.7 Расчет пок.'!n_1)</definedName>
    <definedName name="n1x" localSheetId="5">IF('Прил.7 Расчет пок.'!n_3=1,'Прил.7 Расчет пок.'!n_2,'Прил.7 Расчет пок.'!n_3&amp;'Прил.7 Расчет пок.'!n_5)</definedName>
    <definedName name="Nalog" localSheetId="5">#REF!</definedName>
    <definedName name="NumColJournal" localSheetId="5">#REF!</definedName>
    <definedName name="oppp" localSheetId="5">#REF!</definedName>
    <definedName name="pp" localSheetId="5">#REF!</definedName>
    <definedName name="_xlnm.Print_Area" localSheetId="5">#REF!</definedName>
    <definedName name="propis" localSheetId="5">#REF!</definedName>
    <definedName name="qqqqqqqqqqqqqqqqqqqqqqqqqqqqqqqqqqq" localSheetId="5">#REF!</definedName>
    <definedName name="rrrrrr" localSheetId="5">#REF!</definedName>
    <definedName name="SD_DC" localSheetId="5">#REF!</definedName>
    <definedName name="SDDsfd" localSheetId="5">#REF!</definedName>
    <definedName name="SM" localSheetId="5">#REF!</definedName>
    <definedName name="SM_STO1" localSheetId="5">#REF!</definedName>
    <definedName name="Status" localSheetId="5">#REF!</definedName>
    <definedName name="SUM_" localSheetId="5">#REF!</definedName>
    <definedName name="ttt" localSheetId="5">#REF!</definedName>
    <definedName name="USA_1" localSheetId="5">#REF!</definedName>
    <definedName name="v" localSheetId="5">#REF!</definedName>
    <definedName name="w" localSheetId="5">#REF!</definedName>
    <definedName name="wrn" localSheetId="5">{"'Прил.7'!glc1",#N/A,FALSE,"GLC";"'Прил.7'!glc2",#N/A,FALSE,"GLC";"'Прил.7'!glc3",#N/A,FALSE,"GLC";"'Прил.7'!glc4",#N/A,FALSE,"GLC";"'Прил.7'!glc5",#N/A,FALSE,"GLC"}</definedName>
    <definedName name="wrn.1." localSheetId="5">{#N/A,#N/A,FALSE,"Шаблон_Спец1"}</definedName>
    <definedName name="wrn.Aging._.and._.Trend._.Analysis." localSheetId="5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basicfin." localSheetId="5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Departmentals." localSheetId="5">{#N/A,#N/A,TRUE,"Engineering Dept";#N/A,#N/A,TRUE,"Sales Dept";#N/A,#N/A,TRUE,"Marketing Dept";#N/A,#N/A,TRUE,"Admin Dept"}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Financials." localSheetId="5">{#N/A,#N/A,TRUE,"Balance Sheet";#N/A,#N/A,TRUE,"Income Statement";#N/A,#N/A,TRUE,"Statement of Cash Flows";#N/A,#N/A,TRUE,"Key Indicators"}</definedName>
    <definedName name="wrn.glc." localSheetId="5">{"glcbs",#N/A,FALSE,"GLCBS";"glccsbs",#N/A,FALSE,"GLCCSBS";"glcis",#N/A,FALSE,"GLCIS";"glccsis",#N/A,FALSE,"GLCCSIS";"glcrat1",#N/A,FALSE,"GLC-ratios1"}</definedName>
    <definedName name="wrn.glcpromonte." localSheetId="5">{"'Прил.7'!glc1",#N/A,FALSE,"GLC";"'Прил.7'!glc2",#N/A,FALSE,"GLC";"'Прил.7'!glc3",#N/A,FALSE,"GLC";"'Прил.7'!glc4",#N/A,FALSE,"GLC";"'Прил.7'!glc5",#N/A,FALSE,"GLC"}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5">#REF!</definedName>
    <definedName name="А10" localSheetId="5">#REF!</definedName>
    <definedName name="аааа" localSheetId="5">#REF!</definedName>
    <definedName name="ало" localSheetId="5">#REF!</definedName>
    <definedName name="анол" localSheetId="5">#REF!</definedName>
    <definedName name="аода" localSheetId="5">#REF!</definedName>
    <definedName name="аопы" localSheetId="5">#REF!</definedName>
    <definedName name="аправи" localSheetId="5">#REF!</definedName>
    <definedName name="апыо" localSheetId="5">#REF!</definedName>
    <definedName name="аро" localSheetId="5">#REF!</definedName>
    <definedName name="ародарод" localSheetId="5">#REF!</definedName>
    <definedName name="Астраханская_область" localSheetId="5">#REF!</definedName>
    <definedName name="аыв" localSheetId="5">#REF!</definedName>
    <definedName name="аыпрыпр" localSheetId="5">#REF!</definedName>
    <definedName name="б" localSheetId="5">#REF!</definedName>
    <definedName name="Больш" localSheetId="5">#REF!</definedName>
    <definedName name="бьюждж" localSheetId="5">#REF!</definedName>
    <definedName name="вава" localSheetId="5">#REF!</definedName>
    <definedName name="ВАЛ_" localSheetId="5">#REF!</definedName>
    <definedName name="вао" localSheetId="5">#REF!</definedName>
    <definedName name="варо" localSheetId="5">#REF!</definedName>
    <definedName name="ввв" localSheetId="5">#REF!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5">#REF!</definedName>
    <definedName name="веше" localSheetId="5">#REF!</definedName>
    <definedName name="Владимирская_область" localSheetId="5">#REF!</definedName>
    <definedName name="внеове" localSheetId="5">#REF!</definedName>
    <definedName name="Волгоградская_область" localSheetId="5">#REF!</definedName>
    <definedName name="Вп" localSheetId="5">#REF!</definedName>
    <definedName name="впор" localSheetId="5">#REF!</definedName>
    <definedName name="врьпврь" localSheetId="5">#REF!</definedName>
    <definedName name="вс" localSheetId="5">{#N/A,#N/A,FALSE,"Aging Summary";#N/A,#N/A,FALSE,"Ratio Analysis";#N/A,#N/A,FALSE,"Test 120 Day Accts";#N/A,#N/A,FALSE,"Tickmarks"}</definedName>
    <definedName name="Всего_по_смете" localSheetId="5">#REF!</definedName>
    <definedName name="ВсегоШурфов" localSheetId="5">#REF!</definedName>
    <definedName name="Вычислительная_техника_1" localSheetId="5">#REF!</definedName>
    <definedName name="ГАП" localSheetId="5">#REF!</definedName>
    <definedName name="гелог" localSheetId="5">#REF!</definedName>
    <definedName name="геол1" localSheetId="5">#REF!</definedName>
    <definedName name="гидро1" localSheetId="5">#REF!</definedName>
    <definedName name="гидро5" localSheetId="5">#REF!</definedName>
    <definedName name="глрп" localSheetId="5">#REF!</definedName>
    <definedName name="гор" localSheetId="5">#REF!</definedName>
    <definedName name="гш" localSheetId="5">#REF!</definedName>
    <definedName name="десятый" localSheetId="5">#REF!</definedName>
    <definedName name="Дефлятор" localSheetId="5">#REF!</definedName>
    <definedName name="Дефлятор1" localSheetId="5">#REF!</definedName>
    <definedName name="диапазон" localSheetId="5">#REF!</definedName>
    <definedName name="Диск" localSheetId="5">#REF!</definedName>
    <definedName name="Длинна_границы" localSheetId="5">#REF!</definedName>
    <definedName name="длозщшзщдлжб" localSheetId="5">#REF!</definedName>
    <definedName name="Дн_ставка" localSheetId="5">#REF!</definedName>
    <definedName name="ДОЛЛАР" localSheetId="5">#REF!</definedName>
    <definedName name="Доп._оборудование_1" localSheetId="5">#REF!</definedName>
    <definedName name="Дорога_1" localSheetId="5">#REF!</definedName>
    <definedName name="дщшю" localSheetId="5">#REF!</definedName>
    <definedName name="Еврейская_автономная_область" localSheetId="5">#REF!</definedName>
    <definedName name="жжж" localSheetId="5">#REF!</definedName>
    <definedName name="Заказчик" localSheetId="5">#REF!</definedName>
    <definedName name="зждзд" localSheetId="5">#REF!</definedName>
    <definedName name="ЗИП_Всего_1" localSheetId="5">#REF!</definedName>
    <definedName name="зощр" localSheetId="5">#REF!</definedName>
    <definedName name="Ивановская_область" localSheetId="5">#REF!</definedName>
    <definedName name="имт" localSheetId="5">#REF!</definedName>
    <definedName name="Ини" localSheetId="5">#REF!</definedName>
    <definedName name="ИС__И.Максимов" localSheetId="5">#REF!</definedName>
    <definedName name="Итого_ЗПМ_по_акту_вып_работ_в_базисных_ценах_с_учетом_к_тов" localSheetId="5">#REF!</definedName>
    <definedName name="Итого_материал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5">#REF!</definedName>
    <definedName name="Итого_НР_по_акту_по_ресурсному_расчету" localSheetId="5">#REF!</definedName>
    <definedName name="Итого_ОЗП_по_акту_вып_работ_в_базисных_ценах_с_учетом_к_тов" localSheetId="5">#REF!</definedName>
    <definedName name="Итого_ПЗ_по_акту_вып_работ_в_базисных_ценах_с_учетом_к_тов" localSheetId="5">#REF!</definedName>
    <definedName name="Итого_СП_по_акту_по_ресурсному_расчету" localSheetId="5">#REF!</definedName>
    <definedName name="Итого_ФОТ_по_акту_выполненных_работ_в_базисных_ценах" localSheetId="5">#REF!</definedName>
    <definedName name="Итого_ЭММ_по_акту_вып_работ_в_базисных_ценах_с_учетом_к_тов" localSheetId="5">#REF!</definedName>
    <definedName name="йцйу3йк" localSheetId="5">#REF!</definedName>
    <definedName name="йцу" localSheetId="5">#REF!</definedName>
    <definedName name="Кабели_1" localSheetId="5">#REF!</definedName>
    <definedName name="кака" localSheetId="5">#REF!</definedName>
    <definedName name="Категория_сложности" localSheetId="5">#REF!</definedName>
    <definedName name="КВАРТАЛ2" localSheetId="5">#REF!</definedName>
    <definedName name="кгкг" localSheetId="5">#REF!</definedName>
    <definedName name="КИПиавтом" localSheetId="5">#REF!</definedName>
    <definedName name="книга" localSheetId="5">#REF!</definedName>
    <definedName name="Количество_планшетов" localSheetId="5">#REF!</definedName>
    <definedName name="ком." localSheetId="5">#REF!</definedName>
    <definedName name="комплект" localSheetId="5">#REF!</definedName>
    <definedName name="конкурс" localSheetId="5">#REF!</definedName>
    <definedName name="Контроллер_1" localSheetId="5">#REF!</definedName>
    <definedName name="корр" localSheetId="5">{#N/A,#N/A,FALSE,"Шаблон_Спец1"}</definedName>
    <definedName name="Костромская_область" localSheetId="5">#REF!</definedName>
    <definedName name="КОЭФ3" localSheetId="5">#REF!</definedName>
    <definedName name="КоэфБезПоля" localSheetId="5">#REF!</definedName>
    <definedName name="Коэффициент" localSheetId="5">#REF!</definedName>
    <definedName name="крас" localSheetId="5">#REF!</definedName>
    <definedName name="куку" localSheetId="5">#REF!</definedName>
    <definedName name="Курс_доллара_США" localSheetId="5">#REF!</definedName>
    <definedName name="лаборатория" localSheetId="5">#REF!</definedName>
    <definedName name="ленин" localSheetId="5">#REF!</definedName>
    <definedName name="ЛимитУРС_ПИР" localSheetId="5">#REF!</definedName>
    <definedName name="М" localSheetId="5">#REF!</definedName>
    <definedName name="Магаданская_область" localSheetId="5">#REF!</definedName>
    <definedName name="МАРЖА" localSheetId="5">#REF!</definedName>
    <definedName name="МИ_Т" localSheetId="5">#REF!</definedName>
    <definedName name="мил" localSheetId="5">{0,"овz";1,"z";2,"аz";5,"овz"}</definedName>
    <definedName name="мин" localSheetId="5">#REF!</definedName>
    <definedName name="мм" localSheetId="5">#REF!</definedName>
    <definedName name="Монтаж" localSheetId="5">#REF!</definedName>
    <definedName name="Московская_область" localSheetId="5">#REF!</definedName>
    <definedName name="Мурманская_область" localSheetId="5">#REF!</definedName>
    <definedName name="над" localSheetId="5">#REF!</definedName>
    <definedName name="Название_проекта" localSheetId="5">#REF!</definedName>
    <definedName name="Наименование_группы_строек" localSheetId="5">#REF!</definedName>
    <definedName name="нвле" localSheetId="5">#REF!</definedName>
    <definedName name="нер" localSheetId="5">#REF!</definedName>
    <definedName name="неуо" localSheetId="5">#REF!</definedName>
    <definedName name="новый" localSheetId="5">#REF!</definedName>
    <definedName name="НормаАУП_на_УЕ" localSheetId="5">#REF!</definedName>
    <definedName name="нр" localSheetId="5">граж</definedName>
    <definedName name="о" localSheetId="5">#REF!</definedName>
    <definedName name="об" localSheetId="5">#REF!</definedName>
    <definedName name="Обоснование_поправки" localSheetId="5">#REF!</definedName>
    <definedName name="объем___0" localSheetId="5">#REF!</definedName>
    <definedName name="объем___10___0___0" localSheetId="5">#REF!</definedName>
    <definedName name="объем___11" localSheetId="5">#REF!</definedName>
    <definedName name="объем___11___10" localSheetId="5">#REF!</definedName>
    <definedName name="объем___2" localSheetId="5">#REF!</definedName>
    <definedName name="объем___3___10" localSheetId="5">#REF!</definedName>
    <definedName name="объем___4___0___0" localSheetId="5">#REF!</definedName>
    <definedName name="объем___5___0" localSheetId="5">#REF!</definedName>
    <definedName name="объем___6___0" localSheetId="5">#REF!</definedName>
    <definedName name="окн" localSheetId="5">#REF!</definedName>
    <definedName name="Оренбургская_область" localSheetId="5">#REF!</definedName>
    <definedName name="ОсвоениеИмущества" localSheetId="5">#REF!</definedName>
    <definedName name="ОтпускИзЕНЭС" localSheetId="5">#REF!</definedName>
    <definedName name="оьт" localSheetId="5">#REF!</definedName>
    <definedName name="паша" localSheetId="5">#REF!</definedName>
    <definedName name="пвьрвпрь" localSheetId="5">#REF!</definedName>
    <definedName name="Пи" localSheetId="5">#REF!</definedName>
    <definedName name="пл" localSheetId="5">#REF!</definedName>
    <definedName name="плдпол" localSheetId="5">#REF!</definedName>
    <definedName name="плыа" localSheetId="5">#REF!</definedName>
    <definedName name="пов" localSheetId="5">#REF!</definedName>
    <definedName name="Подгон" localSheetId="5">#REF!</definedName>
    <definedName name="подста" localSheetId="5">#REF!</definedName>
    <definedName name="Покупное_ПО" localSheetId="5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6___0" localSheetId="5">#REF!</definedName>
    <definedName name="ПотериНорма" localSheetId="5">#REF!</definedName>
    <definedName name="пп" localSheetId="5">#REF!</definedName>
    <definedName name="пппппппппппппппппппппппа" localSheetId="5">#REF!</definedName>
    <definedName name="прд" localSheetId="5">#REF!</definedName>
    <definedName name="прибыль" localSheetId="5">#REF!</definedName>
    <definedName name="Приморский_край" localSheetId="5">#REF!</definedName>
    <definedName name="прл" localSheetId="5">#REF!</definedName>
    <definedName name="проект" localSheetId="5">#REF!</definedName>
    <definedName name="пролоддошщ" localSheetId="5">#REF!</definedName>
    <definedName name="Промбезоп" localSheetId="5">#REF!</definedName>
    <definedName name="пропр" localSheetId="5">#REF!</definedName>
    <definedName name="протоколРМВК" localSheetId="5">#REF!</definedName>
    <definedName name="Прочие_работы" localSheetId="5">#REF!</definedName>
    <definedName name="прпр_1" localSheetId="5">#REF!</definedName>
    <definedName name="прьто" localSheetId="5">#REF!</definedName>
    <definedName name="Псковская_область" localSheetId="5">#REF!</definedName>
    <definedName name="пшждю" localSheetId="5">#REF!</definedName>
    <definedName name="Работа1" localSheetId="5">#REF!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об" localSheetId="5">#REF!</definedName>
    <definedName name="расш" localSheetId="5">#REF!</definedName>
    <definedName name="Расшифровка" localSheetId="5">#REF!</definedName>
    <definedName name="Регистрационный_номер_группы_строек" localSheetId="5">#REF!</definedName>
    <definedName name="рлвро" localSheetId="5">#REF!</definedName>
    <definedName name="роло" localSheetId="5">#REF!</definedName>
    <definedName name="рпьрь" localSheetId="5">#REF!</definedName>
    <definedName name="Рязанская_область" localSheetId="5">#REF!</definedName>
    <definedName name="С" localSheetId="5">{#N/A,#N/A,FALSE,"Шаблон_Спец1"}</definedName>
    <definedName name="с1" localSheetId="5">#REF!</definedName>
    <definedName name="Свердловская_область" localSheetId="5">#REF!</definedName>
    <definedName name="Сводка" localSheetId="5">#REF!</definedName>
    <definedName name="сев" localSheetId="5">#REF!</definedName>
    <definedName name="Сегодня" localSheetId="5">#REF!</definedName>
    <definedName name="Семь" localSheetId="5">#REF!</definedName>
    <definedName name="Сервис_Всего_1" localSheetId="5">#REF!</definedName>
    <definedName name="Сервисное_оборудование_1" localSheetId="5">#REF!</definedName>
    <definedName name="СлБелг" localSheetId="5">#REF!</definedName>
    <definedName name="см" localSheetId="5">#REF!</definedName>
    <definedName name="См7" localSheetId="5">#REF!</definedName>
    <definedName name="смета" localSheetId="5">#REF!</definedName>
    <definedName name="смета1" localSheetId="5">#REF!</definedName>
    <definedName name="Сметная_стоимость_в_базисных_ценах" localSheetId="5">#REF!</definedName>
    <definedName name="Сметная_стоимость_по_ресурсному_расчету" localSheetId="5">#REF!</definedName>
    <definedName name="Согласование" localSheetId="5">#REF!</definedName>
    <definedName name="Составитель" localSheetId="5">#REF!</definedName>
    <definedName name="сп2" localSheetId="5">#REF!</definedName>
    <definedName name="срл" localSheetId="5">#REF!</definedName>
    <definedName name="СтавкаАмортизации" localSheetId="5">#REF!</definedName>
    <definedName name="Стадия_проектирования" localSheetId="5">#REF!</definedName>
    <definedName name="Стоимость" localSheetId="5">#REF!</definedName>
    <definedName name="страх" localSheetId="5">#REF!</definedName>
    <definedName name="Строительная_полоса" localSheetId="5">#REF!</definedName>
    <definedName name="т" localSheetId="5">#REF!</definedName>
    <definedName name="Тамбовская_область" localSheetId="5">#REF!</definedName>
    <definedName name="Томская_область" localSheetId="5">#REF!</definedName>
    <definedName name="третий" localSheetId="5">#REF!</definedName>
    <definedName name="тыс" localSheetId="5">{0,"тысячz";1,"тысячаz";2,"тысячиz";5,"тысячz"}</definedName>
    <definedName name="тьбю" localSheetId="5">#REF!</definedName>
    <definedName name="УслугиТОиР_ГС" localSheetId="5">#REF!</definedName>
    <definedName name="Ф5.1" localSheetId="5">#REF!</definedName>
    <definedName name="Ф91" localSheetId="5">#REF!</definedName>
    <definedName name="Финансирование_Y2017" localSheetId="5">#REF!</definedName>
    <definedName name="фукек" localSheetId="5">#REF!</definedName>
    <definedName name="ффггг" localSheetId="5">#REF!</definedName>
    <definedName name="цена___0" localSheetId="5">#REF!</definedName>
    <definedName name="цена___10___0___0" localSheetId="5">#REF!</definedName>
    <definedName name="цена___11" localSheetId="5">#REF!</definedName>
    <definedName name="цена___11___10" localSheetId="5">#REF!</definedName>
    <definedName name="цена___2" localSheetId="5">#REF!</definedName>
    <definedName name="цена___3___10" localSheetId="5">#REF!</definedName>
    <definedName name="цена___4___0___0" localSheetId="5">#REF!</definedName>
    <definedName name="цена___5___0" localSheetId="5">#REF!</definedName>
    <definedName name="цена___6___0" localSheetId="5">#REF!</definedName>
    <definedName name="ЦенаШурфов" localSheetId="5">#REF!</definedName>
    <definedName name="Читинская_область" localSheetId="5">#REF!</definedName>
    <definedName name="Шкафы_ТМ" localSheetId="5">#REF!</definedName>
    <definedName name="ыа" localSheetId="5">#REF!</definedName>
    <definedName name="ыапраыр" localSheetId="5">#REF!</definedName>
    <definedName name="ЫВGGGGGGGGGGGGGGG" localSheetId="5">#REF!</definedName>
    <definedName name="ываф" localSheetId="5">#REF!</definedName>
    <definedName name="ыВПВП" localSheetId="5">#REF!</definedName>
    <definedName name="ыпры" localSheetId="5">#REF!</definedName>
    <definedName name="ьбюбб" localSheetId="5">#REF!</definedName>
    <definedName name="экол1" localSheetId="5">#REF!</definedName>
    <definedName name="ЭКСПО" localSheetId="5">граж</definedName>
    <definedName name="ЭКСПОФОРУМ" localSheetId="5">граж</definedName>
    <definedName name="экт" localSheetId="5">#REF!</definedName>
    <definedName name="ЭлеСи_1" localSheetId="5">#REF!</definedName>
    <definedName name="юдшншджгп" localSheetId="5">#REF!</definedName>
    <definedName name="яапт" localSheetId="5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25" fillId="0" borderId="4" applyAlignment="1" pivotButton="0" quotePrefix="0" xfId="0">
      <alignment vertical="center" wrapText="1"/>
    </xf>
    <xf numFmtId="4" fontId="25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" fontId="1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9" pivotButton="0" quotePrefix="0" xfId="0"/>
    <xf numFmtId="0" fontId="0" fillId="0" borderId="10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4" min="1" max="2"/>
    <col width="51.7109375" customWidth="1" style="234" min="3" max="3"/>
    <col width="47" customWidth="1" style="234" min="4" max="4"/>
    <col width="37.42578125" customWidth="1" style="234" min="5" max="5"/>
    <col width="9.140625" customWidth="1" style="234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32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2">
      <c r="B6" s="159" t="n"/>
      <c r="C6" s="159" t="n"/>
      <c r="D6" s="159" t="n"/>
    </row>
    <row r="7" ht="64.5" customHeight="1" s="232">
      <c r="B7" s="268" t="inlineStr">
        <is>
          <t>Наименование разрабатываемого показателя УНЦ — Демонтаж КЛ 35кВ сечением до 1000мм2</t>
        </is>
      </c>
    </row>
    <row r="8" ht="31.5" customHeight="1" s="232">
      <c r="B8" s="269" t="inlineStr">
        <is>
          <t xml:space="preserve">Сопоставимый уровень цен: 3 квартал 2011 года </t>
        </is>
      </c>
    </row>
    <row r="9" ht="15.75" customHeight="1" s="232">
      <c r="B9" s="269" t="inlineStr">
        <is>
          <t>Единица измерения  — 1 км</t>
        </is>
      </c>
    </row>
    <row r="10">
      <c r="B10" s="269" t="n"/>
    </row>
    <row r="11">
      <c r="B11" s="291" t="inlineStr">
        <is>
          <t>№ п/п</t>
        </is>
      </c>
      <c r="C11" s="291" t="inlineStr">
        <is>
          <t>Параметр</t>
        </is>
      </c>
      <c r="D11" s="291" t="inlineStr">
        <is>
          <t xml:space="preserve">Объект-представитель </t>
        </is>
      </c>
      <c r="E11" s="145" t="n"/>
    </row>
    <row r="12" ht="96.75" customHeight="1" s="232">
      <c r="B12" s="291" t="n">
        <v>1</v>
      </c>
      <c r="C12" s="286" t="inlineStr">
        <is>
          <t>Наименование объекта-представителя</t>
        </is>
      </c>
      <c r="D12" s="291" t="inlineStr">
        <is>
          <t>Комплексная реконструкция и техническое перевооружение ПС №20 Чесменская СПб</t>
        </is>
      </c>
    </row>
    <row r="13">
      <c r="B13" s="291" t="n">
        <v>2</v>
      </c>
      <c r="C13" s="286" t="inlineStr">
        <is>
          <t>Наименование субъекта Российской Федерации</t>
        </is>
      </c>
      <c r="D13" s="291" t="inlineStr">
        <is>
          <t>Ленинградская область</t>
        </is>
      </c>
    </row>
    <row r="14">
      <c r="B14" s="291" t="n">
        <v>3</v>
      </c>
      <c r="C14" s="286" t="inlineStr">
        <is>
          <t>Климатический район и подрайон</t>
        </is>
      </c>
      <c r="D14" s="291" t="inlineStr">
        <is>
          <t>IIВ</t>
        </is>
      </c>
    </row>
    <row r="15">
      <c r="B15" s="291" t="n">
        <v>4</v>
      </c>
      <c r="C15" s="286" t="inlineStr">
        <is>
          <t>Мощность объекта</t>
        </is>
      </c>
      <c r="D15" s="291" t="n">
        <v>1</v>
      </c>
    </row>
    <row r="16" ht="116.25" customHeight="1" s="232">
      <c r="B16" s="29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9" t="inlineStr">
        <is>
          <t>Кабель медный 35кВ 1х1000 мм2</t>
        </is>
      </c>
    </row>
    <row r="17" ht="79.5" customHeight="1" s="232">
      <c r="B17" s="29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0">
        <f>SUM(D18:D21)</f>
        <v/>
      </c>
      <c r="E17" s="158" t="n"/>
    </row>
    <row r="18">
      <c r="B18" s="253" t="inlineStr">
        <is>
          <t>6.1</t>
        </is>
      </c>
      <c r="C18" s="286" t="inlineStr">
        <is>
          <t>строительно-монтажные работы</t>
        </is>
      </c>
      <c r="D18" s="250">
        <f>'Прил.2 Расч стоим'!G12</f>
        <v/>
      </c>
    </row>
    <row r="19" ht="15.75" customHeight="1" s="232">
      <c r="B19" s="253" t="inlineStr">
        <is>
          <t>6.2</t>
        </is>
      </c>
      <c r="C19" s="286" t="inlineStr">
        <is>
          <t>оборудование и инвентарь</t>
        </is>
      </c>
      <c r="D19" s="250" t="n">
        <v>0</v>
      </c>
    </row>
    <row r="20" ht="16.5" customHeight="1" s="232">
      <c r="B20" s="253" t="inlineStr">
        <is>
          <t>6.3</t>
        </is>
      </c>
      <c r="C20" s="286" t="inlineStr">
        <is>
          <t>пусконаладочные работы</t>
        </is>
      </c>
      <c r="D20" s="250" t="n">
        <v>0</v>
      </c>
    </row>
    <row r="21" ht="35.25" customHeight="1" s="232">
      <c r="B21" s="253" t="inlineStr">
        <is>
          <t>6.4</t>
        </is>
      </c>
      <c r="C21" s="143" t="inlineStr">
        <is>
          <t>прочие и лимитированные затраты</t>
        </is>
      </c>
      <c r="D21" s="250">
        <f>D18*2.5%+(D18+D18*2.5%)*2.9%</f>
        <v/>
      </c>
    </row>
    <row r="22">
      <c r="B22" s="291" t="n">
        <v>7</v>
      </c>
      <c r="C22" s="143" t="inlineStr">
        <is>
          <t>Сопоставимый уровень цен</t>
        </is>
      </c>
      <c r="D22" s="251" t="inlineStr">
        <is>
          <t xml:space="preserve">3 квартал 2011 года </t>
        </is>
      </c>
      <c r="E22" s="141" t="n"/>
    </row>
    <row r="23" ht="78.75" customHeight="1" s="232">
      <c r="B23" s="291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0">
        <f>D17</f>
        <v/>
      </c>
      <c r="E23" s="158" t="n"/>
    </row>
    <row r="24" ht="31.5" customHeight="1" s="232">
      <c r="B24" s="29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0">
        <f>D23/D15</f>
        <v/>
      </c>
      <c r="E24" s="141" t="n"/>
    </row>
    <row r="25">
      <c r="B25" s="291" t="n">
        <v>10</v>
      </c>
      <c r="C25" s="286" t="inlineStr">
        <is>
          <t>Примечание</t>
        </is>
      </c>
      <c r="D25" s="291" t="n"/>
    </row>
    <row r="26">
      <c r="B26" s="140" t="n"/>
      <c r="C26" s="139" t="n"/>
      <c r="D26" s="139" t="n"/>
    </row>
    <row r="27">
      <c r="B27" s="138" t="n"/>
    </row>
    <row r="28">
      <c r="B28" s="234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4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4" min="1" max="1"/>
    <col width="9.140625" customWidth="1" style="234" min="2" max="2"/>
    <col width="35.28515625" customWidth="1" style="234" min="3" max="3"/>
    <col width="13.85546875" customWidth="1" style="234" min="4" max="4"/>
    <col width="24.85546875" customWidth="1" style="234" min="5" max="5"/>
    <col width="15.5703125" customWidth="1" style="234" min="6" max="6"/>
    <col width="14.85546875" customWidth="1" style="234" min="7" max="7"/>
    <col width="16.7109375" customWidth="1" style="234" min="8" max="8"/>
    <col width="13" customWidth="1" style="234" min="9" max="10"/>
    <col width="18" customWidth="1" style="234" min="11" max="11"/>
    <col width="9.140625" customWidth="1" style="234" min="12" max="12"/>
  </cols>
  <sheetData>
    <row r="3">
      <c r="B3" s="266" t="inlineStr">
        <is>
          <t>Приложение № 2</t>
        </is>
      </c>
      <c r="K3" s="138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2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32">
      <c r="B8" s="119" t="n"/>
    </row>
    <row r="9" ht="15.75" customHeight="1" s="232">
      <c r="B9" s="291" t="inlineStr">
        <is>
          <t>№ п/п</t>
        </is>
      </c>
      <c r="C9" s="29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1" t="inlineStr">
        <is>
          <t>Объект-представитель 1</t>
        </is>
      </c>
      <c r="E9" s="371" t="n"/>
      <c r="F9" s="371" t="n"/>
      <c r="G9" s="371" t="n"/>
      <c r="H9" s="371" t="n"/>
      <c r="I9" s="371" t="n"/>
      <c r="J9" s="372" t="n"/>
    </row>
    <row r="10" ht="15.75" customHeight="1" s="232">
      <c r="B10" s="373" t="n"/>
      <c r="C10" s="373" t="n"/>
      <c r="D10" s="291" t="inlineStr">
        <is>
          <t>Номер сметы</t>
        </is>
      </c>
      <c r="E10" s="291" t="inlineStr">
        <is>
          <t>Наименование сметы</t>
        </is>
      </c>
      <c r="F10" s="291" t="inlineStr">
        <is>
          <t>Сметная стоимость в уровне цен 3 кв. 2011 г., тыс. руб.</t>
        </is>
      </c>
      <c r="G10" s="371" t="n"/>
      <c r="H10" s="371" t="n"/>
      <c r="I10" s="371" t="n"/>
      <c r="J10" s="372" t="n"/>
    </row>
    <row r="11" ht="31.5" customHeight="1" s="232">
      <c r="B11" s="374" t="n"/>
      <c r="C11" s="374" t="n"/>
      <c r="D11" s="374" t="n"/>
      <c r="E11" s="374" t="n"/>
      <c r="F11" s="291" t="inlineStr">
        <is>
          <t>Строительные работы</t>
        </is>
      </c>
      <c r="G11" s="291" t="inlineStr">
        <is>
          <t>Монтажные работы</t>
        </is>
      </c>
      <c r="H11" s="291" t="inlineStr">
        <is>
          <t>Оборудование</t>
        </is>
      </c>
      <c r="I11" s="291" t="inlineStr">
        <is>
          <t>Прочее</t>
        </is>
      </c>
      <c r="J11" s="291" t="inlineStr">
        <is>
          <t>Всего</t>
        </is>
      </c>
    </row>
    <row r="12" ht="15" customHeight="1" s="232">
      <c r="B12" s="291" t="n">
        <v>1</v>
      </c>
      <c r="C12" s="291" t="inlineStr">
        <is>
          <t>Кабель медный 35кВ 1х1000 мм2</t>
        </is>
      </c>
      <c r="D12" s="253" t="inlineStr">
        <is>
          <t>02-17-01</t>
        </is>
      </c>
      <c r="E12" s="291" t="inlineStr">
        <is>
          <t>Заходы КЛ-35 кВ</t>
        </is>
      </c>
      <c r="F12" s="250" t="n">
        <v>0</v>
      </c>
      <c r="G12" s="250">
        <f>4206238.18/1000</f>
        <v/>
      </c>
      <c r="H12" s="250" t="n">
        <v>0</v>
      </c>
      <c r="I12" s="250" t="n">
        <v>0</v>
      </c>
      <c r="J12" s="250">
        <f>SUM(F12:I12)</f>
        <v/>
      </c>
    </row>
    <row r="13" ht="15" customHeight="1" s="232">
      <c r="B13" s="375" t="inlineStr">
        <is>
          <t>Всего по объекту:</t>
        </is>
      </c>
      <c r="C13" s="376" t="n"/>
      <c r="D13" s="376" t="n"/>
      <c r="E13" s="377" t="n"/>
      <c r="F13" s="254">
        <f>SUM(F12)</f>
        <v/>
      </c>
      <c r="G13" s="254">
        <f>SUM(G12)</f>
        <v/>
      </c>
      <c r="H13" s="254">
        <f>SUM(H12)</f>
        <v/>
      </c>
      <c r="I13" s="254">
        <f>SUM(I12)</f>
        <v/>
      </c>
      <c r="J13" s="254">
        <f>SUM(J12)</f>
        <v/>
      </c>
    </row>
    <row r="14" ht="15.75" customHeight="1" s="232">
      <c r="B14" s="378" t="inlineStr">
        <is>
          <t>Всего по объекту в сопоставимом уровне цен 3 кв. 2011 г:</t>
        </is>
      </c>
      <c r="C14" s="371" t="n"/>
      <c r="D14" s="371" t="n"/>
      <c r="E14" s="372" t="n"/>
      <c r="F14" s="255">
        <f>F13</f>
        <v/>
      </c>
      <c r="G14" s="255">
        <f>G13</f>
        <v/>
      </c>
      <c r="H14" s="255">
        <f>H13</f>
        <v/>
      </c>
      <c r="I14" s="255">
        <f>'Прил.1 Сравнит табл'!D21</f>
        <v/>
      </c>
      <c r="J14" s="255">
        <f>SUM(F14:I14)</f>
        <v/>
      </c>
    </row>
    <row r="15" ht="15" customHeight="1" s="232"/>
    <row r="16" ht="15" customHeight="1" s="232"/>
    <row r="17" ht="15" customHeight="1" s="232"/>
    <row r="18" ht="15" customHeight="1" s="232">
      <c r="C18" s="228" t="inlineStr">
        <is>
          <t>Составил ______________________     Д.А. Самуйленко</t>
        </is>
      </c>
      <c r="D18" s="229" t="n"/>
      <c r="E18" s="229" t="n"/>
    </row>
    <row r="19" ht="15" customHeight="1" s="232">
      <c r="C19" s="231" t="inlineStr">
        <is>
          <t xml:space="preserve">                         (подпись, инициалы, фамилия)</t>
        </is>
      </c>
      <c r="D19" s="229" t="n"/>
      <c r="E19" s="229" t="n"/>
    </row>
    <row r="20" ht="15" customHeight="1" s="232">
      <c r="C20" s="228" t="n"/>
      <c r="D20" s="229" t="n"/>
      <c r="E20" s="229" t="n"/>
    </row>
    <row r="21" ht="15" customHeight="1" s="232">
      <c r="C21" s="228" t="inlineStr">
        <is>
          <t>Проверил ______________________        А.В. Костянецкая</t>
        </is>
      </c>
      <c r="D21" s="229" t="n"/>
      <c r="E21" s="229" t="n"/>
    </row>
    <row r="22" ht="15" customHeight="1" s="232">
      <c r="C22" s="231" t="inlineStr">
        <is>
          <t xml:space="preserve">                        (подпись, инициалы, фамилия)</t>
        </is>
      </c>
      <c r="D22" s="229" t="n"/>
      <c r="E22" s="229" t="n"/>
    </row>
    <row r="23" ht="15" customHeight="1" s="232"/>
    <row r="24" ht="15" customHeight="1" s="232"/>
    <row r="25" ht="15" customHeight="1" s="232"/>
    <row r="26" ht="15" customHeight="1" s="232"/>
    <row r="27" ht="15" customHeight="1" s="232"/>
    <row r="28" ht="15" customHeight="1" s="2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7" zoomScale="85" workbookViewId="0">
      <selection activeCell="C30" sqref="C30"/>
    </sheetView>
  </sheetViews>
  <sheetFormatPr baseColWidth="8" defaultColWidth="9.140625" defaultRowHeight="15.75"/>
  <cols>
    <col width="9.140625" customWidth="1" style="234" min="1" max="1"/>
    <col width="12.5703125" customWidth="1" style="234" min="2" max="2"/>
    <col width="22.42578125" customWidth="1" style="234" min="3" max="3"/>
    <col width="49.7109375" customWidth="1" style="234" min="4" max="4"/>
    <col width="10.140625" customWidth="1" style="234" min="5" max="5"/>
    <col width="20.7109375" customWidth="1" style="234" min="6" max="6"/>
    <col width="20" customWidth="1" style="234" min="7" max="7"/>
    <col width="16.7109375" customWidth="1" style="234" min="8" max="8"/>
    <col width="9.140625" customWidth="1" style="234" min="9" max="9"/>
    <col width="15.5703125" customWidth="1" style="234" min="10" max="10"/>
    <col width="15" customWidth="1" style="234" min="11" max="11"/>
    <col width="9.140625" customWidth="1" style="234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>
      <c r="A4" s="292" t="n"/>
    </row>
    <row r="5">
      <c r="A5" s="269" t="n"/>
    </row>
    <row r="6">
      <c r="A6" s="290" t="inlineStr">
        <is>
          <t>Наименование разрабатываемого показателя УНЦ — Демонтаж КЛ 35кВ сечением до 1000мм2</t>
        </is>
      </c>
    </row>
    <row r="7" s="232">
      <c r="A7" s="290" t="n"/>
      <c r="B7" s="290" t="n"/>
      <c r="C7" s="290" t="n"/>
      <c r="D7" s="290" t="n"/>
      <c r="E7" s="290" t="n"/>
      <c r="F7" s="290" t="n"/>
      <c r="G7" s="290" t="n"/>
      <c r="H7" s="290" t="n"/>
      <c r="I7" s="234" t="n"/>
      <c r="J7" s="234" t="n"/>
      <c r="K7" s="234" t="n"/>
      <c r="L7" s="234" t="n"/>
    </row>
    <row r="8">
      <c r="A8" s="290" t="n"/>
      <c r="B8" s="290" t="n"/>
      <c r="C8" s="290" t="n"/>
      <c r="D8" s="290" t="n"/>
      <c r="E8" s="290" t="n"/>
      <c r="F8" s="290" t="n"/>
      <c r="G8" s="290" t="n"/>
      <c r="H8" s="290" t="n"/>
    </row>
    <row r="9" ht="38.25" customHeight="1" s="232">
      <c r="A9" s="291" t="inlineStr">
        <is>
          <t>п/п</t>
        </is>
      </c>
      <c r="B9" s="291" t="inlineStr">
        <is>
          <t>№ЛСР</t>
        </is>
      </c>
      <c r="C9" s="291" t="inlineStr">
        <is>
          <t>Код ресурса</t>
        </is>
      </c>
      <c r="D9" s="291" t="inlineStr">
        <is>
          <t>Наименование ресурса</t>
        </is>
      </c>
      <c r="E9" s="291" t="inlineStr">
        <is>
          <t>Ед. изм.</t>
        </is>
      </c>
      <c r="F9" s="291" t="inlineStr">
        <is>
          <t>Кол-во единиц по данным объекта-представителя</t>
        </is>
      </c>
      <c r="G9" s="291" t="inlineStr">
        <is>
          <t>Сметная стоимость в ценах на 01.01.2000 (руб.)</t>
        </is>
      </c>
      <c r="H9" s="372" t="n"/>
    </row>
    <row r="10" ht="40.5" customHeight="1" s="232">
      <c r="A10" s="374" t="n"/>
      <c r="B10" s="374" t="n"/>
      <c r="C10" s="374" t="n"/>
      <c r="D10" s="374" t="n"/>
      <c r="E10" s="374" t="n"/>
      <c r="F10" s="374" t="n"/>
      <c r="G10" s="291" t="inlineStr">
        <is>
          <t>на ед.изм.</t>
        </is>
      </c>
      <c r="H10" s="291" t="inlineStr">
        <is>
          <t>общая</t>
        </is>
      </c>
    </row>
    <row r="11">
      <c r="A11" s="271" t="n">
        <v>1</v>
      </c>
      <c r="B11" s="271" t="n"/>
      <c r="C11" s="271" t="n">
        <v>2</v>
      </c>
      <c r="D11" s="271" t="inlineStr">
        <is>
          <t>З</t>
        </is>
      </c>
      <c r="E11" s="271" t="n">
        <v>4</v>
      </c>
      <c r="F11" s="271" t="n">
        <v>5</v>
      </c>
      <c r="G11" s="271" t="n">
        <v>6</v>
      </c>
      <c r="H11" s="271" t="n">
        <v>7</v>
      </c>
    </row>
    <row r="12" customFormat="1" s="222">
      <c r="A12" s="287" t="inlineStr">
        <is>
          <t>Затраты труда рабочих</t>
        </is>
      </c>
      <c r="B12" s="371" t="n"/>
      <c r="C12" s="371" t="n"/>
      <c r="D12" s="371" t="n"/>
      <c r="E12" s="372" t="n"/>
      <c r="F12" s="379" t="n">
        <v>236</v>
      </c>
      <c r="G12" s="10" t="n"/>
      <c r="H12" s="379">
        <f>SUM(H13:H13)</f>
        <v/>
      </c>
    </row>
    <row r="13">
      <c r="A13" s="169" t="n">
        <v>1</v>
      </c>
      <c r="B13" s="209" t="n"/>
      <c r="C13" s="212" t="inlineStr">
        <is>
          <t>1-3-8</t>
        </is>
      </c>
      <c r="D13" s="301" t="inlineStr">
        <is>
          <t>Затраты труда рабочих (средний разряд работы 3,8)</t>
        </is>
      </c>
      <c r="E13" s="298" t="inlineStr">
        <is>
          <t>чел.-ч</t>
        </is>
      </c>
      <c r="F13" s="380" t="n">
        <v>236</v>
      </c>
      <c r="G13" s="218" t="n">
        <v>9.4</v>
      </c>
      <c r="H13" s="218">
        <f>ROUND(F13*G13,2)</f>
        <v/>
      </c>
    </row>
    <row r="14">
      <c r="A14" s="283" t="inlineStr">
        <is>
          <t>Затраты труда машинистов</t>
        </is>
      </c>
      <c r="B14" s="371" t="n"/>
      <c r="C14" s="371" t="n"/>
      <c r="D14" s="371" t="n"/>
      <c r="E14" s="372" t="n"/>
      <c r="F14" s="287" t="n"/>
      <c r="G14" s="149" t="n"/>
      <c r="H14" s="379">
        <f>H15</f>
        <v/>
      </c>
    </row>
    <row r="15">
      <c r="A15" s="298" t="n">
        <v>2</v>
      </c>
      <c r="B15" s="285" t="n"/>
      <c r="C15" s="212" t="n">
        <v>2</v>
      </c>
      <c r="D15" s="301" t="inlineStr">
        <is>
          <t>Затраты труда машинистов(справочно)</t>
        </is>
      </c>
      <c r="E15" s="298" t="inlineStr">
        <is>
          <t>чел.-ч</t>
        </is>
      </c>
      <c r="F15" s="302" t="n">
        <v>79.40000000000001</v>
      </c>
      <c r="G15" s="205" t="n"/>
      <c r="H15" s="316" t="n">
        <v>1071.9</v>
      </c>
    </row>
    <row r="16" customFormat="1" s="222">
      <c r="A16" s="287" t="inlineStr">
        <is>
          <t>Машины и механизмы</t>
        </is>
      </c>
      <c r="B16" s="371" t="n"/>
      <c r="C16" s="371" t="n"/>
      <c r="D16" s="371" t="n"/>
      <c r="E16" s="372" t="n"/>
      <c r="F16" s="287" t="n"/>
      <c r="G16" s="149" t="n"/>
      <c r="H16" s="379">
        <f>SUM(H17:H20)</f>
        <v/>
      </c>
    </row>
    <row r="17" ht="25.5" customHeight="1" s="232">
      <c r="A17" s="298" t="n">
        <v>3</v>
      </c>
      <c r="B17" s="285" t="n"/>
      <c r="C17" s="212" t="inlineStr">
        <is>
          <t>91.05.05-015</t>
        </is>
      </c>
      <c r="D17" s="301" t="inlineStr">
        <is>
          <t>Краны на автомобильном ходу, грузоподъемность 16 т</t>
        </is>
      </c>
      <c r="E17" s="298" t="inlineStr">
        <is>
          <t>маш.час</t>
        </is>
      </c>
      <c r="F17" s="298" t="n">
        <v>39.7</v>
      </c>
      <c r="G17" s="303" t="n">
        <v>115.4</v>
      </c>
      <c r="H17" s="218">
        <f>ROUND(F17*G17,2)</f>
        <v/>
      </c>
      <c r="I17" s="152" t="n"/>
    </row>
    <row r="18">
      <c r="A18" s="298" t="n">
        <v>4</v>
      </c>
      <c r="B18" s="285" t="n"/>
      <c r="C18" s="212" t="inlineStr">
        <is>
          <t>91.14.02-003</t>
        </is>
      </c>
      <c r="D18" s="301" t="inlineStr">
        <is>
          <t>Автомобили бортовые, грузоподъемность до 10 т</t>
        </is>
      </c>
      <c r="E18" s="298" t="inlineStr">
        <is>
          <t>маш.час</t>
        </is>
      </c>
      <c r="F18" s="298" t="n">
        <v>39.7</v>
      </c>
      <c r="G18" s="303" t="n">
        <v>80.44</v>
      </c>
      <c r="H18" s="218">
        <f>ROUND(F18*G18,2)</f>
        <v/>
      </c>
      <c r="I18" s="152" t="n"/>
    </row>
    <row r="19" ht="25.5" customHeight="1" s="232">
      <c r="A19" s="298" t="n">
        <v>5</v>
      </c>
      <c r="B19" s="285" t="n"/>
      <c r="C19" s="212" t="inlineStr">
        <is>
          <t>91.06.03-063</t>
        </is>
      </c>
      <c r="D19" s="301" t="inlineStr">
        <is>
          <t>Лебедки электрические тяговым усилием до 49,05 кН (5 т)</t>
        </is>
      </c>
      <c r="E19" s="298" t="inlineStr">
        <is>
          <t>маш.час</t>
        </is>
      </c>
      <c r="F19" s="298" t="n">
        <v>49.8</v>
      </c>
      <c r="G19" s="303" t="n">
        <v>8.199999999999999</v>
      </c>
      <c r="H19" s="218">
        <f>ROUND(F19*G19,2)</f>
        <v/>
      </c>
      <c r="I19" s="152" t="n"/>
      <c r="L19" s="152" t="n"/>
    </row>
    <row r="20">
      <c r="A20" s="298" t="n">
        <v>6</v>
      </c>
      <c r="B20" s="285" t="n"/>
      <c r="C20" s="212" t="inlineStr">
        <is>
          <t>91.06.01-003</t>
        </is>
      </c>
      <c r="D20" s="301" t="inlineStr">
        <is>
          <t>Домкраты гидравлические, грузоподъемность 63-100 т</t>
        </is>
      </c>
      <c r="E20" s="298" t="inlineStr">
        <is>
          <t>маш.час</t>
        </is>
      </c>
      <c r="F20" s="298" t="n">
        <v>49.8</v>
      </c>
      <c r="G20" s="303" t="n">
        <v>0.9</v>
      </c>
      <c r="H20" s="218">
        <f>ROUND(F20*G20,2)</f>
        <v/>
      </c>
      <c r="I20" s="152" t="n"/>
    </row>
    <row r="21">
      <c r="A21" s="284" t="inlineStr">
        <is>
          <t>Материалы</t>
        </is>
      </c>
      <c r="B21" s="371" t="n"/>
      <c r="C21" s="371" t="n"/>
      <c r="D21" s="371" t="n"/>
      <c r="E21" s="372" t="n"/>
      <c r="F21" s="284" t="n"/>
      <c r="G21" s="204" t="n"/>
      <c r="H21" s="379">
        <f>SUM(H22:H27)</f>
        <v/>
      </c>
    </row>
    <row r="22">
      <c r="A22" s="169" t="n">
        <v>7</v>
      </c>
      <c r="B22" s="285" t="n"/>
      <c r="C22" s="256" t="inlineStr">
        <is>
          <t>Прайс из СД ОП</t>
        </is>
      </c>
      <c r="D22" s="257" t="inlineStr">
        <is>
          <t>Кабель медный 35кВ 1х1000 мм2</t>
        </is>
      </c>
      <c r="E22" s="256" t="inlineStr">
        <is>
          <t>км</t>
        </is>
      </c>
      <c r="F22" s="256" t="n">
        <v>3.3</v>
      </c>
      <c r="G22" s="258" t="n">
        <v>2387900.94</v>
      </c>
      <c r="H22" s="218">
        <f>ROUND(F22*G22,2)</f>
        <v/>
      </c>
      <c r="I22" s="161" t="n"/>
    </row>
    <row r="23" ht="25.5" customHeight="1" s="232">
      <c r="A23" s="169" t="n">
        <v>8</v>
      </c>
      <c r="B23" s="285" t="n"/>
      <c r="C23" s="212" t="inlineStr">
        <is>
          <t>08.3.08.02-0052</t>
        </is>
      </c>
      <c r="D23" s="301" t="inlineStr">
        <is>
          <t>Уголок горячекатаный, марка стали ВСт3кп2, размер 50х50х5 мм</t>
        </is>
      </c>
      <c r="E23" s="298" t="inlineStr">
        <is>
          <t>т</t>
        </is>
      </c>
      <c r="F23" s="298" t="n">
        <v>0.1</v>
      </c>
      <c r="G23" s="218" t="n">
        <v>5763</v>
      </c>
      <c r="H23" s="218">
        <f>ROUND(F23*G23,2)</f>
        <v/>
      </c>
      <c r="I23" s="161" t="n"/>
      <c r="K23" s="152" t="n"/>
    </row>
    <row r="24">
      <c r="A24" s="169" t="n">
        <v>9</v>
      </c>
      <c r="B24" s="285" t="n"/>
      <c r="C24" s="212" t="inlineStr">
        <is>
          <t>14.4.02.09-0001</t>
        </is>
      </c>
      <c r="D24" s="301" t="inlineStr">
        <is>
          <t>Краска</t>
        </is>
      </c>
      <c r="E24" s="298" t="inlineStr">
        <is>
          <t>кг</t>
        </is>
      </c>
      <c r="F24" s="298" t="n">
        <v>2.5</v>
      </c>
      <c r="G24" s="218" t="n">
        <v>28.6</v>
      </c>
      <c r="H24" s="218">
        <f>ROUND(F24*G24,2)</f>
        <v/>
      </c>
      <c r="I24" s="161" t="n"/>
      <c r="K24" s="152" t="n"/>
    </row>
    <row r="25" ht="25.5" customHeight="1" s="232">
      <c r="A25" s="169" t="n">
        <v>10</v>
      </c>
      <c r="B25" s="285" t="n"/>
      <c r="C25" s="212" t="inlineStr">
        <is>
          <t>08.3.07.01-0076</t>
        </is>
      </c>
      <c r="D25" s="301" t="inlineStr">
        <is>
          <t>Прокат полосовой, горячекатаный, марка стали Ст3сп, ширина 50-200 мм, толщина 4-5 мм</t>
        </is>
      </c>
      <c r="E25" s="298" t="inlineStr">
        <is>
          <t>т</t>
        </is>
      </c>
      <c r="F25" s="298" t="n">
        <v>0.01</v>
      </c>
      <c r="G25" s="218" t="n">
        <v>5000</v>
      </c>
      <c r="H25" s="218">
        <f>ROUND(F25*G25,2)</f>
        <v/>
      </c>
      <c r="I25" s="161" t="n"/>
      <c r="K25" s="152" t="n"/>
    </row>
    <row r="26">
      <c r="A26" s="169" t="n">
        <v>11</v>
      </c>
      <c r="B26" s="285" t="n"/>
      <c r="C26" s="212" t="inlineStr">
        <is>
          <t>01.7.06.07-0002</t>
        </is>
      </c>
      <c r="D26" s="301" t="inlineStr">
        <is>
          <t>Лента монтажная, тип ЛМ-5</t>
        </is>
      </c>
      <c r="E26" s="298" t="inlineStr">
        <is>
          <t>10 м</t>
        </is>
      </c>
      <c r="F26" s="298" t="n">
        <v>0.96</v>
      </c>
      <c r="G26" s="218" t="n">
        <v>6.9</v>
      </c>
      <c r="H26" s="218">
        <f>ROUND(F26*G26,2)</f>
        <v/>
      </c>
      <c r="I26" s="161" t="n"/>
    </row>
    <row r="27">
      <c r="A27" s="169" t="n">
        <v>12</v>
      </c>
      <c r="B27" s="285" t="n"/>
      <c r="C27" s="212" t="inlineStr">
        <is>
          <t>14.4.03.03-0002</t>
        </is>
      </c>
      <c r="D27" s="301" t="inlineStr">
        <is>
          <t>Лак битумный БТ-123</t>
        </is>
      </c>
      <c r="E27" s="298" t="inlineStr">
        <is>
          <t>т</t>
        </is>
      </c>
      <c r="F27" s="298" t="n">
        <v>0.0005999999999999999</v>
      </c>
      <c r="G27" s="218" t="n">
        <v>7826.9</v>
      </c>
      <c r="H27" s="218">
        <f>ROUND(F27*G27,2)</f>
        <v/>
      </c>
      <c r="I27" s="161" t="n"/>
    </row>
    <row r="30">
      <c r="B30" s="234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34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2" min="1" max="1"/>
    <col width="36.28515625" customWidth="1" style="232" min="2" max="2"/>
    <col width="18.85546875" customWidth="1" style="232" min="3" max="3"/>
    <col width="18.28515625" customWidth="1" style="232" min="4" max="4"/>
    <col width="18.85546875" customWidth="1" style="232" min="5" max="5"/>
    <col width="13.42578125" customWidth="1" style="232" min="7" max="7"/>
    <col width="13.5703125" customWidth="1" style="232" min="12" max="12"/>
  </cols>
  <sheetData>
    <row r="1">
      <c r="B1" s="228" t="n"/>
      <c r="C1" s="228" t="n"/>
      <c r="D1" s="228" t="n"/>
      <c r="E1" s="228" t="n"/>
    </row>
    <row r="2">
      <c r="B2" s="228" t="n"/>
      <c r="C2" s="228" t="n"/>
      <c r="D2" s="228" t="n"/>
      <c r="E2" s="312" t="inlineStr">
        <is>
          <t>Приложение № 4</t>
        </is>
      </c>
    </row>
    <row r="3">
      <c r="B3" s="228" t="n"/>
      <c r="C3" s="228" t="n"/>
      <c r="D3" s="228" t="n"/>
      <c r="E3" s="228" t="n"/>
    </row>
    <row r="4">
      <c r="B4" s="228" t="n"/>
      <c r="C4" s="228" t="n"/>
      <c r="D4" s="228" t="n"/>
      <c r="E4" s="228" t="n"/>
    </row>
    <row r="5">
      <c r="B5" s="259" t="inlineStr">
        <is>
          <t>Ресурсная модель</t>
        </is>
      </c>
    </row>
    <row r="6">
      <c r="B6" s="157" t="n"/>
      <c r="C6" s="228" t="n"/>
      <c r="D6" s="228" t="n"/>
      <c r="E6" s="228" t="n"/>
    </row>
    <row r="7" ht="25.5" customHeight="1" s="232">
      <c r="B7" s="293" t="inlineStr">
        <is>
          <t>Наименование разрабатываемого показателя УНЦ — Демонтаж КЛ 35кВ сечением до 1000мм2</t>
        </is>
      </c>
    </row>
    <row r="8">
      <c r="B8" s="294" t="inlineStr">
        <is>
          <t>Единица измерения  — 1 км</t>
        </is>
      </c>
    </row>
    <row r="9">
      <c r="B9" s="157" t="n"/>
      <c r="C9" s="228" t="n"/>
      <c r="D9" s="228" t="n"/>
      <c r="E9" s="228" t="n"/>
    </row>
    <row r="10" ht="51" customHeight="1" s="232">
      <c r="B10" s="298" t="inlineStr">
        <is>
          <t>Наименование</t>
        </is>
      </c>
      <c r="C10" s="298" t="inlineStr">
        <is>
          <t>Сметная стоимость в ценах на 01.01.2023
 (руб.)</t>
        </is>
      </c>
      <c r="D10" s="298" t="inlineStr">
        <is>
          <t>Удельный вес, 
(в СМР)</t>
        </is>
      </c>
      <c r="E10" s="29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ОБ'!J30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ОБ'!J39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ОБ'!J40</f>
        <v/>
      </c>
      <c r="D17" s="26">
        <f>C17/$C$24</f>
        <v/>
      </c>
      <c r="E17" s="26">
        <f>C17/$C$40</f>
        <v/>
      </c>
      <c r="G17" s="381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1">
        <f>'Прил.5 Расчет СМР и ОБ'!D46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1">
        <f>'Прил.5 Расчет СМР и ОБ'!D44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2">
      <c r="B25" s="24" t="inlineStr">
        <is>
          <t>ВСЕГО стоимость оборудования, в том числе</t>
        </is>
      </c>
      <c r="C25" s="154">
        <f>'Прил.5 Расчет СМР и ОБ'!J35</f>
        <v/>
      </c>
      <c r="D25" s="26" t="n"/>
      <c r="E25" s="26">
        <f>C25/$C$40</f>
        <v/>
      </c>
    </row>
    <row r="26" ht="25.5" customHeight="1" s="232">
      <c r="B26" s="24" t="inlineStr">
        <is>
          <t>стоимость оборудования технологического</t>
        </is>
      </c>
      <c r="C26" s="154">
        <f>'Прил.5 Расчет СМР и ОБ'!J36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5">
        <f>'Прил.5 Расчет СМР и ОБ'!J49</f>
        <v/>
      </c>
      <c r="D27" s="26" t="n"/>
      <c r="E27" s="26">
        <f>C27/$C$40</f>
        <v/>
      </c>
      <c r="G27" s="155" t="n"/>
    </row>
    <row r="28" ht="33" customHeight="1" s="23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2">
      <c r="B29" s="24" t="inlineStr">
        <is>
          <t>Временные здания и сооружения - 3,9%</t>
        </is>
      </c>
      <c r="C29" s="185">
        <f>ROUND(C24*3.9%,2)</f>
        <v/>
      </c>
      <c r="D29" s="24" t="n"/>
      <c r="E29" s="26">
        <f>C29/$C$40</f>
        <v/>
      </c>
    </row>
    <row r="30" ht="38.25" customHeight="1" s="23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6" t="n">
        <v>0</v>
      </c>
      <c r="D31" s="24" t="n"/>
      <c r="E31" s="26">
        <f>C31/$C$40</f>
        <v/>
      </c>
    </row>
    <row r="32" ht="25.5" customHeight="1" s="232">
      <c r="B32" s="24" t="inlineStr">
        <is>
          <t>Затраты по перевозке работников к месту работы и обратно</t>
        </is>
      </c>
      <c r="C32" s="185" t="n">
        <v>0</v>
      </c>
      <c r="D32" s="24" t="n"/>
      <c r="E32" s="26">
        <f>C32/$C$40</f>
        <v/>
      </c>
    </row>
    <row r="33" ht="25.5" customHeight="1" s="232">
      <c r="B33" s="24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24" t="n"/>
      <c r="E33" s="26">
        <f>C33/$C$40</f>
        <v/>
      </c>
    </row>
    <row r="34" ht="51" customHeight="1" s="23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24" t="n"/>
      <c r="E34" s="26">
        <f>C34/$C$40</f>
        <v/>
      </c>
    </row>
    <row r="35" ht="76.5" customHeight="1" s="23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24" t="n"/>
      <c r="E35" s="26">
        <f>C35/$C$40</f>
        <v/>
      </c>
    </row>
    <row r="36" ht="25.5" customHeight="1" s="232">
      <c r="B36" s="24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24" t="n"/>
      <c r="E36" s="26">
        <f>C36/$C$40</f>
        <v/>
      </c>
      <c r="G36" s="210" t="n"/>
      <c r="L36" s="155" t="n"/>
    </row>
    <row r="37">
      <c r="B37" s="24" t="inlineStr">
        <is>
          <t>Авторский надзор - 0,2%</t>
        </is>
      </c>
      <c r="C37" s="185">
        <f>ROUND((C27+C32+C33+C34+C35+C29+C31+C30)*0.2%,2)</f>
        <v/>
      </c>
      <c r="D37" s="24" t="n"/>
      <c r="E37" s="26">
        <f>C37/$C$40</f>
        <v/>
      </c>
      <c r="G37" s="211" t="n"/>
      <c r="L37" s="155" t="n"/>
    </row>
    <row r="38" ht="38.25" customHeight="1" s="232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32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ОБ'!E50</f>
        <v/>
      </c>
      <c r="D41" s="24" t="n"/>
      <c r="E41" s="24" t="n"/>
    </row>
    <row r="42">
      <c r="B42" s="208" t="n"/>
      <c r="C42" s="228" t="n"/>
      <c r="D42" s="228" t="n"/>
      <c r="E42" s="228" t="n"/>
    </row>
    <row r="43">
      <c r="B43" s="208" t="inlineStr">
        <is>
          <t>Составил ____________________________  Д.А. Самуйленко</t>
        </is>
      </c>
      <c r="C43" s="228" t="n"/>
      <c r="D43" s="228" t="n"/>
      <c r="E43" s="228" t="n"/>
    </row>
    <row r="44">
      <c r="B44" s="208" t="inlineStr">
        <is>
          <t xml:space="preserve">(должность, подпись, инициалы, фамилия) </t>
        </is>
      </c>
      <c r="C44" s="228" t="n"/>
      <c r="D44" s="228" t="n"/>
      <c r="E44" s="228" t="n"/>
    </row>
    <row r="45">
      <c r="B45" s="208" t="n"/>
      <c r="C45" s="228" t="n"/>
      <c r="D45" s="228" t="n"/>
      <c r="E45" s="228" t="n"/>
    </row>
    <row r="46">
      <c r="B46" s="208" t="inlineStr">
        <is>
          <t>Проверил ____________________________ А.В. Костянецкая</t>
        </is>
      </c>
      <c r="C46" s="228" t="n"/>
      <c r="D46" s="228" t="n"/>
      <c r="E46" s="228" t="n"/>
    </row>
    <row r="47">
      <c r="B47" s="294" t="inlineStr">
        <is>
          <t>(должность, подпись, инициалы, фамилия)</t>
        </is>
      </c>
      <c r="D47" s="228" t="n"/>
      <c r="E47" s="228" t="n"/>
    </row>
    <row r="49">
      <c r="B49" s="228" t="n"/>
      <c r="C49" s="228" t="n"/>
      <c r="D49" s="228" t="n"/>
      <c r="E49" s="228" t="n"/>
    </row>
    <row r="50">
      <c r="B50" s="228" t="n"/>
      <c r="C50" s="228" t="n"/>
      <c r="D50" s="228" t="n"/>
      <c r="E50" s="2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29" min="1" max="1"/>
    <col width="22.5703125" customWidth="1" style="229" min="2" max="2"/>
    <col width="39.140625" customWidth="1" style="229" min="3" max="3"/>
    <col width="13.5703125" customWidth="1" style="229" min="4" max="4"/>
    <col width="12.7109375" customWidth="1" style="229" min="5" max="5"/>
    <col width="14.5703125" customWidth="1" style="229" min="6" max="6"/>
    <col width="15.85546875" customWidth="1" style="229" min="7" max="7"/>
    <col width="12.7109375" customWidth="1" style="229" min="8" max="8"/>
    <col width="15.85546875" customWidth="1" style="229" min="9" max="9"/>
    <col width="17.5703125" customWidth="1" style="229" min="10" max="10"/>
    <col width="10.85546875" customWidth="1" style="229" min="11" max="11"/>
    <col width="13.85546875" customWidth="1" style="229" min="12" max="12"/>
  </cols>
  <sheetData>
    <row r="1">
      <c r="M1" s="229" t="n"/>
      <c r="N1" s="229" t="n"/>
    </row>
    <row r="2" ht="15.75" customHeight="1" s="232">
      <c r="H2" s="295" t="inlineStr">
        <is>
          <t>Приложение №5</t>
        </is>
      </c>
      <c r="M2" s="229" t="n"/>
      <c r="N2" s="229" t="n"/>
    </row>
    <row r="3">
      <c r="M3" s="229" t="n"/>
      <c r="N3" s="229" t="n"/>
    </row>
    <row r="4" ht="12.75" customFormat="1" customHeight="1" s="228">
      <c r="A4" s="259" t="inlineStr">
        <is>
          <t>Расчет стоимости СМР и оборудования</t>
        </is>
      </c>
    </row>
    <row r="5" ht="12.75" customFormat="1" customHeight="1" s="228">
      <c r="A5" s="259" t="n"/>
      <c r="B5" s="259" t="n"/>
      <c r="C5" s="319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28">
      <c r="A6" s="136" t="inlineStr">
        <is>
          <t>Наименование разрабатываемого показателя УНЦ</t>
        </is>
      </c>
      <c r="B6" s="135" t="n"/>
      <c r="C6" s="135" t="n"/>
      <c r="D6" s="262" t="inlineStr">
        <is>
          <t>Демонтаж КЛ 35кВ сечением до 1000мм2</t>
        </is>
      </c>
    </row>
    <row r="7" ht="12.75" customFormat="1" customHeight="1" s="228">
      <c r="A7" s="262" t="inlineStr">
        <is>
          <t>Единица измерения  — 1 км</t>
        </is>
      </c>
      <c r="I7" s="293" t="n"/>
      <c r="J7" s="293" t="n"/>
    </row>
    <row r="8" ht="13.5" customFormat="1" customHeight="1" s="228">
      <c r="A8" s="262" t="n"/>
    </row>
    <row r="9" ht="27" customHeight="1" s="232">
      <c r="A9" s="298" t="inlineStr">
        <is>
          <t>№ пп.</t>
        </is>
      </c>
      <c r="B9" s="298" t="inlineStr">
        <is>
          <t>Код ресурса</t>
        </is>
      </c>
      <c r="C9" s="298" t="inlineStr">
        <is>
          <t>Наименование</t>
        </is>
      </c>
      <c r="D9" s="298" t="inlineStr">
        <is>
          <t>Ед. изм.</t>
        </is>
      </c>
      <c r="E9" s="298" t="inlineStr">
        <is>
          <t>Кол-во единиц по проектным данным</t>
        </is>
      </c>
      <c r="F9" s="298" t="inlineStr">
        <is>
          <t>Сметная стоимость в ценах на 01.01.2000 (руб.)</t>
        </is>
      </c>
      <c r="G9" s="372" t="n"/>
      <c r="H9" s="298" t="inlineStr">
        <is>
          <t>Удельный вес, %</t>
        </is>
      </c>
      <c r="I9" s="298" t="inlineStr">
        <is>
          <t>Сметная стоимость в ценах на 01.01.2023 (руб.)</t>
        </is>
      </c>
      <c r="J9" s="372" t="n"/>
      <c r="M9" s="229" t="n"/>
      <c r="N9" s="229" t="n"/>
    </row>
    <row r="10" ht="28.5" customHeight="1" s="232">
      <c r="A10" s="374" t="n"/>
      <c r="B10" s="374" t="n"/>
      <c r="C10" s="374" t="n"/>
      <c r="D10" s="374" t="n"/>
      <c r="E10" s="374" t="n"/>
      <c r="F10" s="298" t="inlineStr">
        <is>
          <t>на ед. изм.</t>
        </is>
      </c>
      <c r="G10" s="298" t="inlineStr">
        <is>
          <t>общая</t>
        </is>
      </c>
      <c r="H10" s="374" t="n"/>
      <c r="I10" s="298" t="inlineStr">
        <is>
          <t>на ед. изм.</t>
        </is>
      </c>
      <c r="J10" s="298" t="inlineStr">
        <is>
          <t>общая</t>
        </is>
      </c>
      <c r="M10" s="229" t="n"/>
      <c r="N10" s="229" t="n"/>
    </row>
    <row r="11">
      <c r="A11" s="298" t="n">
        <v>1</v>
      </c>
      <c r="B11" s="298" t="n">
        <v>2</v>
      </c>
      <c r="C11" s="298" t="n">
        <v>3</v>
      </c>
      <c r="D11" s="298" t="n">
        <v>4</v>
      </c>
      <c r="E11" s="298" t="n">
        <v>5</v>
      </c>
      <c r="F11" s="298" t="n">
        <v>6</v>
      </c>
      <c r="G11" s="298" t="n">
        <v>7</v>
      </c>
      <c r="H11" s="298" t="n">
        <v>8</v>
      </c>
      <c r="I11" s="299" t="n">
        <v>9</v>
      </c>
      <c r="J11" s="299" t="n">
        <v>10</v>
      </c>
      <c r="M11" s="229" t="n"/>
      <c r="N11" s="229" t="n"/>
    </row>
    <row r="12">
      <c r="A12" s="298" t="n"/>
      <c r="B12" s="283" t="inlineStr">
        <is>
          <t>Затраты труда рабочих-строителей</t>
        </is>
      </c>
      <c r="C12" s="371" t="n"/>
      <c r="D12" s="371" t="n"/>
      <c r="E12" s="371" t="n"/>
      <c r="F12" s="371" t="n"/>
      <c r="G12" s="371" t="n"/>
      <c r="H12" s="372" t="n"/>
      <c r="I12" s="177" t="n"/>
      <c r="J12" s="177" t="n"/>
    </row>
    <row r="13" ht="25.5" customHeight="1" s="232">
      <c r="A13" s="298" t="n">
        <v>1</v>
      </c>
      <c r="B13" s="212" t="inlineStr">
        <is>
          <t>1-3-8</t>
        </is>
      </c>
      <c r="C13" s="301" t="inlineStr">
        <is>
          <t>Затраты труда рабочих-строителей среднего разряда (3,8)</t>
        </is>
      </c>
      <c r="D13" s="298" t="inlineStr">
        <is>
          <t>чел.-ч.</t>
        </is>
      </c>
      <c r="E13" s="382" t="n">
        <v>236</v>
      </c>
      <c r="F13" s="218" t="n">
        <v>9.4</v>
      </c>
      <c r="G13" s="218" t="n">
        <v>2218.4</v>
      </c>
      <c r="H13" s="304">
        <f>G13/G14</f>
        <v/>
      </c>
      <c r="I13" s="218">
        <f>ФОТр.тек.!E13</f>
        <v/>
      </c>
      <c r="J13" s="218">
        <f>ROUND(I13*E13,2)</f>
        <v/>
      </c>
    </row>
    <row r="14" ht="25.5" customFormat="1" customHeight="1" s="229">
      <c r="A14" s="298" t="n"/>
      <c r="B14" s="298" t="n"/>
      <c r="C14" s="283" t="inlineStr">
        <is>
          <t>Итого по разделу "Затраты труда рабочих-строителей"</t>
        </is>
      </c>
      <c r="D14" s="298" t="inlineStr">
        <is>
          <t>чел.-ч.</t>
        </is>
      </c>
      <c r="E14" s="382">
        <f>SUM(E13:E13)</f>
        <v/>
      </c>
      <c r="F14" s="218" t="n"/>
      <c r="G14" s="218">
        <f>SUM(G13:G13)</f>
        <v/>
      </c>
      <c r="H14" s="305" t="n">
        <v>1</v>
      </c>
      <c r="I14" s="177" t="n"/>
      <c r="J14" s="218">
        <f>SUM(J13:J13)</f>
        <v/>
      </c>
    </row>
    <row r="15" ht="38.25" customFormat="1" customHeight="1" s="229">
      <c r="A15" s="298" t="n"/>
      <c r="B15" s="298" t="n"/>
      <c r="C15" s="283" t="inlineStr">
        <is>
          <t>Итого по разделу "Затраты труда рабочих-строителей" 
(с коэффициентом на демонтаж 0,7)</t>
        </is>
      </c>
      <c r="D15" s="298" t="inlineStr">
        <is>
          <t>чел.-ч.</t>
        </is>
      </c>
      <c r="E15" s="302" t="n"/>
      <c r="F15" s="303" t="n"/>
      <c r="G15" s="218">
        <f>SUM(G14)*0.7</f>
        <v/>
      </c>
      <c r="H15" s="305" t="n">
        <v>1</v>
      </c>
      <c r="I15" s="177" t="n"/>
      <c r="J15" s="218">
        <f>SUM(J13)*0.7</f>
        <v/>
      </c>
    </row>
    <row r="16" ht="14.25" customFormat="1" customHeight="1" s="229">
      <c r="A16" s="298" t="n"/>
      <c r="B16" s="301" t="inlineStr">
        <is>
          <t>Затраты труда машинистов</t>
        </is>
      </c>
      <c r="C16" s="371" t="n"/>
      <c r="D16" s="371" t="n"/>
      <c r="E16" s="371" t="n"/>
      <c r="F16" s="371" t="n"/>
      <c r="G16" s="371" t="n"/>
      <c r="H16" s="372" t="n"/>
      <c r="I16" s="177" t="n"/>
      <c r="J16" s="177" t="n"/>
    </row>
    <row r="17" ht="14.25" customFormat="1" customHeight="1" s="229">
      <c r="A17" s="298" t="n">
        <v>2</v>
      </c>
      <c r="B17" s="298" t="n">
        <v>2</v>
      </c>
      <c r="C17" s="301" t="inlineStr">
        <is>
          <t>Затраты труда машинистов</t>
        </is>
      </c>
      <c r="D17" s="298" t="inlineStr">
        <is>
          <t>чел.-ч.</t>
        </is>
      </c>
      <c r="E17" s="382" t="n">
        <v>79.40000000000001</v>
      </c>
      <c r="F17" s="218" t="n">
        <v>13.5</v>
      </c>
      <c r="G17" s="218" t="n">
        <v>1071.9</v>
      </c>
      <c r="H17" s="305" t="n">
        <v>1</v>
      </c>
      <c r="I17" s="218">
        <f>ROUND(F17*Прил.10!D11,2)</f>
        <v/>
      </c>
      <c r="J17" s="218">
        <f>ROUND(I17*E17,2)</f>
        <v/>
      </c>
    </row>
    <row r="18" ht="25.5" customFormat="1" customHeight="1" s="229">
      <c r="A18" s="298" t="n"/>
      <c r="B18" s="298" t="n"/>
      <c r="C18" s="186" t="inlineStr">
        <is>
          <t>Затраты труда машинистов 
(с коэффициентом на демонтаж 0,7)</t>
        </is>
      </c>
      <c r="D18" s="180" t="n"/>
      <c r="E18" s="180" t="n"/>
      <c r="F18" s="180" t="n"/>
      <c r="G18" s="185">
        <f>G17*0.7</f>
        <v/>
      </c>
      <c r="H18" s="181">
        <f>H17</f>
        <v/>
      </c>
      <c r="I18" s="182" t="n"/>
      <c r="J18" s="185">
        <f>J17*0.7</f>
        <v/>
      </c>
    </row>
    <row r="19" ht="14.25" customFormat="1" customHeight="1" s="229">
      <c r="A19" s="298" t="n"/>
      <c r="B19" s="283" t="inlineStr">
        <is>
          <t>Машины и механизмы</t>
        </is>
      </c>
      <c r="C19" s="371" t="n"/>
      <c r="D19" s="371" t="n"/>
      <c r="E19" s="371" t="n"/>
      <c r="F19" s="371" t="n"/>
      <c r="G19" s="371" t="n"/>
      <c r="H19" s="372" t="n"/>
      <c r="I19" s="177" t="n"/>
      <c r="J19" s="177" t="n"/>
    </row>
    <row r="20" ht="14.25" customFormat="1" customHeight="1" s="229">
      <c r="A20" s="298" t="n"/>
      <c r="B20" s="301" t="inlineStr">
        <is>
          <t>Основные машины и механизмы</t>
        </is>
      </c>
      <c r="C20" s="371" t="n"/>
      <c r="D20" s="371" t="n"/>
      <c r="E20" s="371" t="n"/>
      <c r="F20" s="371" t="n"/>
      <c r="G20" s="371" t="n"/>
      <c r="H20" s="372" t="n"/>
      <c r="I20" s="177" t="n"/>
      <c r="J20" s="177" t="n"/>
    </row>
    <row r="21" ht="25.5" customFormat="1" customHeight="1" s="229">
      <c r="A21" s="298" t="n">
        <v>3</v>
      </c>
      <c r="B21" s="212" t="inlineStr">
        <is>
          <t>91.05.05-015</t>
        </is>
      </c>
      <c r="C21" s="301" t="inlineStr">
        <is>
          <t>Краны на автомобильном ходу, грузоподъемность 16 т</t>
        </is>
      </c>
      <c r="D21" s="298" t="inlineStr">
        <is>
          <t>маш.час</t>
        </is>
      </c>
      <c r="E21" s="382" t="n">
        <v>39.7</v>
      </c>
      <c r="F21" s="303" t="n">
        <v>115.4</v>
      </c>
      <c r="G21" s="218">
        <f>ROUND(E21*F21,2)</f>
        <v/>
      </c>
      <c r="H21" s="304">
        <f>G21/$G$29</f>
        <v/>
      </c>
      <c r="I21" s="218">
        <f>ROUND(F21*Прил.10!$D$12,2)</f>
        <v/>
      </c>
      <c r="J21" s="218">
        <f>ROUND(I21*E21,2)</f>
        <v/>
      </c>
    </row>
    <row r="22" ht="25.5" customFormat="1" customHeight="1" s="229">
      <c r="A22" s="298" t="n">
        <v>4</v>
      </c>
      <c r="B22" s="212" t="inlineStr">
        <is>
          <t>91.14.02-003</t>
        </is>
      </c>
      <c r="C22" s="301" t="inlineStr">
        <is>
          <t>Автомобили бортовые, грузоподъемность до 10 т</t>
        </is>
      </c>
      <c r="D22" s="298" t="inlineStr">
        <is>
          <t>маш.час</t>
        </is>
      </c>
      <c r="E22" s="382" t="n">
        <v>39.7</v>
      </c>
      <c r="F22" s="303" t="n">
        <v>80.44</v>
      </c>
      <c r="G22" s="218">
        <f>ROUND(E22*F22,2)</f>
        <v/>
      </c>
      <c r="H22" s="304">
        <f>G22/$G$29</f>
        <v/>
      </c>
      <c r="I22" s="218">
        <f>ROUND(F22*Прил.10!$D$12,2)</f>
        <v/>
      </c>
      <c r="J22" s="218">
        <f>ROUND(I22*E22,2)</f>
        <v/>
      </c>
    </row>
    <row r="23" ht="14.25" customFormat="1" customHeight="1" s="229">
      <c r="A23" s="298" t="n"/>
      <c r="B23" s="298" t="n"/>
      <c r="C23" s="301" t="inlineStr">
        <is>
          <t>Итого основные машины и механизмы</t>
        </is>
      </c>
      <c r="D23" s="298" t="n"/>
      <c r="E23" s="382" t="n"/>
      <c r="F23" s="218" t="n"/>
      <c r="G23" s="218">
        <f>SUM(G21:G22)</f>
        <v/>
      </c>
      <c r="H23" s="305">
        <f>G23/G29</f>
        <v/>
      </c>
      <c r="I23" s="127" t="n"/>
      <c r="J23" s="218">
        <f>SUM(J21:J22)</f>
        <v/>
      </c>
    </row>
    <row r="24" ht="25.5" customFormat="1" customHeight="1" s="229">
      <c r="A24" s="298" t="n"/>
      <c r="B24" s="298" t="n"/>
      <c r="C24" s="186" t="inlineStr">
        <is>
          <t>Итого основные машины и механизмы 
(с коэффициентом на демонтаж 0,7)</t>
        </is>
      </c>
      <c r="D24" s="298" t="n"/>
      <c r="E24" s="383" t="n"/>
      <c r="F24" s="302" t="n"/>
      <c r="G24" s="218">
        <f>G23*0.7</f>
        <v/>
      </c>
      <c r="H24" s="304">
        <f>G24/G30</f>
        <v/>
      </c>
      <c r="I24" s="218" t="n"/>
      <c r="J24" s="218">
        <f>J23*0.7</f>
        <v/>
      </c>
    </row>
    <row r="25" hidden="1" outlineLevel="1" ht="25.5" customFormat="1" customHeight="1" s="229">
      <c r="A25" s="298" t="n">
        <v>5</v>
      </c>
      <c r="B25" s="212" t="inlineStr">
        <is>
          <t>91.06.03-063</t>
        </is>
      </c>
      <c r="C25" s="301" t="inlineStr">
        <is>
          <t>Лебедки электрические тяговым усилием до 49,05 кН (5 т)</t>
        </is>
      </c>
      <c r="D25" s="298" t="inlineStr">
        <is>
          <t>маш.час</t>
        </is>
      </c>
      <c r="E25" s="382" t="n">
        <v>49.8</v>
      </c>
      <c r="F25" s="303" t="n">
        <v>8.199999999999999</v>
      </c>
      <c r="G25" s="218">
        <f>ROUND(E25*F25,2)</f>
        <v/>
      </c>
      <c r="H25" s="304">
        <f>G25/$G$29</f>
        <v/>
      </c>
      <c r="I25" s="218">
        <f>ROUND(F25*Прил.10!$D$12,2)</f>
        <v/>
      </c>
      <c r="J25" s="218">
        <f>ROUND(I25*E25,2)</f>
        <v/>
      </c>
    </row>
    <row r="26" hidden="1" outlineLevel="1" ht="25.5" customFormat="1" customHeight="1" s="229">
      <c r="A26" s="298" t="n">
        <v>6</v>
      </c>
      <c r="B26" s="212" t="inlineStr">
        <is>
          <t>91.06.01-003</t>
        </is>
      </c>
      <c r="C26" s="301" t="inlineStr">
        <is>
          <t>Домкраты гидравлические, грузоподъемность 63-100 т</t>
        </is>
      </c>
      <c r="D26" s="298" t="inlineStr">
        <is>
          <t>маш.час</t>
        </is>
      </c>
      <c r="E26" s="382" t="n">
        <v>49.8</v>
      </c>
      <c r="F26" s="303" t="n">
        <v>0.9</v>
      </c>
      <c r="G26" s="218">
        <f>ROUND(E26*F26,2)</f>
        <v/>
      </c>
      <c r="H26" s="304">
        <f>G26/$G$29</f>
        <v/>
      </c>
      <c r="I26" s="218">
        <f>ROUND(F26*Прил.10!$D$12,2)</f>
        <v/>
      </c>
      <c r="J26" s="218">
        <f>ROUND(I26*E26,2)</f>
        <v/>
      </c>
    </row>
    <row r="27" collapsed="1" ht="14.25" customFormat="1" customHeight="1" s="229">
      <c r="A27" s="298" t="n"/>
      <c r="B27" s="298" t="n"/>
      <c r="C27" s="301" t="inlineStr">
        <is>
          <t>Итого прочие машины и механизмы</t>
        </is>
      </c>
      <c r="D27" s="298" t="n"/>
      <c r="E27" s="302" t="n"/>
      <c r="F27" s="218" t="n"/>
      <c r="G27" s="127">
        <f>SUM(G25:G26)</f>
        <v/>
      </c>
      <c r="H27" s="304">
        <f>G27/G29</f>
        <v/>
      </c>
      <c r="I27" s="218" t="n"/>
      <c r="J27" s="127">
        <f>SUM(J25:J26)</f>
        <v/>
      </c>
    </row>
    <row r="28" ht="25.5" customFormat="1" customHeight="1" s="229">
      <c r="A28" s="298" t="n"/>
      <c r="B28" s="298" t="n"/>
      <c r="C28" s="186" t="inlineStr">
        <is>
          <t>Итого прочие машины и механизмы 
(с коэффициентом на демонтаж 0,7)</t>
        </is>
      </c>
      <c r="D28" s="298" t="n"/>
      <c r="E28" s="302" t="n"/>
      <c r="F28" s="218" t="n"/>
      <c r="G28" s="218">
        <f>G27*0.7</f>
        <v/>
      </c>
      <c r="H28" s="304">
        <f>G28/G30</f>
        <v/>
      </c>
      <c r="I28" s="218" t="n"/>
      <c r="J28" s="218">
        <f>J27*0.7</f>
        <v/>
      </c>
    </row>
    <row r="29" ht="25.5" customFormat="1" customHeight="1" s="229">
      <c r="A29" s="298" t="n"/>
      <c r="B29" s="298" t="n"/>
      <c r="C29" s="283" t="inlineStr">
        <is>
          <t>Итого по разделу «Машины и механизмы»</t>
        </is>
      </c>
      <c r="D29" s="298" t="n"/>
      <c r="E29" s="302" t="n"/>
      <c r="F29" s="218" t="n"/>
      <c r="G29" s="218">
        <f>G27+G23</f>
        <v/>
      </c>
      <c r="H29" s="198" t="n">
        <v>1</v>
      </c>
      <c r="I29" s="199" t="n"/>
      <c r="J29" s="197">
        <f>J27+J23</f>
        <v/>
      </c>
    </row>
    <row r="30" ht="38.25" customFormat="1" customHeight="1" s="229">
      <c r="A30" s="298" t="n"/>
      <c r="B30" s="298" t="n"/>
      <c r="C30" s="194" t="inlineStr">
        <is>
          <t>Итого по разделу «Машины и механизмы»  
(с коэффициентом на демонтаж 0,7)</t>
        </is>
      </c>
      <c r="D30" s="300" t="n"/>
      <c r="E30" s="196" t="n"/>
      <c r="F30" s="197" t="n"/>
      <c r="G30" s="197">
        <f>G24+G28</f>
        <v/>
      </c>
      <c r="H30" s="198" t="n">
        <v>1</v>
      </c>
      <c r="I30" s="199" t="n"/>
      <c r="J30" s="197">
        <f>J24+J28</f>
        <v/>
      </c>
    </row>
    <row r="31" ht="14.25" customFormat="1" customHeight="1" s="229">
      <c r="A31" s="298" t="n"/>
      <c r="B31" s="283" t="inlineStr">
        <is>
          <t>Оборудование</t>
        </is>
      </c>
      <c r="C31" s="371" t="n"/>
      <c r="D31" s="371" t="n"/>
      <c r="E31" s="371" t="n"/>
      <c r="F31" s="371" t="n"/>
      <c r="G31" s="371" t="n"/>
      <c r="H31" s="372" t="n"/>
      <c r="I31" s="177" t="n"/>
      <c r="J31" s="177" t="n"/>
    </row>
    <row r="32">
      <c r="A32" s="298" t="n"/>
      <c r="B32" s="301" t="inlineStr">
        <is>
          <t>Основное оборудование</t>
        </is>
      </c>
      <c r="C32" s="371" t="n"/>
      <c r="D32" s="371" t="n"/>
      <c r="E32" s="371" t="n"/>
      <c r="F32" s="371" t="n"/>
      <c r="G32" s="371" t="n"/>
      <c r="H32" s="372" t="n"/>
      <c r="I32" s="177" t="n"/>
      <c r="J32" s="177" t="n"/>
    </row>
    <row r="33">
      <c r="A33" s="298" t="n"/>
      <c r="B33" s="167" t="n"/>
      <c r="C33" s="168" t="inlineStr">
        <is>
          <t>Итого основное оборудование</t>
        </is>
      </c>
      <c r="D33" s="298" t="n"/>
      <c r="E33" s="382" t="n"/>
      <c r="F33" s="303" t="n"/>
      <c r="G33" s="218" t="n">
        <v>0</v>
      </c>
      <c r="H33" s="305" t="n">
        <v>0</v>
      </c>
      <c r="I33" s="127" t="n"/>
      <c r="J33" s="218" t="n">
        <v>0</v>
      </c>
    </row>
    <row r="34">
      <c r="A34" s="298" t="n"/>
      <c r="B34" s="298" t="n"/>
      <c r="C34" s="301" t="inlineStr">
        <is>
          <t>Итого прочее оборудование</t>
        </is>
      </c>
      <c r="D34" s="298" t="n"/>
      <c r="E34" s="382" t="n"/>
      <c r="F34" s="303" t="n"/>
      <c r="G34" s="218" t="n">
        <v>0</v>
      </c>
      <c r="H34" s="304" t="n">
        <v>0</v>
      </c>
      <c r="I34" s="127" t="n"/>
      <c r="J34" s="218" t="n">
        <v>0</v>
      </c>
    </row>
    <row r="35">
      <c r="A35" s="298" t="n"/>
      <c r="B35" s="298" t="n"/>
      <c r="C35" s="283" t="inlineStr">
        <is>
          <t>Итого по разделу «Оборудование»</t>
        </is>
      </c>
      <c r="D35" s="298" t="n"/>
      <c r="E35" s="302" t="n"/>
      <c r="F35" s="303" t="n"/>
      <c r="G35" s="218">
        <f>G34+G33</f>
        <v/>
      </c>
      <c r="H35" s="305">
        <f>H34+H33</f>
        <v/>
      </c>
      <c r="I35" s="127" t="n"/>
      <c r="J35" s="218">
        <f>J34+J33</f>
        <v/>
      </c>
    </row>
    <row r="36" ht="25.5" customHeight="1" s="232">
      <c r="A36" s="298" t="n"/>
      <c r="B36" s="298" t="n"/>
      <c r="C36" s="301" t="inlineStr">
        <is>
          <t>в том числе технологическое оборудование</t>
        </is>
      </c>
      <c r="D36" s="298" t="n"/>
      <c r="E36" s="383" t="n"/>
      <c r="F36" s="303" t="n"/>
      <c r="G36" s="218" t="n">
        <v>0</v>
      </c>
      <c r="H36" s="305" t="n"/>
      <c r="I36" s="127" t="n"/>
      <c r="J36" s="218">
        <f>J35</f>
        <v/>
      </c>
    </row>
    <row r="37" ht="14.25" customFormat="1" customHeight="1" s="229">
      <c r="A37" s="298" t="n"/>
      <c r="B37" s="283" t="inlineStr">
        <is>
          <t>Материалы</t>
        </is>
      </c>
      <c r="C37" s="371" t="n"/>
      <c r="D37" s="371" t="n"/>
      <c r="E37" s="371" t="n"/>
      <c r="F37" s="371" t="n"/>
      <c r="G37" s="371" t="n"/>
      <c r="H37" s="372" t="n"/>
      <c r="I37" s="201" t="n"/>
      <c r="J37" s="201" t="n"/>
    </row>
    <row r="38" ht="14.25" customFormat="1" customHeight="1" s="229">
      <c r="A38" s="298" t="n"/>
      <c r="B38" s="301" t="inlineStr">
        <is>
          <t>Основные материалы</t>
        </is>
      </c>
      <c r="C38" s="371" t="n"/>
      <c r="D38" s="371" t="n"/>
      <c r="E38" s="371" t="n"/>
      <c r="F38" s="371" t="n"/>
      <c r="G38" s="371" t="n"/>
      <c r="H38" s="372" t="n"/>
      <c r="I38" s="201" t="n"/>
      <c r="J38" s="201" t="n"/>
    </row>
    <row r="39" ht="14.25" customFormat="1" customHeight="1" s="229">
      <c r="A39" s="298" t="n"/>
      <c r="B39" s="212" t="n"/>
      <c r="C39" s="301" t="inlineStr">
        <is>
          <t>Итого основные материалы</t>
        </is>
      </c>
      <c r="D39" s="298" t="n"/>
      <c r="E39" s="382" t="n"/>
      <c r="F39" s="218" t="n"/>
      <c r="G39" s="218" t="n">
        <v>0</v>
      </c>
      <c r="H39" s="304" t="n">
        <v>0</v>
      </c>
      <c r="I39" s="218" t="n"/>
      <c r="J39" s="218" t="n">
        <v>0</v>
      </c>
    </row>
    <row r="40" ht="14.25" customFormat="1" customHeight="1" s="229">
      <c r="A40" s="298" t="n"/>
      <c r="B40" s="298" t="n"/>
      <c r="C40" s="301" t="inlineStr">
        <is>
          <t>Итого прочие материалы</t>
        </is>
      </c>
      <c r="D40" s="298" t="n"/>
      <c r="E40" s="302" t="n"/>
      <c r="F40" s="303" t="n"/>
      <c r="G40" s="218" t="n">
        <v>0</v>
      </c>
      <c r="H40" s="304" t="n">
        <v>0</v>
      </c>
      <c r="I40" s="218" t="n"/>
      <c r="J40" s="218" t="n">
        <v>0</v>
      </c>
    </row>
    <row r="41" ht="14.25" customFormat="1" customHeight="1" s="229">
      <c r="A41" s="298" t="n"/>
      <c r="B41" s="298" t="n"/>
      <c r="C41" s="283" t="inlineStr">
        <is>
          <t>Итого по разделу «Материалы»</t>
        </is>
      </c>
      <c r="D41" s="298" t="n"/>
      <c r="E41" s="302" t="n"/>
      <c r="F41" s="303" t="n"/>
      <c r="G41" s="218">
        <f>G39+G40</f>
        <v/>
      </c>
      <c r="H41" s="304" t="n">
        <v>0</v>
      </c>
      <c r="I41" s="218" t="n"/>
      <c r="J41" s="218">
        <f>J39+J40</f>
        <v/>
      </c>
    </row>
    <row r="42" ht="14.25" customFormat="1" customHeight="1" s="229">
      <c r="A42" s="298" t="n"/>
      <c r="B42" s="298" t="n"/>
      <c r="C42" s="301" t="inlineStr">
        <is>
          <t>ИТОГО ПО РМ</t>
        </is>
      </c>
      <c r="D42" s="298" t="n"/>
      <c r="E42" s="302" t="n"/>
      <c r="F42" s="303" t="n"/>
      <c r="G42" s="218">
        <f>G14+G29</f>
        <v/>
      </c>
      <c r="H42" s="304" t="n"/>
      <c r="I42" s="218" t="n"/>
      <c r="J42" s="218">
        <f>J14+J29+J41</f>
        <v/>
      </c>
    </row>
    <row r="43" ht="25.5" customFormat="1" customHeight="1" s="229">
      <c r="A43" s="298" t="n"/>
      <c r="B43" s="298" t="n"/>
      <c r="C43" s="301" t="inlineStr">
        <is>
          <t>ИТОГО ПО РМ
(с коэффициентом на демонтаж 0,7)</t>
        </is>
      </c>
      <c r="D43" s="298" t="n"/>
      <c r="E43" s="302" t="n"/>
      <c r="F43" s="303" t="n"/>
      <c r="G43" s="218">
        <f>G15+G30</f>
        <v/>
      </c>
      <c r="H43" s="304" t="n"/>
      <c r="I43" s="218" t="n"/>
      <c r="J43" s="218">
        <f>J14*0.7+J29*0.7+J41</f>
        <v/>
      </c>
    </row>
    <row r="44" ht="14.25" customFormat="1" customHeight="1" s="229">
      <c r="A44" s="298" t="n"/>
      <c r="B44" s="298" t="n"/>
      <c r="C44" s="301" t="inlineStr">
        <is>
          <t>Накладные расходы</t>
        </is>
      </c>
      <c r="D44" s="133">
        <f>ROUND(G44/(G$17+$G$14),2)</f>
        <v/>
      </c>
      <c r="E44" s="302" t="n"/>
      <c r="F44" s="303" t="n"/>
      <c r="G44" s="218" t="n">
        <v>3191.69</v>
      </c>
      <c r="H44" s="305" t="n"/>
      <c r="I44" s="218" t="n"/>
      <c r="J44" s="218">
        <f>ROUND(D44*(J14+J17),2)</f>
        <v/>
      </c>
    </row>
    <row r="45" ht="25.5" customFormat="1" customHeight="1" s="229">
      <c r="A45" s="298" t="n"/>
      <c r="B45" s="298" t="n"/>
      <c r="C45" s="301" t="inlineStr">
        <is>
          <t>Накладные расходы 
(с коэффициентом на демонтаж 0,7)</t>
        </is>
      </c>
      <c r="D45" s="200">
        <f>ROUND(G45/(G$18+$G$15),2)</f>
        <v/>
      </c>
      <c r="E45" s="302" t="n"/>
      <c r="F45" s="303" t="n"/>
      <c r="G45" s="218">
        <f>G44*0.7</f>
        <v/>
      </c>
      <c r="H45" s="305" t="n"/>
      <c r="I45" s="218" t="n"/>
      <c r="J45" s="218">
        <f>ROUND(D45*(J15+J18),2)</f>
        <v/>
      </c>
    </row>
    <row r="46" ht="14.25" customFormat="1" customHeight="1" s="229">
      <c r="A46" s="298" t="n"/>
      <c r="B46" s="298" t="n"/>
      <c r="C46" s="301" t="inlineStr">
        <is>
          <t>Сметная прибыль</t>
        </is>
      </c>
      <c r="D46" s="133">
        <f>ROUND(G46/(G$14+G$17),2)</f>
        <v/>
      </c>
      <c r="E46" s="302" t="n"/>
      <c r="F46" s="303" t="n"/>
      <c r="G46" s="218" t="n">
        <v>1678.1</v>
      </c>
      <c r="H46" s="305" t="n"/>
      <c r="I46" s="218" t="n"/>
      <c r="J46" s="218">
        <f>ROUND(D46*(J14+J17),2)</f>
        <v/>
      </c>
    </row>
    <row r="47" ht="25.5" customFormat="1" customHeight="1" s="229">
      <c r="A47" s="298" t="n"/>
      <c r="B47" s="298" t="n"/>
      <c r="C47" s="301" t="inlineStr">
        <is>
          <t>Сметная прибыль 
(с коэффициентом на демонтаж 0,7)</t>
        </is>
      </c>
      <c r="D47" s="200">
        <f>ROUND(G47/(G$15+G$18),2)</f>
        <v/>
      </c>
      <c r="E47" s="302" t="n"/>
      <c r="F47" s="303" t="n"/>
      <c r="G47" s="218">
        <f>G46*0.7</f>
        <v/>
      </c>
      <c r="H47" s="305" t="n"/>
      <c r="I47" s="218" t="n"/>
      <c r="J47" s="218">
        <f>ROUND(D47*(J15+J18),2)</f>
        <v/>
      </c>
    </row>
    <row r="48" ht="25.5" customFormat="1" customHeight="1" s="229">
      <c r="A48" s="298" t="n"/>
      <c r="B48" s="298" t="n"/>
      <c r="C48" s="301" t="inlineStr">
        <is>
          <t>Итого СМР (с НР и СП) 
(с коэффициентом на демонтаж 0,7)</t>
        </is>
      </c>
      <c r="D48" s="298" t="n"/>
      <c r="E48" s="302" t="n"/>
      <c r="F48" s="303" t="n"/>
      <c r="G48" s="218">
        <f>G43+G45+G47</f>
        <v/>
      </c>
      <c r="H48" s="305" t="n"/>
      <c r="I48" s="218" t="n"/>
      <c r="J48" s="218">
        <f>ROUND((J43+J45+J47),2)</f>
        <v/>
      </c>
    </row>
    <row r="49" ht="25.5" customFormat="1" customHeight="1" s="229">
      <c r="A49" s="298" t="n"/>
      <c r="B49" s="298" t="n"/>
      <c r="C49" s="301" t="inlineStr">
        <is>
          <t>ВСЕГО СМР + ОБОРУДОВАНИЕ 
(с коэффициентом на демонтаж 0,7)</t>
        </is>
      </c>
      <c r="D49" s="298" t="n"/>
      <c r="E49" s="302" t="n"/>
      <c r="F49" s="303" t="n"/>
      <c r="G49" s="218">
        <f>G48</f>
        <v/>
      </c>
      <c r="H49" s="305" t="n"/>
      <c r="I49" s="218" t="n"/>
      <c r="J49" s="218">
        <f>J48</f>
        <v/>
      </c>
    </row>
    <row r="50" ht="34.5" customFormat="1" customHeight="1" s="229">
      <c r="A50" s="298" t="n"/>
      <c r="B50" s="298" t="n"/>
      <c r="C50" s="301" t="inlineStr">
        <is>
          <t>ИТОГО ПОКАЗАТЕЛЬ НА ЕД. ИЗМ.</t>
        </is>
      </c>
      <c r="D50" s="298" t="inlineStr">
        <is>
          <t>1 км</t>
        </is>
      </c>
      <c r="E50" s="302" t="n">
        <v>1</v>
      </c>
      <c r="F50" s="303" t="n"/>
      <c r="G50" s="218">
        <f>G49/E50</f>
        <v/>
      </c>
      <c r="H50" s="305" t="n"/>
      <c r="I50" s="218" t="n"/>
      <c r="J50" s="197">
        <f>J49/E50</f>
        <v/>
      </c>
    </row>
    <row r="52" ht="14.25" customFormat="1" customHeight="1" s="229">
      <c r="A52" s="228" t="inlineStr">
        <is>
          <t>Составил ______________________     Д.А. Самуйленко</t>
        </is>
      </c>
    </row>
    <row r="53" ht="14.25" customFormat="1" customHeight="1" s="229">
      <c r="A53" s="231" t="inlineStr">
        <is>
          <t xml:space="preserve">                         (подпись, инициалы, фамилия)</t>
        </is>
      </c>
    </row>
    <row r="54" ht="14.25" customFormat="1" customHeight="1" s="229">
      <c r="A54" s="228" t="n"/>
    </row>
    <row r="55" ht="14.25" customFormat="1" customHeight="1" s="229">
      <c r="A55" s="228" t="inlineStr">
        <is>
          <t>Проверил ______________________        А.В. Костянецкая</t>
        </is>
      </c>
    </row>
    <row r="56" ht="14.25" customFormat="1" customHeight="1" s="229">
      <c r="A56" s="23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2" min="1" max="1"/>
    <col width="16.42578125" customWidth="1" style="232" min="2" max="2"/>
    <col width="37.140625" customWidth="1" style="232" min="3" max="3"/>
    <col width="49" customWidth="1" style="232" min="4" max="4"/>
    <col width="9.140625" customWidth="1" style="232" min="5" max="5"/>
  </cols>
  <sheetData>
    <row r="1" ht="15.75" customHeight="1" s="232">
      <c r="A1" s="234" t="n"/>
      <c r="B1" s="234" t="n"/>
      <c r="C1" s="234" t="n"/>
      <c r="D1" s="234" t="inlineStr">
        <is>
          <t>Приложение №7</t>
        </is>
      </c>
    </row>
    <row r="2" ht="15.75" customHeight="1" s="232">
      <c r="A2" s="234" t="n"/>
      <c r="B2" s="234" t="n"/>
      <c r="C2" s="234" t="n"/>
      <c r="D2" s="234" t="n"/>
    </row>
    <row r="3" ht="15.75" customHeight="1" s="232">
      <c r="A3" s="234" t="n"/>
      <c r="B3" s="222" t="inlineStr">
        <is>
          <t>Расчет показателя УНЦ</t>
        </is>
      </c>
      <c r="C3" s="234" t="n"/>
      <c r="D3" s="234" t="n"/>
    </row>
    <row r="4" ht="15.75" customHeight="1" s="232">
      <c r="A4" s="234" t="n"/>
      <c r="B4" s="234" t="n"/>
      <c r="C4" s="234" t="n"/>
      <c r="D4" s="234" t="n"/>
    </row>
    <row r="5" ht="15.75" customHeight="1" s="232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32">
      <c r="A6" s="234" t="inlineStr">
        <is>
          <t>Единица измерения  — 1 км</t>
        </is>
      </c>
      <c r="B6" s="234" t="n"/>
      <c r="C6" s="234" t="n"/>
      <c r="D6" s="234" t="n"/>
    </row>
    <row r="7" ht="15.75" customHeight="1" s="232">
      <c r="A7" s="234" t="n"/>
      <c r="B7" s="234" t="n"/>
      <c r="C7" s="234" t="n"/>
      <c r="D7" s="234" t="n"/>
    </row>
    <row r="8">
      <c r="A8" s="291" t="inlineStr">
        <is>
          <t>Код показателя</t>
        </is>
      </c>
      <c r="B8" s="291" t="inlineStr">
        <is>
          <t>Наименование показателя</t>
        </is>
      </c>
      <c r="C8" s="291" t="inlineStr">
        <is>
          <t>Наименование РМ, входящих в состав показателя</t>
        </is>
      </c>
      <c r="D8" s="291" t="inlineStr">
        <is>
          <t>Норматив цены на 01.01.2023, тыс.руб.</t>
        </is>
      </c>
    </row>
    <row r="9">
      <c r="A9" s="374" t="n"/>
      <c r="B9" s="374" t="n"/>
      <c r="C9" s="374" t="n"/>
      <c r="D9" s="374" t="n"/>
    </row>
    <row r="10" ht="15.75" customHeight="1" s="232">
      <c r="A10" s="291" t="n">
        <v>1</v>
      </c>
      <c r="B10" s="291" t="n">
        <v>2</v>
      </c>
      <c r="C10" s="291" t="n">
        <v>3</v>
      </c>
      <c r="D10" s="291" t="n">
        <v>4</v>
      </c>
    </row>
    <row r="11" ht="47.25" customHeight="1" s="232">
      <c r="A11" s="291" t="inlineStr">
        <is>
          <t>М5-03-4</t>
        </is>
      </c>
      <c r="B11" s="291" t="inlineStr">
        <is>
          <t>УНЦ на демонтажные работы  КЛ</t>
        </is>
      </c>
      <c r="C11" s="226">
        <f>D5</f>
        <v/>
      </c>
      <c r="D11" s="240">
        <f>'Прил.4 РМ'!C41/1000</f>
        <v/>
      </c>
    </row>
    <row r="13">
      <c r="A13" s="228" t="inlineStr">
        <is>
          <t>Составил ______________________     Д.А. Самуйленко</t>
        </is>
      </c>
      <c r="B13" s="229" t="n"/>
      <c r="C13" s="229" t="n"/>
      <c r="D13" s="230" t="n"/>
    </row>
    <row r="14">
      <c r="A14" s="231" t="inlineStr">
        <is>
          <t xml:space="preserve">                         (подпись, инициалы, фамилия)</t>
        </is>
      </c>
      <c r="B14" s="229" t="n"/>
      <c r="C14" s="229" t="n"/>
      <c r="D14" s="230" t="n"/>
    </row>
    <row r="15">
      <c r="A15" s="228" t="n"/>
      <c r="B15" s="229" t="n"/>
      <c r="C15" s="229" t="n"/>
      <c r="D15" s="230" t="n"/>
    </row>
    <row r="16">
      <c r="A16" s="228" t="inlineStr">
        <is>
          <t>Проверил ______________________        А.В. Костянецкая</t>
        </is>
      </c>
      <c r="B16" s="229" t="n"/>
      <c r="C16" s="229" t="n"/>
      <c r="D16" s="230" t="n"/>
    </row>
    <row r="17">
      <c r="A17" s="231" t="inlineStr">
        <is>
          <t xml:space="preserve">                        (подпись, инициалы, фамилия)</t>
        </is>
      </c>
      <c r="B17" s="229" t="n"/>
      <c r="C17" s="229" t="n"/>
      <c r="D17" s="2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2" min="1" max="1"/>
    <col width="17.5703125" customWidth="1" style="232" min="2" max="2"/>
    <col width="39.140625" customWidth="1" style="232" min="3" max="3"/>
    <col width="10.7109375" customWidth="1" style="318" min="4" max="4"/>
    <col width="13.85546875" customWidth="1" style="232" min="5" max="5"/>
    <col width="13.28515625" customWidth="1" style="232" min="6" max="6"/>
    <col width="14.140625" customWidth="1" style="232" min="7" max="7"/>
  </cols>
  <sheetData>
    <row r="1">
      <c r="A1" s="312" t="inlineStr">
        <is>
          <t>Приложение №6</t>
        </is>
      </c>
    </row>
    <row r="2" ht="21.75" customHeight="1" s="232">
      <c r="A2" s="312" t="n"/>
      <c r="B2" s="312" t="n"/>
      <c r="C2" s="312" t="n"/>
      <c r="D2" s="320" t="n"/>
      <c r="E2" s="312" t="n"/>
      <c r="F2" s="312" t="n"/>
      <c r="G2" s="312" t="n"/>
    </row>
    <row r="3">
      <c r="A3" s="259" t="inlineStr">
        <is>
          <t>Расчет стоимости оборудования</t>
        </is>
      </c>
    </row>
    <row r="4" ht="25.5" customHeight="1" s="232">
      <c r="A4" s="262" t="inlineStr">
        <is>
          <t>Наименование разрабатываемого показателя УНЦ — Демонтаж КЛ 35кВ сечением до 1000мм2</t>
        </is>
      </c>
    </row>
    <row r="5">
      <c r="A5" s="228" t="n"/>
      <c r="B5" s="228" t="n"/>
      <c r="C5" s="228" t="n"/>
      <c r="D5" s="320" t="n"/>
      <c r="E5" s="228" t="n"/>
      <c r="F5" s="228" t="n"/>
      <c r="G5" s="228" t="n"/>
    </row>
    <row r="6" ht="30" customHeight="1" s="232">
      <c r="A6" s="317" t="inlineStr">
        <is>
          <t>№ пп.</t>
        </is>
      </c>
      <c r="B6" s="317" t="inlineStr">
        <is>
          <t>Код ресурса</t>
        </is>
      </c>
      <c r="C6" s="317" t="inlineStr">
        <is>
          <t>Наименование</t>
        </is>
      </c>
      <c r="D6" s="317" t="inlineStr">
        <is>
          <t>Ед. изм.</t>
        </is>
      </c>
      <c r="E6" s="298" t="inlineStr">
        <is>
          <t>Кол-во единиц по проектным данным</t>
        </is>
      </c>
      <c r="F6" s="317" t="inlineStr">
        <is>
          <t>Сметная стоимость в ценах на 01.01.2000 (руб.)</t>
        </is>
      </c>
      <c r="G6" s="372" t="n"/>
    </row>
    <row r="7">
      <c r="A7" s="374" t="n"/>
      <c r="B7" s="374" t="n"/>
      <c r="C7" s="374" t="n"/>
      <c r="D7" s="374" t="n"/>
      <c r="E7" s="374" t="n"/>
      <c r="F7" s="298" t="inlineStr">
        <is>
          <t>на ед. изм.</t>
        </is>
      </c>
      <c r="G7" s="298" t="inlineStr">
        <is>
          <t>общая</t>
        </is>
      </c>
    </row>
    <row r="8">
      <c r="A8" s="298" t="n">
        <v>1</v>
      </c>
      <c r="B8" s="298" t="n">
        <v>2</v>
      </c>
      <c r="C8" s="298" t="n">
        <v>3</v>
      </c>
      <c r="D8" s="298" t="n">
        <v>4</v>
      </c>
      <c r="E8" s="298" t="n">
        <v>5</v>
      </c>
      <c r="F8" s="298" t="n">
        <v>6</v>
      </c>
      <c r="G8" s="298" t="n">
        <v>7</v>
      </c>
    </row>
    <row r="9" ht="15" customHeight="1" s="232">
      <c r="A9" s="24" t="n"/>
      <c r="B9" s="301" t="inlineStr">
        <is>
          <t>ИНЖЕНЕРНОЕ ОБОРУДОВАНИЕ</t>
        </is>
      </c>
      <c r="C9" s="371" t="n"/>
      <c r="D9" s="371" t="n"/>
      <c r="E9" s="371" t="n"/>
      <c r="F9" s="371" t="n"/>
      <c r="G9" s="372" t="n"/>
    </row>
    <row r="10" ht="27" customHeight="1" s="232">
      <c r="A10" s="298" t="n"/>
      <c r="B10" s="283" t="n"/>
      <c r="C10" s="301" t="inlineStr">
        <is>
          <t>ИТОГО ИНЖЕНЕРНОЕ ОБОРУДОВАНИЕ</t>
        </is>
      </c>
      <c r="D10" s="306" t="n"/>
      <c r="E10" s="103" t="n"/>
      <c r="F10" s="303" t="n"/>
      <c r="G10" s="303" t="n">
        <v>0</v>
      </c>
    </row>
    <row r="11">
      <c r="A11" s="298" t="n"/>
      <c r="B11" s="301" t="inlineStr">
        <is>
          <t>ТЕХНОЛОГИЧЕСКОЕ ОБОРУДОВАНИЕ</t>
        </is>
      </c>
      <c r="C11" s="371" t="n"/>
      <c r="D11" s="371" t="n"/>
      <c r="E11" s="371" t="n"/>
      <c r="F11" s="371" t="n"/>
      <c r="G11" s="372" t="n"/>
    </row>
    <row r="12" ht="25.5" customHeight="1" s="232">
      <c r="A12" s="298" t="n"/>
      <c r="B12" s="301" t="n"/>
      <c r="C12" s="301" t="inlineStr">
        <is>
          <t>ИТОГО ТЕХНОЛОГИЧЕСКОЕ ОБОРУДОВАНИЕ</t>
        </is>
      </c>
      <c r="D12" s="298" t="n"/>
      <c r="E12" s="316" t="n"/>
      <c r="F12" s="303" t="n"/>
      <c r="G12" s="218" t="n">
        <v>0</v>
      </c>
    </row>
    <row r="13" ht="19.5" customHeight="1" s="232">
      <c r="A13" s="298" t="n"/>
      <c r="B13" s="301" t="n"/>
      <c r="C13" s="301" t="inlineStr">
        <is>
          <t>Всего по разделу «Оборудование»</t>
        </is>
      </c>
      <c r="D13" s="298" t="n"/>
      <c r="E13" s="316" t="n"/>
      <c r="F13" s="303" t="n"/>
      <c r="G13" s="218">
        <f>G10+G12</f>
        <v/>
      </c>
    </row>
    <row r="14">
      <c r="A14" s="230" t="n"/>
      <c r="B14" s="104" t="n"/>
      <c r="C14" s="230" t="n"/>
      <c r="D14" s="165" t="n"/>
      <c r="E14" s="230" t="n"/>
      <c r="F14" s="230" t="n"/>
      <c r="G14" s="230" t="n"/>
    </row>
    <row r="15">
      <c r="A15" s="228" t="inlineStr">
        <is>
          <t>Составил ______________________    Д.А. Самуйленко</t>
        </is>
      </c>
      <c r="B15" s="229" t="n"/>
      <c r="C15" s="229" t="n"/>
      <c r="D15" s="165" t="n"/>
      <c r="E15" s="230" t="n"/>
      <c r="F15" s="230" t="n"/>
      <c r="G15" s="230" t="n"/>
    </row>
    <row r="16">
      <c r="A16" s="231" t="inlineStr">
        <is>
          <t xml:space="preserve">                         (подпись, инициалы, фамилия)</t>
        </is>
      </c>
      <c r="B16" s="229" t="n"/>
      <c r="C16" s="229" t="n"/>
      <c r="D16" s="165" t="n"/>
      <c r="E16" s="230" t="n"/>
      <c r="F16" s="230" t="n"/>
      <c r="G16" s="230" t="n"/>
    </row>
    <row r="17">
      <c r="A17" s="228" t="n"/>
      <c r="B17" s="229" t="n"/>
      <c r="C17" s="229" t="n"/>
      <c r="D17" s="165" t="n"/>
      <c r="E17" s="230" t="n"/>
      <c r="F17" s="230" t="n"/>
      <c r="G17" s="230" t="n"/>
    </row>
    <row r="18">
      <c r="A18" s="228" t="inlineStr">
        <is>
          <t>Проверил ______________________        А.В. Костянецкая</t>
        </is>
      </c>
      <c r="B18" s="229" t="n"/>
      <c r="C18" s="229" t="n"/>
      <c r="D18" s="165" t="n"/>
      <c r="E18" s="230" t="n"/>
      <c r="F18" s="230" t="n"/>
      <c r="G18" s="230" t="n"/>
    </row>
    <row r="19">
      <c r="A19" s="231" t="inlineStr">
        <is>
          <t xml:space="preserve">                        (подпись, инициалы, фамилия)</t>
        </is>
      </c>
      <c r="B19" s="229" t="n"/>
      <c r="C19" s="229" t="n"/>
      <c r="D19" s="165" t="n"/>
      <c r="E19" s="230" t="n"/>
      <c r="F19" s="230" t="n"/>
      <c r="G19" s="2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2" min="2" max="2"/>
    <col width="37" customWidth="1" style="232" min="3" max="3"/>
    <col width="32" customWidth="1" style="232" min="4" max="4"/>
  </cols>
  <sheetData>
    <row r="4" ht="15.75" customHeight="1" s="232">
      <c r="B4" s="266" t="inlineStr">
        <is>
          <t>Приложение № 10</t>
        </is>
      </c>
    </row>
    <row r="5" ht="18.75" customHeight="1" s="232">
      <c r="B5" s="118" t="n"/>
    </row>
    <row r="6" ht="15.75" customHeight="1" s="232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8" t="n"/>
    </row>
    <row r="8">
      <c r="B8" s="318" t="n"/>
      <c r="C8" s="318" t="n"/>
      <c r="D8" s="318" t="n"/>
      <c r="E8" s="318" t="n"/>
    </row>
    <row r="9" ht="47.25" customHeight="1" s="232">
      <c r="B9" s="291" t="inlineStr">
        <is>
          <t>Наименование индекса / норм сопутствующих затрат</t>
        </is>
      </c>
      <c r="C9" s="291" t="inlineStr">
        <is>
          <t>Дата применения и обоснование индекса / норм сопутствующих затрат</t>
        </is>
      </c>
      <c r="D9" s="291" t="inlineStr">
        <is>
          <t>Размер индекса / норма сопутствующих затрат</t>
        </is>
      </c>
    </row>
    <row r="10" ht="15.75" customHeight="1" s="232">
      <c r="B10" s="291" t="n">
        <v>1</v>
      </c>
      <c r="C10" s="291" t="n">
        <v>2</v>
      </c>
      <c r="D10" s="291" t="n">
        <v>3</v>
      </c>
    </row>
    <row r="11" ht="45" customHeight="1" s="232">
      <c r="B11" s="291" t="inlineStr">
        <is>
          <t xml:space="preserve">Индекс изменения сметной стоимости на 1 квартал 2023 года. ОЗП </t>
        </is>
      </c>
      <c r="C11" s="291" t="inlineStr">
        <is>
          <t>Письмо Минстроя России от 30.03.2023г. №17106-ИФ/09  прил.1</t>
        </is>
      </c>
      <c r="D11" s="291" t="n">
        <v>44.29</v>
      </c>
    </row>
    <row r="12" ht="29.25" customHeight="1" s="232">
      <c r="B12" s="291" t="inlineStr">
        <is>
          <t>Индекс изменения сметной стоимости на 1 квартал 2023 года. ЭМ</t>
        </is>
      </c>
      <c r="C12" s="291" t="inlineStr">
        <is>
          <t>Письмо Минстроя России от 30.03.2023г. №17106-ИФ/09  прил.1</t>
        </is>
      </c>
      <c r="D12" s="291" t="n">
        <v>10.84</v>
      </c>
    </row>
    <row r="13" ht="29.25" customHeight="1" s="232">
      <c r="B13" s="291" t="inlineStr">
        <is>
          <t>Индекс изменения сметной стоимости на 1 квартал 2023 года. МАТ</t>
        </is>
      </c>
      <c r="C13" s="291" t="inlineStr">
        <is>
          <t>Письмо Минстроя России от 30.03.2023г. №17106-ИФ/09  прил.1</t>
        </is>
      </c>
      <c r="D13" s="291" t="n">
        <v>5.34</v>
      </c>
    </row>
    <row r="14" ht="30.75" customHeight="1" s="232">
      <c r="B14" s="29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91" t="n">
        <v>6.26</v>
      </c>
    </row>
    <row r="15" ht="89.25" customHeight="1" s="232">
      <c r="B15" s="291" t="inlineStr">
        <is>
          <t>Временные здания и сооружения</t>
        </is>
      </c>
      <c r="C15" s="29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2">
      <c r="B16" s="291" t="inlineStr">
        <is>
          <t>Дополнительные затраты при производстве строительно-монтажных работ в зимнее время</t>
        </is>
      </c>
      <c r="C16" s="29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2">
      <c r="B17" s="291" t="inlineStr">
        <is>
          <t>Строительный контроль</t>
        </is>
      </c>
      <c r="C17" s="29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2">
      <c r="B18" s="291" t="inlineStr">
        <is>
          <t>Авторский надзор - 0,2%</t>
        </is>
      </c>
      <c r="C18" s="291" t="inlineStr">
        <is>
          <t>Приказ от 4.08.2020 № 421/пр п.173</t>
        </is>
      </c>
      <c r="D18" s="120" t="n">
        <v>0.002</v>
      </c>
    </row>
    <row r="19" ht="24" customHeight="1" s="232">
      <c r="B19" s="291" t="inlineStr">
        <is>
          <t>Непредвиденные расходы</t>
        </is>
      </c>
      <c r="C19" s="291" t="inlineStr">
        <is>
          <t>Приказ от 4.08.2020 № 421/пр п.179</t>
        </is>
      </c>
      <c r="D19" s="120" t="n">
        <v>0.03</v>
      </c>
    </row>
    <row r="20" ht="18.75" customHeight="1" s="232">
      <c r="B20" s="119" t="n"/>
    </row>
    <row r="21" ht="18.75" customHeight="1" s="232">
      <c r="B21" s="119" t="n"/>
    </row>
    <row r="22" ht="18.75" customHeight="1" s="232">
      <c r="B22" s="119" t="n"/>
    </row>
    <row r="23" ht="18.75" customHeight="1" s="232">
      <c r="B23" s="119" t="n"/>
    </row>
    <row r="26">
      <c r="B26" s="228" t="inlineStr">
        <is>
          <t>Составил ______________________        Д.А. Самуйленко</t>
        </is>
      </c>
      <c r="C26" s="229" t="n"/>
    </row>
    <row r="27">
      <c r="B27" s="231" t="inlineStr">
        <is>
          <t xml:space="preserve">                         (подпись, инициалы, фамилия)</t>
        </is>
      </c>
      <c r="C27" s="229" t="n"/>
    </row>
    <row r="28">
      <c r="B28" s="228" t="n"/>
      <c r="C28" s="229" t="n"/>
    </row>
    <row r="29">
      <c r="B29" s="228" t="inlineStr">
        <is>
          <t>Проверил ______________________        А.В. Костянецкая</t>
        </is>
      </c>
      <c r="C29" s="229" t="n"/>
    </row>
    <row r="30">
      <c r="B30" s="231" t="inlineStr">
        <is>
          <t xml:space="preserve">                        (подпись, инициалы, фамилия)</t>
        </is>
      </c>
      <c r="C30" s="2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2" min="2" max="2"/>
    <col width="13" customWidth="1" style="232" min="3" max="3"/>
    <col width="22.85546875" customWidth="1" style="232" min="4" max="4"/>
    <col width="21.5703125" customWidth="1" style="232" min="5" max="5"/>
    <col width="43.85546875" customWidth="1" style="232" min="6" max="6"/>
  </cols>
  <sheetData>
    <row r="1" s="232"/>
    <row r="2" ht="17.25" customHeight="1" s="232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32"/>
    <row r="4" ht="18" customHeight="1" s="232">
      <c r="A4" s="233" t="inlineStr">
        <is>
          <t>Составлен в уровне цен на 01.01.2023 г.</t>
        </is>
      </c>
      <c r="B4" s="234" t="n"/>
      <c r="C4" s="234" t="n"/>
      <c r="D4" s="234" t="n"/>
      <c r="E4" s="234" t="n"/>
      <c r="F4" s="234" t="n"/>
      <c r="G4" s="234" t="n"/>
    </row>
    <row r="5" ht="15.75" customHeight="1" s="232">
      <c r="A5" s="235" t="inlineStr">
        <is>
          <t>№ пп.</t>
        </is>
      </c>
      <c r="B5" s="235" t="inlineStr">
        <is>
          <t>Наименование элемента</t>
        </is>
      </c>
      <c r="C5" s="235" t="inlineStr">
        <is>
          <t>Обозначение</t>
        </is>
      </c>
      <c r="D5" s="235" t="inlineStr">
        <is>
          <t>Формула</t>
        </is>
      </c>
      <c r="E5" s="235" t="inlineStr">
        <is>
          <t>Величина элемента</t>
        </is>
      </c>
      <c r="F5" s="235" t="inlineStr">
        <is>
          <t>Наименования обосновывающих документов</t>
        </is>
      </c>
      <c r="G5" s="234" t="n"/>
    </row>
    <row r="6" ht="15.75" customHeight="1" s="232">
      <c r="A6" s="235" t="n">
        <v>1</v>
      </c>
      <c r="B6" s="235" t="n">
        <v>2</v>
      </c>
      <c r="C6" s="235" t="n">
        <v>3</v>
      </c>
      <c r="D6" s="235" t="n">
        <v>4</v>
      </c>
      <c r="E6" s="235" t="n">
        <v>5</v>
      </c>
      <c r="F6" s="235" t="n">
        <v>6</v>
      </c>
      <c r="G6" s="234" t="n"/>
    </row>
    <row r="7" ht="110.25" customHeight="1" s="232">
      <c r="A7" s="236" t="inlineStr">
        <is>
          <t>1.1</t>
        </is>
      </c>
      <c r="B7" s="2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1" t="inlineStr">
        <is>
          <t>С1ср</t>
        </is>
      </c>
      <c r="D7" s="291" t="inlineStr">
        <is>
          <t>-</t>
        </is>
      </c>
      <c r="E7" s="239" t="n">
        <v>47872.94</v>
      </c>
      <c r="F7" s="2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4" t="n"/>
    </row>
    <row r="8" ht="31.5" customHeight="1" s="232">
      <c r="A8" s="236" t="inlineStr">
        <is>
          <t>1.2</t>
        </is>
      </c>
      <c r="B8" s="249" t="inlineStr">
        <is>
          <t>Среднегодовое нормативное число часов работы одного рабочего в месяц, часы (ч.)</t>
        </is>
      </c>
      <c r="C8" s="291" t="inlineStr">
        <is>
          <t>tср</t>
        </is>
      </c>
      <c r="D8" s="291" t="inlineStr">
        <is>
          <t>1973ч/12мес.</t>
        </is>
      </c>
      <c r="E8" s="240">
        <f>1973/12</f>
        <v/>
      </c>
      <c r="F8" s="249" t="inlineStr">
        <is>
          <t>Производственный календарь 2023 год
(40-часов.неделя)</t>
        </is>
      </c>
      <c r="G8" s="243" t="n"/>
    </row>
    <row r="9" ht="15.75" customHeight="1" s="232">
      <c r="A9" s="236" t="inlineStr">
        <is>
          <t>1.3</t>
        </is>
      </c>
      <c r="B9" s="249" t="inlineStr">
        <is>
          <t>Коэффициент увеличения</t>
        </is>
      </c>
      <c r="C9" s="291" t="inlineStr">
        <is>
          <t>Кув</t>
        </is>
      </c>
      <c r="D9" s="291" t="inlineStr">
        <is>
          <t>-</t>
        </is>
      </c>
      <c r="E9" s="240" t="n">
        <v>1</v>
      </c>
      <c r="F9" s="249" t="n"/>
      <c r="G9" s="243" t="n"/>
    </row>
    <row r="10" ht="15.75" customHeight="1" s="232">
      <c r="A10" s="236" t="inlineStr">
        <is>
          <t>1.4</t>
        </is>
      </c>
      <c r="B10" s="249" t="inlineStr">
        <is>
          <t>Средний разряд работ</t>
        </is>
      </c>
      <c r="C10" s="291" t="n"/>
      <c r="D10" s="291" t="n"/>
      <c r="E10" s="384" t="n">
        <v>3.8</v>
      </c>
      <c r="F10" s="249" t="inlineStr">
        <is>
          <t>РТМ</t>
        </is>
      </c>
      <c r="G10" s="243" t="n"/>
    </row>
    <row r="11" ht="78.75" customHeight="1" s="232">
      <c r="A11" s="236" t="inlineStr">
        <is>
          <t>1.5</t>
        </is>
      </c>
      <c r="B11" s="249" t="inlineStr">
        <is>
          <t>Тарифный коэффициент среднего разряда работ</t>
        </is>
      </c>
      <c r="C11" s="291" t="inlineStr">
        <is>
          <t>КТ</t>
        </is>
      </c>
      <c r="D11" s="291" t="inlineStr">
        <is>
          <t>-</t>
        </is>
      </c>
      <c r="E11" s="385" t="n">
        <v>1.308</v>
      </c>
      <c r="F11" s="2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4" t="n"/>
    </row>
    <row r="12" ht="78.75" customHeight="1" s="232">
      <c r="A12" s="246" t="inlineStr">
        <is>
          <t>1.6</t>
        </is>
      </c>
      <c r="B12" s="363" t="inlineStr">
        <is>
          <t>Коэффициент инфляции, определяемый поквартально</t>
        </is>
      </c>
      <c r="C12" s="271" t="inlineStr">
        <is>
          <t>Кинф</t>
        </is>
      </c>
      <c r="D12" s="271" t="inlineStr">
        <is>
          <t>-</t>
        </is>
      </c>
      <c r="E12" s="386" t="n">
        <v>1.139</v>
      </c>
      <c r="F12" s="36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3" t="n"/>
    </row>
    <row r="13" ht="63" customHeight="1" s="232">
      <c r="A13" s="366" t="inlineStr">
        <is>
          <t>1.7</t>
        </is>
      </c>
      <c r="B13" s="367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369">
        <f>((E7*E9/E8)*E11)*E12</f>
        <v/>
      </c>
      <c r="F13" s="37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2025-01-24T12:11:23Z</dcterms:modified>
  <cp:lastModifiedBy>Nikolay Ivanov</cp:lastModifiedBy>
  <cp:lastPrinted>2023-11-29T07:50:44Z</cp:lastPrinted>
</cp:coreProperties>
</file>