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8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20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20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7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39" min="1" max="2"/>
    <col width="51.7109375" customWidth="1" style="239" min="3" max="3"/>
    <col width="47" customWidth="1" style="239" min="4" max="4"/>
    <col width="37.42578125" customWidth="1" style="239" min="5" max="5"/>
    <col width="9.140625" customWidth="1" style="239" min="6" max="6"/>
  </cols>
  <sheetData>
    <row r="3">
      <c r="B3" s="261" t="inlineStr">
        <is>
          <t>Приложение № 1</t>
        </is>
      </c>
    </row>
    <row r="4">
      <c r="B4" s="262" t="inlineStr">
        <is>
          <t>Сравнительная таблица отбора объекта-представителя</t>
        </is>
      </c>
    </row>
    <row r="5" ht="84" customHeight="1" s="237">
      <c r="B5" s="2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7">
      <c r="B6" s="160" t="n"/>
      <c r="C6" s="160" t="n"/>
      <c r="D6" s="160" t="n"/>
    </row>
    <row r="7" ht="64.5" customHeight="1" s="237">
      <c r="B7" s="263" t="inlineStr">
        <is>
          <t>Наименование разрабатываемого показателя УНЦ — Демонтаж муфты соединительной 110 кВ сечением до 2500мм2</t>
        </is>
      </c>
    </row>
    <row r="8" ht="31.5" customHeight="1" s="237">
      <c r="B8" s="264" t="inlineStr">
        <is>
          <t>Сопоставимый уровень цен: 01.01.2001</t>
        </is>
      </c>
    </row>
    <row r="9" ht="15.75" customHeight="1" s="237">
      <c r="B9" s="264" t="inlineStr">
        <is>
          <t>Единица измерения  — 1 ед</t>
        </is>
      </c>
    </row>
    <row r="10">
      <c r="B10" s="264" t="n"/>
    </row>
    <row r="11">
      <c r="B11" s="267" t="inlineStr">
        <is>
          <t>№ п/п</t>
        </is>
      </c>
      <c r="C11" s="267" t="inlineStr">
        <is>
          <t>Параметр</t>
        </is>
      </c>
      <c r="D11" s="267" t="inlineStr">
        <is>
          <t xml:space="preserve">Объект-представитель </t>
        </is>
      </c>
      <c r="E11" s="145" t="n"/>
    </row>
    <row r="12" ht="96.75" customHeight="1" s="237">
      <c r="B12" s="267" t="n">
        <v>1</v>
      </c>
      <c r="C12" s="280" t="inlineStr">
        <is>
          <t>Наименование объекта-представителя</t>
        </is>
      </c>
      <c r="D12" s="267" t="n"/>
    </row>
    <row r="13">
      <c r="B13" s="267" t="n">
        <v>2</v>
      </c>
      <c r="C13" s="280" t="inlineStr">
        <is>
          <t>Наименование субъекта Российской Федерации</t>
        </is>
      </c>
      <c r="D13" s="267" t="n"/>
    </row>
    <row r="14">
      <c r="B14" s="267" t="n">
        <v>3</v>
      </c>
      <c r="C14" s="280" t="inlineStr">
        <is>
          <t>Климатический район и подрайон</t>
        </is>
      </c>
      <c r="D14" s="267" t="n"/>
    </row>
    <row r="15">
      <c r="B15" s="267" t="n">
        <v>4</v>
      </c>
      <c r="C15" s="280" t="inlineStr">
        <is>
          <t>Мощность объекта</t>
        </is>
      </c>
      <c r="D15" s="267" t="n"/>
    </row>
    <row r="16" ht="116.25" customHeight="1" s="237">
      <c r="B16" s="267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7" t="inlineStr">
        <is>
          <t>Расчетная модель</t>
        </is>
      </c>
    </row>
    <row r="17" ht="79.5" customHeight="1" s="237">
      <c r="B17" s="267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 t="n"/>
      <c r="E17" s="159" t="n"/>
    </row>
    <row r="18">
      <c r="B18" s="144" t="inlineStr">
        <is>
          <t>6.1</t>
        </is>
      </c>
      <c r="C18" s="280" t="inlineStr">
        <is>
          <t>строительно-монтажные работы</t>
        </is>
      </c>
      <c r="D18" s="152" t="n"/>
    </row>
    <row r="19" ht="15.75" customHeight="1" s="237">
      <c r="B19" s="144" t="inlineStr">
        <is>
          <t>6.2</t>
        </is>
      </c>
      <c r="C19" s="280" t="inlineStr">
        <is>
          <t>оборудование и инвентарь</t>
        </is>
      </c>
      <c r="D19" s="152" t="n"/>
    </row>
    <row r="20" ht="16.5" customHeight="1" s="237">
      <c r="B20" s="144" t="inlineStr">
        <is>
          <t>6.3</t>
        </is>
      </c>
      <c r="C20" s="280" t="inlineStr">
        <is>
          <t>пусконаладочные работы</t>
        </is>
      </c>
      <c r="D20" s="152" t="n"/>
    </row>
    <row r="21" ht="35.25" customHeight="1" s="237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267" t="n">
        <v>7</v>
      </c>
      <c r="C22" s="143" t="inlineStr">
        <is>
          <t>Сопоставимый уровень цен</t>
        </is>
      </c>
      <c r="D22" s="164" t="n"/>
      <c r="E22" s="141" t="n"/>
    </row>
    <row r="23" ht="78.75" customHeight="1" s="237">
      <c r="B23" s="267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 t="n"/>
      <c r="E23" s="159" t="n"/>
    </row>
    <row r="24" ht="31.5" customHeight="1" s="237">
      <c r="B24" s="267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 t="n"/>
      <c r="E24" s="141" t="n"/>
    </row>
    <row r="25">
      <c r="B25" s="267" t="n">
        <v>10</v>
      </c>
      <c r="C25" s="280" t="inlineStr">
        <is>
          <t>Примечание</t>
        </is>
      </c>
      <c r="D25" s="267" t="n"/>
    </row>
    <row r="26">
      <c r="B26" s="140" t="n"/>
      <c r="C26" s="139" t="n"/>
      <c r="D26" s="139" t="n"/>
    </row>
    <row r="27">
      <c r="B27" s="138" t="n"/>
    </row>
    <row r="28">
      <c r="B28" s="239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39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 codeName="Лист5">
    <outlinePr summaryBelow="1" summaryRight="1"/>
    <pageSetUpPr/>
  </sheetPr>
  <dimension ref="B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39" min="1" max="1"/>
    <col width="9.140625" customWidth="1" style="239" min="2" max="2"/>
    <col width="35.28515625" customWidth="1" style="239" min="3" max="3"/>
    <col width="13.85546875" customWidth="1" style="239" min="4" max="4"/>
    <col width="24.85546875" customWidth="1" style="239" min="5" max="5"/>
    <col width="15.5703125" customWidth="1" style="239" min="6" max="6"/>
    <col width="14.85546875" customWidth="1" style="239" min="7" max="7"/>
    <col width="16.7109375" customWidth="1" style="239" min="8" max="8"/>
    <col width="13" customWidth="1" style="239" min="9" max="10"/>
    <col width="18" customWidth="1" style="239" min="11" max="11"/>
    <col width="9.140625" customWidth="1" style="239" min="12" max="12"/>
  </cols>
  <sheetData>
    <row r="3">
      <c r="B3" s="261" t="inlineStr">
        <is>
          <t>Приложение № 2</t>
        </is>
      </c>
      <c r="K3" s="138" t="n"/>
    </row>
    <row r="4">
      <c r="B4" s="262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7">
      <c r="B6" s="264">
        <f>'Прил.1 Сравнит табл'!B7:D7</f>
        <v/>
      </c>
    </row>
    <row r="7">
      <c r="B7" s="264">
        <f>'Прил.1 Сравнит табл'!B9:D9</f>
        <v/>
      </c>
    </row>
    <row r="8" ht="18.75" customHeight="1" s="237">
      <c r="B8" s="119" t="n"/>
    </row>
    <row r="9" ht="15.75" customHeight="1" s="237">
      <c r="B9" s="267" t="inlineStr">
        <is>
          <t>№ п/п</t>
        </is>
      </c>
      <c r="C9" s="26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7" t="inlineStr">
        <is>
          <t>Объект-представитель 1</t>
        </is>
      </c>
      <c r="E9" s="364" t="n"/>
      <c r="F9" s="364" t="n"/>
      <c r="G9" s="364" t="n"/>
      <c r="H9" s="364" t="n"/>
      <c r="I9" s="364" t="n"/>
      <c r="J9" s="365" t="n"/>
    </row>
    <row r="10" ht="15.75" customHeight="1" s="237">
      <c r="B10" s="366" t="n"/>
      <c r="C10" s="366" t="n"/>
      <c r="D10" s="267" t="inlineStr">
        <is>
          <t>Номер сметы</t>
        </is>
      </c>
      <c r="E10" s="267" t="inlineStr">
        <is>
          <t>Наименование сметы</t>
        </is>
      </c>
      <c r="F10" s="267" t="inlineStr">
        <is>
          <t>Сметная стоимость в уровне цен __ кв. 20__г., тыс. руб.</t>
        </is>
      </c>
      <c r="G10" s="364" t="n"/>
      <c r="H10" s="364" t="n"/>
      <c r="I10" s="364" t="n"/>
      <c r="J10" s="365" t="n"/>
    </row>
    <row r="11" ht="31.5" customHeight="1" s="237">
      <c r="B11" s="367" t="n"/>
      <c r="C11" s="367" t="n"/>
      <c r="D11" s="367" t="n"/>
      <c r="E11" s="367" t="n"/>
      <c r="F11" s="267" t="inlineStr">
        <is>
          <t>Строительные работы</t>
        </is>
      </c>
      <c r="G11" s="267" t="inlineStr">
        <is>
          <t>Монтажные работы</t>
        </is>
      </c>
      <c r="H11" s="267" t="inlineStr">
        <is>
          <t>Оборудование</t>
        </is>
      </c>
      <c r="I11" s="267" t="inlineStr">
        <is>
          <t>Прочее</t>
        </is>
      </c>
      <c r="J11" s="267" t="inlineStr">
        <is>
          <t>Всего</t>
        </is>
      </c>
    </row>
    <row r="12" ht="15" customHeight="1" s="237">
      <c r="B12" s="36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369" t="n"/>
      <c r="D12" s="369" t="n"/>
      <c r="E12" s="369" t="n"/>
      <c r="F12" s="369" t="n"/>
      <c r="G12" s="369" t="n"/>
      <c r="H12" s="369" t="n"/>
      <c r="I12" s="369" t="n"/>
      <c r="J12" s="370" t="n"/>
    </row>
    <row r="13" ht="15" customHeight="1" s="237">
      <c r="B13" s="371" t="n"/>
      <c r="J13" s="372" t="n"/>
    </row>
    <row r="14" ht="15.75" customHeight="1" s="237">
      <c r="B14" s="373" t="n"/>
      <c r="C14" s="374" t="n"/>
      <c r="D14" s="374" t="n"/>
      <c r="E14" s="374" t="n"/>
      <c r="F14" s="374" t="n"/>
      <c r="G14" s="374" t="n"/>
      <c r="H14" s="374" t="n"/>
      <c r="I14" s="374" t="n"/>
      <c r="J14" s="375" t="n"/>
    </row>
    <row r="15" ht="15.75" customHeight="1" s="237">
      <c r="B15" s="266" t="inlineStr">
        <is>
          <t>Всего по объекту:</t>
        </is>
      </c>
      <c r="C15" s="364" t="n"/>
      <c r="D15" s="364" t="n"/>
      <c r="E15" s="365" t="n"/>
      <c r="F15" s="161" t="n"/>
      <c r="G15" s="161" t="n"/>
      <c r="H15" s="161" t="n"/>
      <c r="I15" s="161" t="n"/>
      <c r="J15" s="161" t="n"/>
    </row>
    <row r="16">
      <c r="B16" s="266" t="inlineStr">
        <is>
          <t>Всего по объекту в сопоставимом уровне цен __кв. 20__г:</t>
        </is>
      </c>
      <c r="C16" s="364" t="n"/>
      <c r="D16" s="364" t="n"/>
      <c r="E16" s="365" t="n"/>
      <c r="F16" s="161" t="n"/>
      <c r="G16" s="161" t="n"/>
      <c r="H16" s="161" t="n"/>
      <c r="I16" s="161" t="n"/>
      <c r="J16" s="161" t="n"/>
    </row>
    <row r="17" ht="15" customHeight="1" s="237"/>
    <row r="18" ht="15" customHeight="1" s="237"/>
    <row r="19" ht="15" customHeight="1" s="237"/>
    <row r="20" ht="15" customHeight="1" s="237">
      <c r="C20" s="233" t="inlineStr">
        <is>
          <t>Составил ______________________     Д.А. Самуйленко</t>
        </is>
      </c>
      <c r="D20" s="234" t="n"/>
      <c r="E20" s="234" t="n"/>
    </row>
    <row r="21" ht="15" customHeight="1" s="237">
      <c r="C21" s="236" t="inlineStr">
        <is>
          <t xml:space="preserve">                         (подпись, инициалы, фамилия)</t>
        </is>
      </c>
      <c r="D21" s="234" t="n"/>
      <c r="E21" s="234" t="n"/>
    </row>
    <row r="22" ht="15" customHeight="1" s="237">
      <c r="C22" s="233" t="n"/>
      <c r="D22" s="234" t="n"/>
      <c r="E22" s="234" t="n"/>
    </row>
    <row r="23" ht="15" customHeight="1" s="237">
      <c r="C23" s="233" t="inlineStr">
        <is>
          <t>Проверил ______________________        А.В. Костянецкая</t>
        </is>
      </c>
      <c r="D23" s="234" t="n"/>
      <c r="E23" s="234" t="n"/>
    </row>
    <row r="24" ht="15" customHeight="1" s="237">
      <c r="C24" s="236" t="inlineStr">
        <is>
          <t xml:space="preserve">                        (подпись, инициалы, фамилия)</t>
        </is>
      </c>
      <c r="D24" s="234" t="n"/>
      <c r="E24" s="234" t="n"/>
    </row>
    <row r="25" ht="15" customHeight="1" s="237"/>
    <row r="26" ht="15" customHeight="1" s="237"/>
    <row r="27" ht="15" customHeight="1" s="237"/>
    <row r="28" ht="15" customHeight="1" s="237"/>
    <row r="29" ht="15" customHeight="1" s="237"/>
    <row r="30" ht="15" customHeight="1" s="237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 codeName="Лист6">
    <outlinePr summaryBelow="1" summaryRight="1"/>
    <pageSetUpPr/>
  </sheetPr>
  <dimension ref="A2:L47"/>
  <sheetViews>
    <sheetView view="pageBreakPreview" topLeftCell="A16" zoomScale="85" workbookViewId="0">
      <selection activeCell="C30" sqref="C30"/>
    </sheetView>
  </sheetViews>
  <sheetFormatPr baseColWidth="8" defaultColWidth="9.140625" defaultRowHeight="15.75"/>
  <cols>
    <col width="9.140625" customWidth="1" style="239" min="1" max="1"/>
    <col width="12.5703125" customWidth="1" style="239" min="2" max="2"/>
    <col width="22.42578125" customWidth="1" style="239" min="3" max="3"/>
    <col width="49.7109375" customWidth="1" style="239" min="4" max="4"/>
    <col width="10.140625" customWidth="1" style="239" min="5" max="5"/>
    <col width="20.7109375" customWidth="1" style="239" min="6" max="6"/>
    <col width="20" customWidth="1" style="239" min="7" max="7"/>
    <col width="16.7109375" customWidth="1" style="239" min="8" max="8"/>
    <col width="9.140625" customWidth="1" style="239" min="9" max="9"/>
    <col width="15.5703125" customWidth="1" style="239" min="10" max="10"/>
    <col width="15" customWidth="1" style="239" min="11" max="11"/>
    <col width="9.140625" customWidth="1" style="239" min="12" max="12"/>
  </cols>
  <sheetData>
    <row r="2">
      <c r="A2" s="261" t="inlineStr">
        <is>
          <t xml:space="preserve">Приложение № 3 </t>
        </is>
      </c>
    </row>
    <row r="3">
      <c r="A3" s="262" t="inlineStr">
        <is>
          <t>Объектная ресурсная ведомость</t>
        </is>
      </c>
    </row>
    <row r="4">
      <c r="A4" s="285" t="n"/>
    </row>
    <row r="5">
      <c r="A5" s="264" t="n"/>
    </row>
    <row r="6">
      <c r="A6" s="284" t="inlineStr">
        <is>
          <t>Наименование разрабатываемого показателя УНЦ — Демонтаж муфты соединительной 110 кВ сечением до 2500мм2</t>
        </is>
      </c>
    </row>
    <row r="7" s="237">
      <c r="A7" s="284" t="n"/>
      <c r="B7" s="284" t="n"/>
      <c r="C7" s="284" t="n"/>
      <c r="D7" s="284" t="n"/>
      <c r="E7" s="284" t="n"/>
      <c r="F7" s="284" t="n"/>
      <c r="G7" s="284" t="n"/>
      <c r="H7" s="284" t="n"/>
      <c r="I7" s="239" t="n"/>
      <c r="J7" s="239" t="n"/>
      <c r="K7" s="239" t="n"/>
      <c r="L7" s="239" t="n"/>
    </row>
    <row r="8">
      <c r="A8" s="284" t="n"/>
      <c r="B8" s="284" t="n"/>
      <c r="C8" s="284" t="n"/>
      <c r="D8" s="284" t="n"/>
      <c r="E8" s="284" t="n"/>
      <c r="F8" s="284" t="n"/>
      <c r="G8" s="284" t="n"/>
      <c r="H8" s="284" t="n"/>
    </row>
    <row r="9" ht="38.25" customHeight="1" s="237">
      <c r="A9" s="267" t="inlineStr">
        <is>
          <t>п/п</t>
        </is>
      </c>
      <c r="B9" s="267" t="inlineStr">
        <is>
          <t>№ЛСР</t>
        </is>
      </c>
      <c r="C9" s="267" t="inlineStr">
        <is>
          <t>Код ресурса</t>
        </is>
      </c>
      <c r="D9" s="267" t="inlineStr">
        <is>
          <t>Наименование ресурса</t>
        </is>
      </c>
      <c r="E9" s="267" t="inlineStr">
        <is>
          <t>Ед. изм.</t>
        </is>
      </c>
      <c r="F9" s="267" t="inlineStr">
        <is>
          <t>Кол-во единиц по данным объекта-представителя</t>
        </is>
      </c>
      <c r="G9" s="267" t="inlineStr">
        <is>
          <t>Сметная стоимость в ценах на 01.01.2000 (руб.)</t>
        </is>
      </c>
      <c r="H9" s="365" t="n"/>
    </row>
    <row r="10" ht="40.5" customHeight="1" s="237">
      <c r="A10" s="367" t="n"/>
      <c r="B10" s="367" t="n"/>
      <c r="C10" s="367" t="n"/>
      <c r="D10" s="367" t="n"/>
      <c r="E10" s="367" t="n"/>
      <c r="F10" s="367" t="n"/>
      <c r="G10" s="267" t="inlineStr">
        <is>
          <t>на ед.изм.</t>
        </is>
      </c>
      <c r="H10" s="267" t="inlineStr">
        <is>
          <t>общая</t>
        </is>
      </c>
    </row>
    <row r="11">
      <c r="A11" s="252" t="n">
        <v>1</v>
      </c>
      <c r="B11" s="252" t="n"/>
      <c r="C11" s="252" t="n">
        <v>2</v>
      </c>
      <c r="D11" s="252" t="inlineStr">
        <is>
          <t>З</t>
        </is>
      </c>
      <c r="E11" s="252" t="n">
        <v>4</v>
      </c>
      <c r="F11" s="252" t="n">
        <v>5</v>
      </c>
      <c r="G11" s="252" t="n">
        <v>6</v>
      </c>
      <c r="H11" s="252" t="n">
        <v>7</v>
      </c>
    </row>
    <row r="12" customFormat="1" s="227">
      <c r="A12" s="281" t="inlineStr">
        <is>
          <t>Затраты труда рабочих</t>
        </is>
      </c>
      <c r="B12" s="364" t="n"/>
      <c r="C12" s="364" t="n"/>
      <c r="D12" s="364" t="n"/>
      <c r="E12" s="365" t="n"/>
      <c r="F12" s="376" t="n">
        <v>518.4</v>
      </c>
      <c r="G12" s="10" t="n"/>
      <c r="H12" s="376">
        <f>SUM(H13:H13)</f>
        <v/>
      </c>
    </row>
    <row r="13">
      <c r="A13" s="172" t="n">
        <v>1</v>
      </c>
      <c r="B13" s="212" t="n"/>
      <c r="C13" s="216" t="inlineStr">
        <is>
          <t>1-4-0</t>
        </is>
      </c>
      <c r="D13" s="288" t="inlineStr">
        <is>
          <t>Затраты труда рабочих (средний разряд работы 4,0)</t>
        </is>
      </c>
      <c r="E13" s="289" t="inlineStr">
        <is>
          <t>чел.-ч</t>
        </is>
      </c>
      <c r="F13" s="377" t="n">
        <v>518.4</v>
      </c>
      <c r="G13" s="223" t="n">
        <v>9.619999999999999</v>
      </c>
      <c r="H13" s="223">
        <f>ROUND(F13*G13,2)</f>
        <v/>
      </c>
    </row>
    <row r="14">
      <c r="A14" s="277" t="inlineStr">
        <is>
          <t>Затраты труда машинистов</t>
        </is>
      </c>
      <c r="B14" s="364" t="n"/>
      <c r="C14" s="364" t="n"/>
      <c r="D14" s="364" t="n"/>
      <c r="E14" s="365" t="n"/>
      <c r="F14" s="281" t="n"/>
      <c r="G14" s="149" t="n"/>
      <c r="H14" s="376">
        <f>H15</f>
        <v/>
      </c>
    </row>
    <row r="15">
      <c r="A15" s="289" t="n">
        <v>2</v>
      </c>
      <c r="B15" s="279" t="n"/>
      <c r="C15" s="216" t="n">
        <v>2</v>
      </c>
      <c r="D15" s="288" t="inlineStr">
        <is>
          <t>Затраты труда машинистов</t>
        </is>
      </c>
      <c r="E15" s="289" t="inlineStr">
        <is>
          <t>чел.-ч</t>
        </is>
      </c>
      <c r="F15" s="290" t="n">
        <v>9.300000000000001</v>
      </c>
      <c r="G15" s="208" t="n"/>
      <c r="H15" s="308" t="n">
        <v>123.45</v>
      </c>
    </row>
    <row r="16" customFormat="1" s="227">
      <c r="A16" s="281" t="inlineStr">
        <is>
          <t>Машины и механизмы</t>
        </is>
      </c>
      <c r="B16" s="364" t="n"/>
      <c r="C16" s="364" t="n"/>
      <c r="D16" s="364" t="n"/>
      <c r="E16" s="365" t="n"/>
      <c r="F16" s="281" t="n"/>
      <c r="G16" s="149" t="n"/>
      <c r="H16" s="376">
        <f>SUM(H17:H21)</f>
        <v/>
      </c>
    </row>
    <row r="17" ht="25.5" customHeight="1" s="237">
      <c r="A17" s="289" t="n">
        <v>3</v>
      </c>
      <c r="B17" s="279" t="n"/>
      <c r="C17" s="216" t="inlineStr">
        <is>
          <t>91.05.05-015</t>
        </is>
      </c>
      <c r="D17" s="288" t="inlineStr">
        <is>
          <t>Краны на автомобильном ходу, грузоподъемность 16 т</t>
        </is>
      </c>
      <c r="E17" s="289" t="inlineStr">
        <is>
          <t>маш.час</t>
        </is>
      </c>
      <c r="F17" s="289" t="n">
        <v>8.19</v>
      </c>
      <c r="G17" s="291" t="n">
        <v>115.4</v>
      </c>
      <c r="H17" s="223">
        <f>ROUND(F17*G17,2)</f>
        <v/>
      </c>
      <c r="I17" s="153" t="n"/>
    </row>
    <row r="18">
      <c r="A18" s="289" t="n">
        <v>4</v>
      </c>
      <c r="B18" s="279" t="n"/>
      <c r="C18" s="216" t="inlineStr">
        <is>
          <t>91.19.12-021</t>
        </is>
      </c>
      <c r="D18" s="288" t="inlineStr">
        <is>
          <t>Насосы вакуумные 3,6 м3/мин</t>
        </is>
      </c>
      <c r="E18" s="289" t="inlineStr">
        <is>
          <t>маш.час</t>
        </is>
      </c>
      <c r="F18" s="289" t="n">
        <v>38.88</v>
      </c>
      <c r="G18" s="291" t="n">
        <v>6.28</v>
      </c>
      <c r="H18" s="223">
        <f>ROUND(F18*G18,2)</f>
        <v/>
      </c>
      <c r="I18" s="153" t="n"/>
    </row>
    <row r="19">
      <c r="A19" s="289" t="n">
        <v>5</v>
      </c>
      <c r="B19" s="279" t="n"/>
      <c r="C19" s="216" t="inlineStr">
        <is>
          <t>91.03.02-011</t>
        </is>
      </c>
      <c r="D19" s="288" t="inlineStr">
        <is>
          <t>Вентиляторы во взрывобезопасном исполнении</t>
        </is>
      </c>
      <c r="E19" s="289" t="inlineStr">
        <is>
          <t>маш.час</t>
        </is>
      </c>
      <c r="F19" s="289" t="n">
        <v>44.16</v>
      </c>
      <c r="G19" s="291" t="n">
        <v>4.14</v>
      </c>
      <c r="H19" s="223">
        <f>ROUND(F19*G19,2)</f>
        <v/>
      </c>
      <c r="I19" s="153" t="n"/>
    </row>
    <row r="20">
      <c r="A20" s="289" t="n">
        <v>6</v>
      </c>
      <c r="B20" s="279" t="n"/>
      <c r="C20" s="216" t="inlineStr">
        <is>
          <t>91.14.02-001</t>
        </is>
      </c>
      <c r="D20" s="288" t="inlineStr">
        <is>
          <t>Автомобили бортовые, грузоподъемность до 5 т</t>
        </is>
      </c>
      <c r="E20" s="289" t="inlineStr">
        <is>
          <t>маш.час</t>
        </is>
      </c>
      <c r="F20" s="289" t="n">
        <v>1.11</v>
      </c>
      <c r="G20" s="291" t="n">
        <v>65.70999999999999</v>
      </c>
      <c r="H20" s="223">
        <f>ROUND(F20*G20,2)</f>
        <v/>
      </c>
      <c r="I20" s="153" t="n"/>
    </row>
    <row r="21" ht="25.5" customHeight="1" s="237">
      <c r="A21" s="289" t="n">
        <v>7</v>
      </c>
      <c r="B21" s="279" t="n"/>
      <c r="C21" s="216" t="inlineStr">
        <is>
          <t>91.17.04-233</t>
        </is>
      </c>
      <c r="D21" s="288" t="inlineStr">
        <is>
          <t>Установки для сварки ручной дуговой (постоянного тока)</t>
        </is>
      </c>
      <c r="E21" s="289" t="inlineStr">
        <is>
          <t>маш.час</t>
        </is>
      </c>
      <c r="F21" s="289" t="n">
        <v>2.55</v>
      </c>
      <c r="G21" s="291" t="n">
        <v>8.1</v>
      </c>
      <c r="H21" s="223">
        <f>ROUND(F21*G21,2)</f>
        <v/>
      </c>
      <c r="I21" s="153" t="n"/>
      <c r="L21" s="153" t="n"/>
    </row>
    <row r="22">
      <c r="A22" s="278" t="inlineStr">
        <is>
          <t>Материалы</t>
        </is>
      </c>
      <c r="B22" s="364" t="n"/>
      <c r="C22" s="364" t="n"/>
      <c r="D22" s="364" t="n"/>
      <c r="E22" s="365" t="n"/>
      <c r="F22" s="278" t="n"/>
      <c r="G22" s="207" t="n"/>
      <c r="H22" s="376">
        <f>SUM(H23:H40)</f>
        <v/>
      </c>
    </row>
    <row r="23">
      <c r="A23" s="172" t="n">
        <v>8</v>
      </c>
      <c r="B23" s="279" t="n"/>
      <c r="C23" s="216" t="inlineStr">
        <is>
          <t>Прайс из СД ОП</t>
        </is>
      </c>
      <c r="D23" s="288" t="inlineStr">
        <is>
          <t>Муфта соединительная 110 кВ сечением 300 мм2</t>
        </is>
      </c>
      <c r="E23" s="289" t="inlineStr">
        <is>
          <t>шт</t>
        </is>
      </c>
      <c r="F23" s="289" t="n">
        <v>6</v>
      </c>
      <c r="G23" s="223" t="n">
        <v>171109.34</v>
      </c>
      <c r="H23" s="223">
        <f>ROUND(F23*G23,2)</f>
        <v/>
      </c>
      <c r="I23" s="163" t="n"/>
    </row>
    <row r="24">
      <c r="A24" s="172" t="n">
        <v>9</v>
      </c>
      <c r="B24" s="279" t="n"/>
      <c r="C24" s="216" t="inlineStr">
        <is>
          <t>01.1.02.01-0003</t>
        </is>
      </c>
      <c r="D24" s="288" t="inlineStr">
        <is>
          <t>Асботекстолит, марка Г</t>
        </is>
      </c>
      <c r="E24" s="289" t="inlineStr">
        <is>
          <t>т</t>
        </is>
      </c>
      <c r="F24" s="289" t="n">
        <v>0.0528</v>
      </c>
      <c r="G24" s="223" t="n">
        <v>161000</v>
      </c>
      <c r="H24" s="223">
        <f>ROUND(F24*G24,2)</f>
        <v/>
      </c>
      <c r="I24" s="163" t="n"/>
    </row>
    <row r="25" ht="25.5" customHeight="1" s="237">
      <c r="A25" s="172" t="n">
        <v>10</v>
      </c>
      <c r="B25" s="279" t="n"/>
      <c r="C25" s="216" t="inlineStr">
        <is>
          <t>10.3.02.03-0011</t>
        </is>
      </c>
      <c r="D25" s="288" t="inlineStr">
        <is>
          <t>Припои оловянно-свинцовые бессурьмянистые, марка ПОС30</t>
        </is>
      </c>
      <c r="E25" s="289" t="inlineStr">
        <is>
          <t>т</t>
        </is>
      </c>
      <c r="F25" s="289" t="n">
        <v>0.0354</v>
      </c>
      <c r="G25" s="223" t="n">
        <v>68050</v>
      </c>
      <c r="H25" s="223">
        <f>ROUND(F25*G25,2)</f>
        <v/>
      </c>
      <c r="I25" s="163" t="n"/>
      <c r="K25" s="153" t="n"/>
    </row>
    <row r="26" ht="25.5" customHeight="1" s="237">
      <c r="A26" s="172" t="n">
        <v>11</v>
      </c>
      <c r="B26" s="279" t="n"/>
      <c r="C26" s="216" t="inlineStr">
        <is>
          <t>01.7.06.05-0041</t>
        </is>
      </c>
      <c r="D26" s="288" t="inlineStr">
        <is>
          <t>Лента изоляционная прорезиненная односторонняя, ширина 20 мм, толщина 0,25-0,35 мм</t>
        </is>
      </c>
      <c r="E26" s="289" t="inlineStr">
        <is>
          <t>кг</t>
        </is>
      </c>
      <c r="F26" s="289" t="n">
        <v>38.7</v>
      </c>
      <c r="G26" s="223" t="n">
        <v>30.4</v>
      </c>
      <c r="H26" s="223">
        <f>ROUND(F26*G26,2)</f>
        <v/>
      </c>
      <c r="I26" s="163" t="n"/>
      <c r="K26" s="153" t="n"/>
    </row>
    <row r="27">
      <c r="A27" s="172" t="n">
        <v>12</v>
      </c>
      <c r="B27" s="279" t="n"/>
      <c r="C27" s="216" t="inlineStr">
        <is>
          <t>01.7.03.04-0001</t>
        </is>
      </c>
      <c r="D27" s="288" t="inlineStr">
        <is>
          <t>Электроэнергия</t>
        </is>
      </c>
      <c r="E27" s="289" t="inlineStr">
        <is>
          <t>кВт-ч</t>
        </is>
      </c>
      <c r="F27" s="289" t="n">
        <v>2246.4</v>
      </c>
      <c r="G27" s="223" t="n">
        <v>0.4</v>
      </c>
      <c r="H27" s="223">
        <f>ROUND(F27*G27,2)</f>
        <v/>
      </c>
      <c r="I27" s="163" t="n"/>
    </row>
    <row r="28">
      <c r="A28" s="172" t="n">
        <v>13</v>
      </c>
      <c r="B28" s="279" t="n"/>
      <c r="C28" s="216" t="inlineStr">
        <is>
          <t>14.2.06.05-0212</t>
        </is>
      </c>
      <c r="D28" s="288" t="inlineStr">
        <is>
          <t>Компаунд эпоксидный</t>
        </is>
      </c>
      <c r="E28" s="289" t="inlineStr">
        <is>
          <t>кг</t>
        </is>
      </c>
      <c r="F28" s="289" t="n">
        <v>7.2</v>
      </c>
      <c r="G28" s="223" t="n">
        <v>68.8</v>
      </c>
      <c r="H28" s="223">
        <f>ROUND(F28*G28,2)</f>
        <v/>
      </c>
      <c r="I28" s="163" t="n"/>
    </row>
    <row r="29" ht="25.5" customHeight="1" s="237">
      <c r="A29" s="172" t="n">
        <v>14</v>
      </c>
      <c r="B29" s="279" t="n"/>
      <c r="C29" s="216" t="inlineStr">
        <is>
          <t>01.1.02.02-0022</t>
        </is>
      </c>
      <c r="D29" s="288" t="inlineStr">
        <is>
          <t>Бумага асбестовая электроизоляционная БЭ, толщина 0,2 мм</t>
        </is>
      </c>
      <c r="E29" s="289" t="inlineStr">
        <is>
          <t>т</t>
        </is>
      </c>
      <c r="F29" s="289" t="n">
        <v>0.0393</v>
      </c>
      <c r="G29" s="223" t="n">
        <v>11549</v>
      </c>
      <c r="H29" s="223">
        <f>ROUND(F29*G29,2)</f>
        <v/>
      </c>
      <c r="I29" s="163" t="n"/>
      <c r="K29" s="153" t="n"/>
    </row>
    <row r="30">
      <c r="A30" s="172" t="n">
        <v>15</v>
      </c>
      <c r="B30" s="279" t="n"/>
      <c r="C30" s="216" t="inlineStr">
        <is>
          <t>20.1.02.06-0001</t>
        </is>
      </c>
      <c r="D30" s="288" t="inlineStr">
        <is>
          <t>Жир паяльный</t>
        </is>
      </c>
      <c r="E30" s="289" t="inlineStr">
        <is>
          <t>кг</t>
        </is>
      </c>
      <c r="F30" s="289" t="n">
        <v>3.51</v>
      </c>
      <c r="G30" s="223" t="n">
        <v>100.8</v>
      </c>
      <c r="H30" s="223">
        <f>ROUND(F30*G30,2)</f>
        <v/>
      </c>
      <c r="I30" s="163" t="n"/>
    </row>
    <row r="31" ht="25.5" customHeight="1" s="237">
      <c r="A31" s="172" t="n">
        <v>16</v>
      </c>
      <c r="B31" s="279" t="n"/>
      <c r="C31" s="216" t="inlineStr">
        <is>
          <t>10.2.02.08-0001</t>
        </is>
      </c>
      <c r="D31" s="288" t="inlineStr">
        <is>
          <t>Проволока медная, круглая, мягкая, электротехническая, диаметр 1,0-3,0 мм и выше</t>
        </is>
      </c>
      <c r="E31" s="289" t="inlineStr">
        <is>
          <t>т</t>
        </is>
      </c>
      <c r="F31" s="289" t="n">
        <v>0.0075</v>
      </c>
      <c r="G31" s="223" t="n">
        <v>37517</v>
      </c>
      <c r="H31" s="223">
        <f>ROUND(F31*G31,2)</f>
        <v/>
      </c>
      <c r="I31" s="163" t="n"/>
      <c r="K31" s="153" t="n"/>
    </row>
    <row r="32">
      <c r="A32" s="172" t="n">
        <v>17</v>
      </c>
      <c r="B32" s="279" t="n"/>
      <c r="C32" s="216" t="inlineStr">
        <is>
          <t>23.2.03.01-0002</t>
        </is>
      </c>
      <c r="D32" s="288" t="inlineStr">
        <is>
          <t>Трубы свинцовые</t>
        </is>
      </c>
      <c r="E32" s="289" t="inlineStr">
        <is>
          <t>кг</t>
        </is>
      </c>
      <c r="F32" s="289" t="n">
        <v>3.3</v>
      </c>
      <c r="G32" s="223" t="n">
        <v>73.2</v>
      </c>
      <c r="H32" s="223">
        <f>ROUND(F32*G32,2)</f>
        <v/>
      </c>
      <c r="I32" s="163" t="n"/>
    </row>
    <row r="33">
      <c r="A33" s="172" t="n">
        <v>18</v>
      </c>
      <c r="B33" s="279" t="n"/>
      <c r="C33" s="216" t="inlineStr">
        <is>
          <t>14.4.02.09-0001</t>
        </is>
      </c>
      <c r="D33" s="288" t="inlineStr">
        <is>
          <t>Краска</t>
        </is>
      </c>
      <c r="E33" s="289" t="inlineStr">
        <is>
          <t>кг</t>
        </is>
      </c>
      <c r="F33" s="289" t="n">
        <v>8.1</v>
      </c>
      <c r="G33" s="223" t="n">
        <v>28.6</v>
      </c>
      <c r="H33" s="223">
        <f>ROUND(F33*G33,2)</f>
        <v/>
      </c>
      <c r="I33" s="163" t="n"/>
    </row>
    <row r="34">
      <c r="A34" s="172" t="n">
        <v>19</v>
      </c>
      <c r="B34" s="279" t="n"/>
      <c r="C34" s="216" t="inlineStr">
        <is>
          <t>01.3.02.09-0022</t>
        </is>
      </c>
      <c r="D34" s="288" t="inlineStr">
        <is>
          <t>Пропан-бутан смесь техническая</t>
        </is>
      </c>
      <c r="E34" s="289" t="inlineStr">
        <is>
          <t>кг</t>
        </is>
      </c>
      <c r="F34" s="289" t="n">
        <v>30</v>
      </c>
      <c r="G34" s="223" t="n">
        <v>6.09</v>
      </c>
      <c r="H34" s="223">
        <f>ROUND(F34*G34,2)</f>
        <v/>
      </c>
      <c r="I34" s="163" t="n"/>
    </row>
    <row r="35">
      <c r="A35" s="172" t="n">
        <v>20</v>
      </c>
      <c r="B35" s="279" t="n"/>
      <c r="C35" s="216" t="inlineStr">
        <is>
          <t>01.7.19.11-0011</t>
        </is>
      </c>
      <c r="D35" s="288" t="inlineStr">
        <is>
          <t>Трубка резиновая вакуумная из смеси резины 7889</t>
        </is>
      </c>
      <c r="E35" s="289" t="inlineStr">
        <is>
          <t>кг</t>
        </is>
      </c>
      <c r="F35" s="289" t="n">
        <v>2.4</v>
      </c>
      <c r="G35" s="223" t="n">
        <v>61.4</v>
      </c>
      <c r="H35" s="223">
        <f>ROUND(F35*G35,2)</f>
        <v/>
      </c>
      <c r="I35" s="163" t="n"/>
    </row>
    <row r="36" customFormat="1" s="227">
      <c r="A36" s="172" t="n">
        <v>21</v>
      </c>
      <c r="B36" s="279" t="n"/>
      <c r="C36" s="216" t="inlineStr">
        <is>
          <t>01.7.11.07-0034</t>
        </is>
      </c>
      <c r="D36" s="288" t="inlineStr">
        <is>
          <t>Электроды сварочные Э42А, диаметр 4 мм</t>
        </is>
      </c>
      <c r="E36" s="289" t="inlineStr">
        <is>
          <t>кг</t>
        </is>
      </c>
      <c r="F36" s="289" t="n">
        <v>9.9</v>
      </c>
      <c r="G36" s="223" t="n">
        <v>10.57</v>
      </c>
      <c r="H36" s="223">
        <f>ROUND(F36*G36,2)</f>
        <v/>
      </c>
      <c r="I36" s="163" t="n"/>
    </row>
    <row r="37">
      <c r="A37" s="172" t="n">
        <v>22</v>
      </c>
      <c r="B37" s="279" t="n"/>
      <c r="C37" s="216" t="inlineStr">
        <is>
          <t>01.7.20.08-0031</t>
        </is>
      </c>
      <c r="D37" s="288" t="inlineStr">
        <is>
          <t>Бязь суровая</t>
        </is>
      </c>
      <c r="E37" s="289" t="inlineStr">
        <is>
          <t>10 м2</t>
        </is>
      </c>
      <c r="F37" s="289" t="n">
        <v>1.098</v>
      </c>
      <c r="G37" s="223" t="n">
        <v>79.09999999999999</v>
      </c>
      <c r="H37" s="223">
        <f>ROUND(F37*G37,2)</f>
        <v/>
      </c>
      <c r="I37" s="163" t="n"/>
    </row>
    <row r="38">
      <c r="A38" s="172" t="n">
        <v>23</v>
      </c>
      <c r="B38" s="279" t="n"/>
      <c r="C38" s="216" t="inlineStr">
        <is>
          <t>01.3.01.05-0009</t>
        </is>
      </c>
      <c r="D38" s="288" t="inlineStr">
        <is>
          <t>Парафин нефтяной твердый Т-1</t>
        </is>
      </c>
      <c r="E38" s="289" t="inlineStr">
        <is>
          <t>т</t>
        </is>
      </c>
      <c r="F38" s="289" t="n">
        <v>0.00744</v>
      </c>
      <c r="G38" s="223" t="n">
        <v>8105.71</v>
      </c>
      <c r="H38" s="223">
        <f>ROUND(F38*G38,2)</f>
        <v/>
      </c>
      <c r="I38" s="163" t="n"/>
    </row>
    <row r="39">
      <c r="A39" s="172" t="n">
        <v>24</v>
      </c>
      <c r="B39" s="279" t="n"/>
      <c r="C39" s="216" t="inlineStr">
        <is>
          <t>01.7.15.10-0053</t>
        </is>
      </c>
      <c r="D39" s="288" t="inlineStr">
        <is>
          <t>Скобы металлические</t>
        </is>
      </c>
      <c r="E39" s="289" t="inlineStr">
        <is>
          <t>кг</t>
        </is>
      </c>
      <c r="F39" s="289" t="n">
        <v>9</v>
      </c>
      <c r="G39" s="223" t="n">
        <v>6.4</v>
      </c>
      <c r="H39" s="223">
        <f>ROUND(F39*G39,2)</f>
        <v/>
      </c>
      <c r="I39" s="163" t="n"/>
    </row>
    <row r="40" ht="25.5" customHeight="1" s="237">
      <c r="A40" s="172" t="n">
        <v>25</v>
      </c>
      <c r="B40" s="279" t="n"/>
      <c r="C40" s="216" t="inlineStr">
        <is>
          <t>11.1.03.05-0085</t>
        </is>
      </c>
      <c r="D40" s="288" t="inlineStr">
        <is>
          <t>Доска необрезная, хвойных пород, длина 4-6,5 м, все ширины, толщина 44 мм и более, сорт III</t>
        </is>
      </c>
      <c r="E40" s="289" t="inlineStr">
        <is>
          <t>м3</t>
        </is>
      </c>
      <c r="F40" s="289" t="n">
        <v>0.012</v>
      </c>
      <c r="G40" s="223" t="n">
        <v>684</v>
      </c>
      <c r="H40" s="223">
        <f>ROUND(F40*G40,2)</f>
        <v/>
      </c>
      <c r="I40" s="163" t="n"/>
      <c r="K40" s="153" t="n"/>
    </row>
    <row r="43">
      <c r="B43" s="239" t="inlineStr">
        <is>
          <t>Составил ______________________     Д.А. Самуйленко</t>
        </is>
      </c>
    </row>
    <row r="44">
      <c r="B44" s="138" t="inlineStr">
        <is>
          <t xml:space="preserve">                         (подпись, инициалы, фамилия)</t>
        </is>
      </c>
    </row>
    <row r="46">
      <c r="B46" s="239" t="inlineStr">
        <is>
          <t>Проверил ______________________        А.В. Костянецкая</t>
        </is>
      </c>
    </row>
    <row r="47">
      <c r="B47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4:E14"/>
    <mergeCell ref="G9:H9"/>
    <mergeCell ref="A22:E22"/>
    <mergeCell ref="A6:H6"/>
  </mergeCells>
  <pageMargins left="0.7" right="0.7" top="0.75" bottom="0.75" header="0.3" footer="0.3"/>
  <pageSetup orientation="portrait" paperSize="9" scale="54"/>
  <rowBreaks count="1" manualBreakCount="1">
    <brk id="37" min="0" max="7" man="1"/>
  </rowBreaks>
</worksheet>
</file>

<file path=xl/worksheets/sheet4.xml><?xml version="1.0" encoding="utf-8"?>
<worksheet xmlns="http://schemas.openxmlformats.org/spreadsheetml/2006/main">
  <sheetPr codeName="Лист7">
    <outlinePr summaryBelow="1" summaryRight="1"/>
    <pageSetUpPr/>
  </sheetPr>
  <dimension ref="B1:L50"/>
  <sheetViews>
    <sheetView view="pageBreakPreview" topLeftCell="A33" workbookViewId="0">
      <selection activeCell="E61" sqref="E61"/>
    </sheetView>
  </sheetViews>
  <sheetFormatPr baseColWidth="8" defaultColWidth="9.140625" defaultRowHeight="15"/>
  <cols>
    <col width="4.140625" customWidth="1" style="237" min="1" max="1"/>
    <col width="36.28515625" customWidth="1" style="237" min="2" max="2"/>
    <col width="18.85546875" customWidth="1" style="237" min="3" max="3"/>
    <col width="18.28515625" customWidth="1" style="237" min="4" max="4"/>
    <col width="18.85546875" customWidth="1" style="237" min="5" max="5"/>
    <col width="13.42578125" customWidth="1" style="237" min="7" max="7"/>
    <col width="13.5703125" customWidth="1" style="237" min="12" max="12"/>
  </cols>
  <sheetData>
    <row r="1">
      <c r="B1" s="233" t="n"/>
      <c r="C1" s="233" t="n"/>
      <c r="D1" s="233" t="n"/>
      <c r="E1" s="233" t="n"/>
    </row>
    <row r="2">
      <c r="B2" s="233" t="n"/>
      <c r="C2" s="233" t="n"/>
      <c r="D2" s="233" t="n"/>
      <c r="E2" s="304" t="inlineStr">
        <is>
          <t>Приложение № 4</t>
        </is>
      </c>
    </row>
    <row r="3">
      <c r="B3" s="233" t="n"/>
      <c r="C3" s="233" t="n"/>
      <c r="D3" s="233" t="n"/>
      <c r="E3" s="233" t="n"/>
    </row>
    <row r="4">
      <c r="B4" s="233" t="n"/>
      <c r="C4" s="233" t="n"/>
      <c r="D4" s="233" t="n"/>
      <c r="E4" s="233" t="n"/>
    </row>
    <row r="5">
      <c r="B5" s="254" t="inlineStr">
        <is>
          <t>Ресурсная модель</t>
        </is>
      </c>
    </row>
    <row r="6">
      <c r="B6" s="158" t="n"/>
      <c r="C6" s="233" t="n"/>
      <c r="D6" s="233" t="n"/>
      <c r="E6" s="233" t="n"/>
    </row>
    <row r="7" ht="25.5" customHeight="1" s="237">
      <c r="B7" s="286" t="inlineStr">
        <is>
          <t>Наименование разрабатываемого показателя УНЦ — Демонтаж муфты соединительной 110 кВ сечением до 2500мм2</t>
        </is>
      </c>
    </row>
    <row r="8">
      <c r="B8" s="287" t="inlineStr">
        <is>
          <t>Единица измерения  — 1 ед</t>
        </is>
      </c>
    </row>
    <row r="9">
      <c r="B9" s="158" t="n"/>
      <c r="C9" s="233" t="n"/>
      <c r="D9" s="233" t="n"/>
      <c r="E9" s="233" t="n"/>
    </row>
    <row r="10" ht="51" customHeight="1" s="237">
      <c r="B10" s="289" t="inlineStr">
        <is>
          <t>Наименование</t>
        </is>
      </c>
      <c r="C10" s="289" t="inlineStr">
        <is>
          <t>Сметная стоимость в ценах на 01.01.2023
 (руб.)</t>
        </is>
      </c>
      <c r="D10" s="289" t="inlineStr">
        <is>
          <t>Удельный вес, 
(в СМР)</t>
        </is>
      </c>
      <c r="E10" s="28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ОБ'!J29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ОБ'!J31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ОБ'!J40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ОБ'!J41</f>
        <v/>
      </c>
      <c r="D17" s="26">
        <f>C17/$C$24</f>
        <v/>
      </c>
      <c r="E17" s="26">
        <f>C17/$C$40</f>
        <v/>
      </c>
      <c r="G17" s="378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4">
        <f>'Прил.5 Расчет СМР и ОБ'!D47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4">
        <f>'Прил.5 Расчет СМР и ОБ'!D45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37">
      <c r="B25" s="24" t="inlineStr">
        <is>
          <t>ВСЕГО стоимость оборудования, в том числе</t>
        </is>
      </c>
      <c r="C25" s="155">
        <f>'Прил.5 Расчет СМР и ОБ'!J36</f>
        <v/>
      </c>
      <c r="D25" s="26" t="n"/>
      <c r="E25" s="26">
        <f>C25/$C$40</f>
        <v/>
      </c>
    </row>
    <row r="26" ht="25.5" customHeight="1" s="237">
      <c r="B26" s="24" t="inlineStr">
        <is>
          <t>стоимость оборудования технологического</t>
        </is>
      </c>
      <c r="C26" s="155">
        <f>'Прил.5 Расчет СМР и ОБ'!J37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8">
        <f>'Прил.5 Расчет СМР и ОБ'!J50</f>
        <v/>
      </c>
      <c r="D27" s="26" t="n"/>
      <c r="E27" s="26">
        <f>C27/$C$40</f>
        <v/>
      </c>
      <c r="G27" s="156" t="n"/>
    </row>
    <row r="28" ht="33" customHeight="1" s="237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7">
      <c r="B29" s="24" t="inlineStr">
        <is>
          <t>Временные здания и сооружения - 3,9%</t>
        </is>
      </c>
      <c r="C29" s="188">
        <f>ROUND(C24*3.9%,2)</f>
        <v/>
      </c>
      <c r="D29" s="24" t="n"/>
      <c r="E29" s="26">
        <f>C29/$C$40</f>
        <v/>
      </c>
    </row>
    <row r="30" ht="38.25" customHeight="1" s="237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8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9" t="n">
        <v>0</v>
      </c>
      <c r="D31" s="24" t="n"/>
      <c r="E31" s="26">
        <f>C31/$C$40</f>
        <v/>
      </c>
    </row>
    <row r="32" ht="25.5" customHeight="1" s="237">
      <c r="B32" s="24" t="inlineStr">
        <is>
          <t>Затраты по перевозке работников к месту работы и обратно</t>
        </is>
      </c>
      <c r="C32" s="188" t="n">
        <v>0</v>
      </c>
      <c r="D32" s="24" t="n"/>
      <c r="E32" s="26">
        <f>C32/$C$40</f>
        <v/>
      </c>
    </row>
    <row r="33" ht="25.5" customHeight="1" s="237">
      <c r="B33" s="24" t="inlineStr">
        <is>
          <t>Затраты, связанные с осуществлением работ вахтовым методом</t>
        </is>
      </c>
      <c r="C33" s="188">
        <f>ROUND(C27*0%,2)</f>
        <v/>
      </c>
      <c r="D33" s="24" t="n"/>
      <c r="E33" s="26">
        <f>C33/$C$40</f>
        <v/>
      </c>
    </row>
    <row r="34" ht="51" customHeight="1" s="237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8" t="n">
        <v>0</v>
      </c>
      <c r="D34" s="24" t="n"/>
      <c r="E34" s="26">
        <f>C34/$C$40</f>
        <v/>
      </c>
    </row>
    <row r="35" ht="76.5" customHeight="1" s="237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8">
        <f>ROUND(C27*0%,2)</f>
        <v/>
      </c>
      <c r="D35" s="24" t="n"/>
      <c r="E35" s="26">
        <f>C35/$C$40</f>
        <v/>
      </c>
    </row>
    <row r="36" ht="25.5" customHeight="1" s="237">
      <c r="B36" s="24" t="inlineStr">
        <is>
          <t>Строительный контроль и содержание службы заказчика - 2,14%</t>
        </is>
      </c>
      <c r="C36" s="188">
        <f>ROUND((C27+C32+C33+C34+C35+C29+C31+C30)*2.14%,2)</f>
        <v/>
      </c>
      <c r="D36" s="24" t="n"/>
      <c r="E36" s="26">
        <f>C36/$C$40</f>
        <v/>
      </c>
      <c r="G36" s="213" t="n"/>
      <c r="L36" s="156" t="n"/>
    </row>
    <row r="37">
      <c r="B37" s="24" t="inlineStr">
        <is>
          <t>Авторский надзор - 0,2%</t>
        </is>
      </c>
      <c r="C37" s="188">
        <f>ROUND((C27+C32+C33+C34+C35+C29+C31+C30)*0.2%,2)</f>
        <v/>
      </c>
      <c r="D37" s="24" t="n"/>
      <c r="E37" s="26">
        <f>C37/$C$40</f>
        <v/>
      </c>
      <c r="G37" s="214" t="n"/>
      <c r="L37" s="156" t="n"/>
    </row>
    <row r="38" ht="38.25" customHeight="1" s="237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37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ОБ'!E51</f>
        <v/>
      </c>
      <c r="D41" s="24" t="n"/>
      <c r="E41" s="24" t="n"/>
    </row>
    <row r="42">
      <c r="B42" s="211" t="n"/>
      <c r="C42" s="233" t="n"/>
      <c r="D42" s="233" t="n"/>
      <c r="E42" s="233" t="n"/>
    </row>
    <row r="43">
      <c r="B43" s="211" t="inlineStr">
        <is>
          <t>Составил ____________________________  Д.А. Самуйленко</t>
        </is>
      </c>
      <c r="C43" s="233" t="n"/>
      <c r="D43" s="233" t="n"/>
      <c r="E43" s="233" t="n"/>
    </row>
    <row r="44">
      <c r="B44" s="211" t="inlineStr">
        <is>
          <t xml:space="preserve">(должность, подпись, инициалы, фамилия) </t>
        </is>
      </c>
      <c r="C44" s="233" t="n"/>
      <c r="D44" s="233" t="n"/>
      <c r="E44" s="233" t="n"/>
    </row>
    <row r="45">
      <c r="B45" s="211" t="n"/>
      <c r="C45" s="233" t="n"/>
      <c r="D45" s="233" t="n"/>
      <c r="E45" s="233" t="n"/>
    </row>
    <row r="46">
      <c r="B46" s="211" t="inlineStr">
        <is>
          <t>Проверил ____________________________ А.В. Костянецкая</t>
        </is>
      </c>
      <c r="C46" s="233" t="n"/>
      <c r="D46" s="233" t="n"/>
      <c r="E46" s="233" t="n"/>
    </row>
    <row r="47">
      <c r="B47" s="287" t="inlineStr">
        <is>
          <t>(должность, подпись, инициалы, фамилия)</t>
        </is>
      </c>
      <c r="D47" s="233" t="n"/>
      <c r="E47" s="233" t="n"/>
    </row>
    <row r="49">
      <c r="B49" s="233" t="n"/>
      <c r="C49" s="233" t="n"/>
      <c r="D49" s="233" t="n"/>
      <c r="E49" s="233" t="n"/>
    </row>
    <row r="50">
      <c r="B50" s="233" t="n"/>
      <c r="C50" s="233" t="n"/>
      <c r="D50" s="233" t="n"/>
      <c r="E50" s="23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57"/>
  <sheetViews>
    <sheetView view="pageBreakPreview" topLeftCell="A22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34" min="1" max="1"/>
    <col width="22.5703125" customWidth="1" style="234" min="2" max="2"/>
    <col width="39.140625" customWidth="1" style="234" min="3" max="3"/>
    <col width="13.5703125" customWidth="1" style="234" min="4" max="4"/>
    <col width="12.7109375" customWidth="1" style="234" min="5" max="5"/>
    <col width="14.5703125" customWidth="1" style="234" min="6" max="6"/>
    <col width="15.85546875" customWidth="1" style="234" min="7" max="7"/>
    <col width="12.7109375" customWidth="1" style="234" min="8" max="8"/>
    <col width="15.85546875" customWidth="1" style="234" min="9" max="9"/>
    <col width="17.5703125" customWidth="1" style="234" min="10" max="10"/>
    <col width="10.85546875" customWidth="1" style="234" min="11" max="11"/>
    <col width="13.85546875" customWidth="1" style="234" min="12" max="12"/>
  </cols>
  <sheetData>
    <row r="1">
      <c r="M1" s="234" t="n"/>
      <c r="N1" s="234" t="n"/>
    </row>
    <row r="2" ht="15.75" customHeight="1" s="237">
      <c r="H2" s="299" t="inlineStr">
        <is>
          <t>Приложение №5</t>
        </is>
      </c>
      <c r="M2" s="234" t="n"/>
      <c r="N2" s="234" t="n"/>
    </row>
    <row r="3">
      <c r="M3" s="234" t="n"/>
      <c r="N3" s="234" t="n"/>
    </row>
    <row r="4" ht="12.75" customFormat="1" customHeight="1" s="233">
      <c r="A4" s="254" t="inlineStr">
        <is>
          <t>Расчет стоимости СМР и оборудования</t>
        </is>
      </c>
    </row>
    <row r="5" ht="12.75" customFormat="1" customHeight="1" s="233">
      <c r="A5" s="254" t="n"/>
      <c r="B5" s="254" t="n"/>
      <c r="C5" s="312" t="n"/>
      <c r="D5" s="254" t="n"/>
      <c r="E5" s="254" t="n"/>
      <c r="F5" s="254" t="n"/>
      <c r="G5" s="254" t="n"/>
      <c r="H5" s="254" t="n"/>
      <c r="I5" s="254" t="n"/>
      <c r="J5" s="254" t="n"/>
    </row>
    <row r="6" ht="12.75" customFormat="1" customHeight="1" s="233">
      <c r="A6" s="136" t="inlineStr">
        <is>
          <t>Наименование разрабатываемого показателя УНЦ</t>
        </is>
      </c>
      <c r="B6" s="135" t="n"/>
      <c r="C6" s="135" t="n"/>
      <c r="D6" s="257" t="inlineStr">
        <is>
          <t>Демонтаж муфты соединительной 110 кВ сечением до 2500мм2</t>
        </is>
      </c>
    </row>
    <row r="7" ht="12.75" customFormat="1" customHeight="1" s="233">
      <c r="A7" s="257" t="inlineStr">
        <is>
          <t>Единица измерения  — 1 ед</t>
        </is>
      </c>
      <c r="I7" s="286" t="n"/>
      <c r="J7" s="286" t="n"/>
    </row>
    <row r="8" ht="13.5" customFormat="1" customHeight="1" s="233">
      <c r="A8" s="257" t="n"/>
    </row>
    <row r="9" ht="27" customHeight="1" s="237">
      <c r="A9" s="289" t="inlineStr">
        <is>
          <t>№ пп.</t>
        </is>
      </c>
      <c r="B9" s="289" t="inlineStr">
        <is>
          <t>Код ресурса</t>
        </is>
      </c>
      <c r="C9" s="289" t="inlineStr">
        <is>
          <t>Наименование</t>
        </is>
      </c>
      <c r="D9" s="289" t="inlineStr">
        <is>
          <t>Ед. изм.</t>
        </is>
      </c>
      <c r="E9" s="289" t="inlineStr">
        <is>
          <t>Кол-во единиц по проектным данным</t>
        </is>
      </c>
      <c r="F9" s="289" t="inlineStr">
        <is>
          <t>Сметная стоимость в ценах на 01.01.2000 (руб.)</t>
        </is>
      </c>
      <c r="G9" s="365" t="n"/>
      <c r="H9" s="289" t="inlineStr">
        <is>
          <t>Удельный вес, %</t>
        </is>
      </c>
      <c r="I9" s="289" t="inlineStr">
        <is>
          <t>Сметная стоимость в ценах на 01.01.2023 (руб.)</t>
        </is>
      </c>
      <c r="J9" s="365" t="n"/>
      <c r="M9" s="234" t="n"/>
      <c r="N9" s="234" t="n"/>
    </row>
    <row r="10" ht="28.5" customHeight="1" s="237">
      <c r="A10" s="367" t="n"/>
      <c r="B10" s="367" t="n"/>
      <c r="C10" s="367" t="n"/>
      <c r="D10" s="367" t="n"/>
      <c r="E10" s="367" t="n"/>
      <c r="F10" s="289" t="inlineStr">
        <is>
          <t>на ед. изм.</t>
        </is>
      </c>
      <c r="G10" s="289" t="inlineStr">
        <is>
          <t>общая</t>
        </is>
      </c>
      <c r="H10" s="367" t="n"/>
      <c r="I10" s="289" t="inlineStr">
        <is>
          <t>на ед. изм.</t>
        </is>
      </c>
      <c r="J10" s="289" t="inlineStr">
        <is>
          <t>общая</t>
        </is>
      </c>
      <c r="M10" s="234" t="n"/>
      <c r="N10" s="234" t="n"/>
    </row>
    <row r="11">
      <c r="A11" s="289" t="n">
        <v>1</v>
      </c>
      <c r="B11" s="289" t="n">
        <v>2</v>
      </c>
      <c r="C11" s="289" t="n">
        <v>3</v>
      </c>
      <c r="D11" s="289" t="n">
        <v>4</v>
      </c>
      <c r="E11" s="289" t="n">
        <v>5</v>
      </c>
      <c r="F11" s="289" t="n">
        <v>6</v>
      </c>
      <c r="G11" s="289" t="n">
        <v>7</v>
      </c>
      <c r="H11" s="289" t="n">
        <v>8</v>
      </c>
      <c r="I11" s="302" t="n">
        <v>9</v>
      </c>
      <c r="J11" s="302" t="n">
        <v>10</v>
      </c>
      <c r="M11" s="234" t="n"/>
      <c r="N11" s="234" t="n"/>
    </row>
    <row r="12">
      <c r="A12" s="289" t="n"/>
      <c r="B12" s="277" t="inlineStr">
        <is>
          <t>Затраты труда рабочих-строителей</t>
        </is>
      </c>
      <c r="C12" s="364" t="n"/>
      <c r="D12" s="364" t="n"/>
      <c r="E12" s="364" t="n"/>
      <c r="F12" s="364" t="n"/>
      <c r="G12" s="364" t="n"/>
      <c r="H12" s="365" t="n"/>
      <c r="I12" s="180" t="n"/>
      <c r="J12" s="180" t="n"/>
    </row>
    <row r="13" ht="25.5" customHeight="1" s="237">
      <c r="A13" s="289" t="n">
        <v>1</v>
      </c>
      <c r="B13" s="216" t="inlineStr">
        <is>
          <t>1-4-0</t>
        </is>
      </c>
      <c r="C13" s="288" t="inlineStr">
        <is>
          <t>Затраты труда рабочих-строителей среднего разряда (4,0)</t>
        </is>
      </c>
      <c r="D13" s="289" t="inlineStr">
        <is>
          <t>чел.-ч.</t>
        </is>
      </c>
      <c r="E13" s="379" t="n">
        <v>518.40020790021</v>
      </c>
      <c r="F13" s="223" t="n">
        <v>9.619999999999999</v>
      </c>
      <c r="G13" s="223" t="n">
        <v>4987.01</v>
      </c>
      <c r="H13" s="292">
        <f>G13/G14</f>
        <v/>
      </c>
      <c r="I13" s="223">
        <f>ФОТр.тек.!E13</f>
        <v/>
      </c>
      <c r="J13" s="223">
        <f>ROUND(I13*E13,2)</f>
        <v/>
      </c>
    </row>
    <row r="14" ht="25.5" customFormat="1" customHeight="1" s="234">
      <c r="A14" s="289" t="n"/>
      <c r="B14" s="289" t="n"/>
      <c r="C14" s="277" t="inlineStr">
        <is>
          <t>Итого по разделу "Затраты труда рабочих-строителей"</t>
        </is>
      </c>
      <c r="D14" s="289" t="inlineStr">
        <is>
          <t>чел.-ч.</t>
        </is>
      </c>
      <c r="E14" s="379">
        <f>SUM(E13:E13)</f>
        <v/>
      </c>
      <c r="F14" s="223" t="n"/>
      <c r="G14" s="223">
        <f>SUM(G13:G13)</f>
        <v/>
      </c>
      <c r="H14" s="293" t="n">
        <v>1</v>
      </c>
      <c r="I14" s="180" t="n"/>
      <c r="J14" s="223">
        <f>SUM(J13:J13)</f>
        <v/>
      </c>
    </row>
    <row r="15" ht="38.25" customFormat="1" customHeight="1" s="234">
      <c r="A15" s="289" t="n"/>
      <c r="B15" s="289" t="n"/>
      <c r="C15" s="277" t="inlineStr">
        <is>
          <t>Итого по разделу "Затраты труда рабочих-строителей" 
(с коэффициентом на демонтаж 0,7)</t>
        </is>
      </c>
      <c r="D15" s="289" t="inlineStr">
        <is>
          <t>чел.-ч.</t>
        </is>
      </c>
      <c r="E15" s="290" t="n"/>
      <c r="F15" s="291" t="n"/>
      <c r="G15" s="223">
        <f>SUM(G14)*0.7</f>
        <v/>
      </c>
      <c r="H15" s="293" t="n">
        <v>1</v>
      </c>
      <c r="I15" s="180" t="n"/>
      <c r="J15" s="223">
        <f>SUM(J13)*0.7</f>
        <v/>
      </c>
    </row>
    <row r="16" ht="14.25" customFormat="1" customHeight="1" s="234">
      <c r="A16" s="289" t="n"/>
      <c r="B16" s="288" t="inlineStr">
        <is>
          <t>Затраты труда машинистов</t>
        </is>
      </c>
      <c r="C16" s="364" t="n"/>
      <c r="D16" s="364" t="n"/>
      <c r="E16" s="364" t="n"/>
      <c r="F16" s="364" t="n"/>
      <c r="G16" s="364" t="n"/>
      <c r="H16" s="365" t="n"/>
      <c r="I16" s="180" t="n"/>
      <c r="J16" s="180" t="n"/>
    </row>
    <row r="17" ht="14.25" customFormat="1" customHeight="1" s="234">
      <c r="A17" s="289" t="n">
        <v>2</v>
      </c>
      <c r="B17" s="289" t="n">
        <v>2</v>
      </c>
      <c r="C17" s="288" t="inlineStr">
        <is>
          <t>Затраты труда машинистов</t>
        </is>
      </c>
      <c r="D17" s="289" t="inlineStr">
        <is>
          <t>чел.-ч.</t>
        </is>
      </c>
      <c r="E17" s="379" t="n">
        <v>9.300000000000001</v>
      </c>
      <c r="F17" s="223" t="n">
        <v>13.274193548387</v>
      </c>
      <c r="G17" s="223" t="n">
        <v>123.45</v>
      </c>
      <c r="H17" s="293" t="n">
        <v>1</v>
      </c>
      <c r="I17" s="223">
        <f>ROUND(F17*Прил.10!D11,2)</f>
        <v/>
      </c>
      <c r="J17" s="223">
        <f>ROUND(I17*E17,2)</f>
        <v/>
      </c>
    </row>
    <row r="18" ht="25.5" customFormat="1" customHeight="1" s="234">
      <c r="A18" s="289" t="n"/>
      <c r="B18" s="289" t="n"/>
      <c r="C18" s="189" t="inlineStr">
        <is>
          <t>Затраты труда машинистов 
(с коэффициентом на демонтаж 0,7)</t>
        </is>
      </c>
      <c r="D18" s="183" t="n"/>
      <c r="E18" s="183" t="n"/>
      <c r="F18" s="183" t="n"/>
      <c r="G18" s="188">
        <f>G17*0.7</f>
        <v/>
      </c>
      <c r="H18" s="184">
        <f>H17</f>
        <v/>
      </c>
      <c r="I18" s="185" t="n"/>
      <c r="J18" s="188">
        <f>J17*0.7</f>
        <v/>
      </c>
    </row>
    <row r="19" ht="14.25" customFormat="1" customHeight="1" s="234">
      <c r="A19" s="289" t="n"/>
      <c r="B19" s="277" t="inlineStr">
        <is>
          <t>Машины и механизмы</t>
        </is>
      </c>
      <c r="C19" s="364" t="n"/>
      <c r="D19" s="364" t="n"/>
      <c r="E19" s="364" t="n"/>
      <c r="F19" s="364" t="n"/>
      <c r="G19" s="364" t="n"/>
      <c r="H19" s="365" t="n"/>
      <c r="I19" s="180" t="n"/>
      <c r="J19" s="180" t="n"/>
    </row>
    <row r="20" ht="14.25" customFormat="1" customHeight="1" s="234">
      <c r="A20" s="289" t="n"/>
      <c r="B20" s="288" t="inlineStr">
        <is>
          <t>Основные машины и механизмы</t>
        </is>
      </c>
      <c r="C20" s="364" t="n"/>
      <c r="D20" s="364" t="n"/>
      <c r="E20" s="364" t="n"/>
      <c r="F20" s="364" t="n"/>
      <c r="G20" s="364" t="n"/>
      <c r="H20" s="365" t="n"/>
      <c r="I20" s="180" t="n"/>
      <c r="J20" s="180" t="n"/>
    </row>
    <row r="21" ht="25.5" customFormat="1" customHeight="1" s="234">
      <c r="A21" s="289" t="n">
        <v>3</v>
      </c>
      <c r="B21" s="216" t="inlineStr">
        <is>
          <t>91.05.05-015</t>
        </is>
      </c>
      <c r="C21" s="288" t="inlineStr">
        <is>
          <t>Краны на автомобильном ходу, грузоподъемность 16 т</t>
        </is>
      </c>
      <c r="D21" s="289" t="inlineStr">
        <is>
          <t>маш.час</t>
        </is>
      </c>
      <c r="E21" s="379" t="n">
        <v>8.19</v>
      </c>
      <c r="F21" s="291" t="n">
        <v>115.4</v>
      </c>
      <c r="G21" s="223">
        <f>ROUND(E21*F21,2)</f>
        <v/>
      </c>
      <c r="H21" s="292">
        <f>G21/$G$30</f>
        <v/>
      </c>
      <c r="I21" s="223">
        <f>ROUND(F21*Прил.10!$D$12,2)</f>
        <v/>
      </c>
      <c r="J21" s="223">
        <f>ROUND(I21*E21,2)</f>
        <v/>
      </c>
    </row>
    <row r="22" ht="25.5" customFormat="1" customHeight="1" s="234">
      <c r="A22" s="289" t="n">
        <v>4</v>
      </c>
      <c r="B22" s="216" t="inlineStr">
        <is>
          <t>91.19.12-021</t>
        </is>
      </c>
      <c r="C22" s="288" t="inlineStr">
        <is>
          <t>Насосы вакуумные 3,6 м3/мин</t>
        </is>
      </c>
      <c r="D22" s="289" t="inlineStr">
        <is>
          <t>маш.час</t>
        </is>
      </c>
      <c r="E22" s="379" t="n">
        <v>38.88</v>
      </c>
      <c r="F22" s="291" t="n">
        <v>6.28</v>
      </c>
      <c r="G22" s="223">
        <f>ROUND(E22*F22,2)</f>
        <v/>
      </c>
      <c r="H22" s="292">
        <f>G22/$G$30</f>
        <v/>
      </c>
      <c r="I22" s="223">
        <f>ROUND(F22*Прил.10!$D$12,2)</f>
        <v/>
      </c>
      <c r="J22" s="223">
        <f>ROUND(I22*E22,2)</f>
        <v/>
      </c>
    </row>
    <row r="23" ht="30" customFormat="1" customHeight="1" s="234">
      <c r="A23" s="289" t="n">
        <v>5</v>
      </c>
      <c r="B23" s="216" t="inlineStr">
        <is>
          <t>91.03.02-011</t>
        </is>
      </c>
      <c r="C23" s="288" t="inlineStr">
        <is>
          <t>Вентиляторы во взрывобезопасном исполнении</t>
        </is>
      </c>
      <c r="D23" s="289" t="inlineStr">
        <is>
          <t>маш.час</t>
        </is>
      </c>
      <c r="E23" s="379" t="n">
        <v>44.16</v>
      </c>
      <c r="F23" s="291" t="n">
        <v>4.14</v>
      </c>
      <c r="G23" s="223">
        <f>ROUND(E23*F23,2)</f>
        <v/>
      </c>
      <c r="H23" s="292">
        <f>G23/$G$30</f>
        <v/>
      </c>
      <c r="I23" s="223">
        <f>ROUND(F23*Прил.10!$D$12,2)</f>
        <v/>
      </c>
      <c r="J23" s="223">
        <f>ROUND(I23*E23,2)</f>
        <v/>
      </c>
    </row>
    <row r="24" ht="14.25" customFormat="1" customHeight="1" s="234">
      <c r="A24" s="289" t="n"/>
      <c r="B24" s="289" t="n"/>
      <c r="C24" s="288" t="inlineStr">
        <is>
          <t>Итого основные машины и механизмы</t>
        </is>
      </c>
      <c r="D24" s="289" t="n"/>
      <c r="E24" s="379" t="n"/>
      <c r="F24" s="223" t="n"/>
      <c r="G24" s="223">
        <f>SUM(G21:G23)</f>
        <v/>
      </c>
      <c r="H24" s="293">
        <f>G24/G30</f>
        <v/>
      </c>
      <c r="I24" s="127" t="n"/>
      <c r="J24" s="223">
        <f>SUM(J21:J23)</f>
        <v/>
      </c>
    </row>
    <row r="25" ht="25.5" customFormat="1" customHeight="1" s="234">
      <c r="A25" s="289" t="n"/>
      <c r="B25" s="289" t="n"/>
      <c r="C25" s="189" t="inlineStr">
        <is>
          <t>Итого основные машины и механизмы 
(с коэффициентом на демонтаж 0,7)</t>
        </is>
      </c>
      <c r="D25" s="289" t="n"/>
      <c r="E25" s="380" t="n"/>
      <c r="F25" s="290" t="n"/>
      <c r="G25" s="223">
        <f>G24*0.7</f>
        <v/>
      </c>
      <c r="H25" s="292">
        <f>G25/G31</f>
        <v/>
      </c>
      <c r="I25" s="223" t="n"/>
      <c r="J25" s="223">
        <f>J24*0.7</f>
        <v/>
      </c>
    </row>
    <row r="26" hidden="1" outlineLevel="1" ht="25.5" customFormat="1" customHeight="1" s="234">
      <c r="A26" s="289" t="n">
        <v>6</v>
      </c>
      <c r="B26" s="216" t="inlineStr">
        <is>
          <t>91.14.02-001</t>
        </is>
      </c>
      <c r="C26" s="288" t="inlineStr">
        <is>
          <t>Автомобили бортовые, грузоподъемность до 5 т</t>
        </is>
      </c>
      <c r="D26" s="289" t="inlineStr">
        <is>
          <t>маш.час</t>
        </is>
      </c>
      <c r="E26" s="379" t="n">
        <v>1.11</v>
      </c>
      <c r="F26" s="291" t="n">
        <v>65.70999999999999</v>
      </c>
      <c r="G26" s="223">
        <f>ROUND(E26*F26,2)</f>
        <v/>
      </c>
      <c r="H26" s="292">
        <f>G26/$G$30</f>
        <v/>
      </c>
      <c r="I26" s="223">
        <f>ROUND(F26*Прил.10!$D$12,2)</f>
        <v/>
      </c>
      <c r="J26" s="223">
        <f>ROUND(I26*E26,2)</f>
        <v/>
      </c>
    </row>
    <row r="27" hidden="1" outlineLevel="1" ht="25.5" customFormat="1" customHeight="1" s="234">
      <c r="A27" s="289" t="n">
        <v>7</v>
      </c>
      <c r="B27" s="216" t="inlineStr">
        <is>
          <t>91.17.04-233</t>
        </is>
      </c>
      <c r="C27" s="288" t="inlineStr">
        <is>
          <t>Установки для сварки ручной дуговой (постоянного тока)</t>
        </is>
      </c>
      <c r="D27" s="289" t="inlineStr">
        <is>
          <t>маш.час</t>
        </is>
      </c>
      <c r="E27" s="379" t="n">
        <v>2.55</v>
      </c>
      <c r="F27" s="291" t="n">
        <v>8.1</v>
      </c>
      <c r="G27" s="223">
        <f>ROUND(E27*F27,2)</f>
        <v/>
      </c>
      <c r="H27" s="292">
        <f>G27/$G$30</f>
        <v/>
      </c>
      <c r="I27" s="223">
        <f>ROUND(F27*Прил.10!$D$12,2)</f>
        <v/>
      </c>
      <c r="J27" s="223">
        <f>ROUND(I27*E27,2)</f>
        <v/>
      </c>
    </row>
    <row r="28" collapsed="1" ht="14.25" customFormat="1" customHeight="1" s="234">
      <c r="A28" s="289" t="n"/>
      <c r="B28" s="289" t="n"/>
      <c r="C28" s="288" t="inlineStr">
        <is>
          <t>Итого прочие машины и механизмы</t>
        </is>
      </c>
      <c r="D28" s="289" t="n"/>
      <c r="E28" s="290" t="n"/>
      <c r="F28" s="223" t="n"/>
      <c r="G28" s="127">
        <f>SUM(G26:G27)</f>
        <v/>
      </c>
      <c r="H28" s="292">
        <f>G28/G30</f>
        <v/>
      </c>
      <c r="I28" s="223" t="n"/>
      <c r="J28" s="127">
        <f>SUM(J26:J27)</f>
        <v/>
      </c>
    </row>
    <row r="29" ht="25.5" customFormat="1" customHeight="1" s="234">
      <c r="A29" s="289" t="n"/>
      <c r="B29" s="289" t="n"/>
      <c r="C29" s="189" t="inlineStr">
        <is>
          <t>Итого прочие машины и механизмы 
(с коэффициентом на демонтаж 0,7)</t>
        </is>
      </c>
      <c r="D29" s="289" t="n"/>
      <c r="E29" s="290" t="n"/>
      <c r="F29" s="223" t="n"/>
      <c r="G29" s="223">
        <f>G28*0.7</f>
        <v/>
      </c>
      <c r="H29" s="292">
        <f>G29/G31</f>
        <v/>
      </c>
      <c r="I29" s="223" t="n"/>
      <c r="J29" s="223">
        <f>J28*0.7</f>
        <v/>
      </c>
    </row>
    <row r="30" ht="25.5" customFormat="1" customHeight="1" s="234">
      <c r="A30" s="289" t="n"/>
      <c r="B30" s="289" t="n"/>
      <c r="C30" s="277" t="inlineStr">
        <is>
          <t>Итого по разделу «Машины и механизмы»</t>
        </is>
      </c>
      <c r="D30" s="289" t="n"/>
      <c r="E30" s="290" t="n"/>
      <c r="F30" s="223" t="n"/>
      <c r="G30" s="223">
        <f>G28+G24</f>
        <v/>
      </c>
      <c r="H30" s="201" t="n">
        <v>1</v>
      </c>
      <c r="I30" s="202" t="n"/>
      <c r="J30" s="200">
        <f>J28+J24</f>
        <v/>
      </c>
    </row>
    <row r="31" ht="38.25" customFormat="1" customHeight="1" s="234">
      <c r="A31" s="289" t="n"/>
      <c r="B31" s="289" t="n"/>
      <c r="C31" s="197" t="inlineStr">
        <is>
          <t>Итого по разделу «Машины и механизмы»  
(с коэффициентом на демонтаж 0,7)</t>
        </is>
      </c>
      <c r="D31" s="303" t="n"/>
      <c r="E31" s="199" t="n"/>
      <c r="F31" s="200" t="n"/>
      <c r="G31" s="200">
        <f>G25+G29</f>
        <v/>
      </c>
      <c r="H31" s="201" t="n">
        <v>1</v>
      </c>
      <c r="I31" s="202" t="n"/>
      <c r="J31" s="200">
        <f>J25+J29</f>
        <v/>
      </c>
    </row>
    <row r="32" ht="14.25" customFormat="1" customHeight="1" s="234">
      <c r="A32" s="289" t="n"/>
      <c r="B32" s="277" t="inlineStr">
        <is>
          <t>Оборудование</t>
        </is>
      </c>
      <c r="C32" s="364" t="n"/>
      <c r="D32" s="364" t="n"/>
      <c r="E32" s="364" t="n"/>
      <c r="F32" s="364" t="n"/>
      <c r="G32" s="364" t="n"/>
      <c r="H32" s="365" t="n"/>
      <c r="I32" s="180" t="n"/>
      <c r="J32" s="180" t="n"/>
    </row>
    <row r="33">
      <c r="A33" s="289" t="n"/>
      <c r="B33" s="288" t="inlineStr">
        <is>
          <t>Основное оборудование</t>
        </is>
      </c>
      <c r="C33" s="364" t="n"/>
      <c r="D33" s="364" t="n"/>
      <c r="E33" s="364" t="n"/>
      <c r="F33" s="364" t="n"/>
      <c r="G33" s="364" t="n"/>
      <c r="H33" s="365" t="n"/>
      <c r="I33" s="180" t="n"/>
      <c r="J33" s="180" t="n"/>
    </row>
    <row r="34">
      <c r="A34" s="289" t="n"/>
      <c r="B34" s="170" t="n"/>
      <c r="C34" s="171" t="inlineStr">
        <is>
          <t>Итого основное оборудование</t>
        </is>
      </c>
      <c r="D34" s="289" t="n"/>
      <c r="E34" s="379" t="n"/>
      <c r="F34" s="291" t="n"/>
      <c r="G34" s="223" t="n">
        <v>0</v>
      </c>
      <c r="H34" s="293" t="n">
        <v>0</v>
      </c>
      <c r="I34" s="127" t="n"/>
      <c r="J34" s="223" t="n">
        <v>0</v>
      </c>
    </row>
    <row r="35">
      <c r="A35" s="289" t="n"/>
      <c r="B35" s="289" t="n"/>
      <c r="C35" s="288" t="inlineStr">
        <is>
          <t>Итого прочее оборудование</t>
        </is>
      </c>
      <c r="D35" s="289" t="n"/>
      <c r="E35" s="379" t="n"/>
      <c r="F35" s="291" t="n"/>
      <c r="G35" s="223" t="n">
        <v>0</v>
      </c>
      <c r="H35" s="292" t="n">
        <v>0</v>
      </c>
      <c r="I35" s="127" t="n"/>
      <c r="J35" s="223" t="n">
        <v>0</v>
      </c>
    </row>
    <row r="36">
      <c r="A36" s="289" t="n"/>
      <c r="B36" s="289" t="n"/>
      <c r="C36" s="277" t="inlineStr">
        <is>
          <t>Итого по разделу «Оборудование»</t>
        </is>
      </c>
      <c r="D36" s="289" t="n"/>
      <c r="E36" s="290" t="n"/>
      <c r="F36" s="291" t="n"/>
      <c r="G36" s="223">
        <f>G35+G34</f>
        <v/>
      </c>
      <c r="H36" s="293">
        <f>H35+H34</f>
        <v/>
      </c>
      <c r="I36" s="127" t="n"/>
      <c r="J36" s="223">
        <f>J35+J34</f>
        <v/>
      </c>
    </row>
    <row r="37" ht="25.5" customHeight="1" s="237">
      <c r="A37" s="289" t="n"/>
      <c r="B37" s="289" t="n"/>
      <c r="C37" s="288" t="inlineStr">
        <is>
          <t>в том числе технологическое оборудование</t>
        </is>
      </c>
      <c r="D37" s="289" t="n"/>
      <c r="E37" s="380" t="n"/>
      <c r="F37" s="291" t="n"/>
      <c r="G37" s="223" t="n">
        <v>0</v>
      </c>
      <c r="H37" s="293" t="n"/>
      <c r="I37" s="127" t="n"/>
      <c r="J37" s="223">
        <f>J36</f>
        <v/>
      </c>
    </row>
    <row r="38" ht="14.25" customFormat="1" customHeight="1" s="234">
      <c r="A38" s="289" t="n"/>
      <c r="B38" s="277" t="inlineStr">
        <is>
          <t>Материалы</t>
        </is>
      </c>
      <c r="C38" s="364" t="n"/>
      <c r="D38" s="364" t="n"/>
      <c r="E38" s="364" t="n"/>
      <c r="F38" s="364" t="n"/>
      <c r="G38" s="364" t="n"/>
      <c r="H38" s="365" t="n"/>
      <c r="I38" s="204" t="n"/>
      <c r="J38" s="204" t="n"/>
    </row>
    <row r="39" ht="14.25" customFormat="1" customHeight="1" s="234">
      <c r="A39" s="289" t="n"/>
      <c r="B39" s="288" t="inlineStr">
        <is>
          <t>Основные материалы</t>
        </is>
      </c>
      <c r="C39" s="364" t="n"/>
      <c r="D39" s="364" t="n"/>
      <c r="E39" s="364" t="n"/>
      <c r="F39" s="364" t="n"/>
      <c r="G39" s="364" t="n"/>
      <c r="H39" s="365" t="n"/>
      <c r="I39" s="204" t="n"/>
      <c r="J39" s="204" t="n"/>
    </row>
    <row r="40" ht="14.25" customFormat="1" customHeight="1" s="234">
      <c r="A40" s="289" t="n"/>
      <c r="B40" s="216" t="n"/>
      <c r="C40" s="288" t="inlineStr">
        <is>
          <t>Итого основные материалы</t>
        </is>
      </c>
      <c r="D40" s="289" t="n"/>
      <c r="E40" s="379" t="n"/>
      <c r="F40" s="223" t="n"/>
      <c r="G40" s="223" t="n">
        <v>0</v>
      </c>
      <c r="H40" s="292" t="n">
        <v>0</v>
      </c>
      <c r="I40" s="223" t="n"/>
      <c r="J40" s="223" t="n">
        <v>0</v>
      </c>
    </row>
    <row r="41" ht="14.25" customFormat="1" customHeight="1" s="234">
      <c r="A41" s="289" t="n"/>
      <c r="B41" s="289" t="n"/>
      <c r="C41" s="288" t="inlineStr">
        <is>
          <t>Итого прочие материалы</t>
        </is>
      </c>
      <c r="D41" s="289" t="n"/>
      <c r="E41" s="290" t="n"/>
      <c r="F41" s="291" t="n"/>
      <c r="G41" s="223" t="n">
        <v>0</v>
      </c>
      <c r="H41" s="292" t="n">
        <v>0</v>
      </c>
      <c r="I41" s="223" t="n"/>
      <c r="J41" s="223" t="n">
        <v>0</v>
      </c>
    </row>
    <row r="42" ht="14.25" customFormat="1" customHeight="1" s="234">
      <c r="A42" s="289" t="n"/>
      <c r="B42" s="289" t="n"/>
      <c r="C42" s="277" t="inlineStr">
        <is>
          <t>Итого по разделу «Материалы»</t>
        </is>
      </c>
      <c r="D42" s="289" t="n"/>
      <c r="E42" s="290" t="n"/>
      <c r="F42" s="291" t="n"/>
      <c r="G42" s="223">
        <f>G40+G41</f>
        <v/>
      </c>
      <c r="H42" s="292" t="n">
        <v>0</v>
      </c>
      <c r="I42" s="223" t="n"/>
      <c r="J42" s="223">
        <f>J40+J41</f>
        <v/>
      </c>
    </row>
    <row r="43" ht="14.25" customFormat="1" customHeight="1" s="234">
      <c r="A43" s="289" t="n"/>
      <c r="B43" s="289" t="n"/>
      <c r="C43" s="288" t="inlineStr">
        <is>
          <t>ИТОГО ПО РМ</t>
        </is>
      </c>
      <c r="D43" s="289" t="n"/>
      <c r="E43" s="290" t="n"/>
      <c r="F43" s="291" t="n"/>
      <c r="G43" s="223">
        <f>G14+G30</f>
        <v/>
      </c>
      <c r="H43" s="292" t="n"/>
      <c r="I43" s="223" t="n"/>
      <c r="J43" s="223">
        <f>J14+J30+J42</f>
        <v/>
      </c>
    </row>
    <row r="44" ht="25.5" customFormat="1" customHeight="1" s="234">
      <c r="A44" s="289" t="n"/>
      <c r="B44" s="289" t="n"/>
      <c r="C44" s="288" t="inlineStr">
        <is>
          <t>ИТОГО ПО РМ
(с коэффициентом на демонтаж 0,7)</t>
        </is>
      </c>
      <c r="D44" s="289" t="n"/>
      <c r="E44" s="290" t="n"/>
      <c r="F44" s="291" t="n"/>
      <c r="G44" s="223">
        <f>G15+G31</f>
        <v/>
      </c>
      <c r="H44" s="292" t="n"/>
      <c r="I44" s="223" t="n"/>
      <c r="J44" s="223">
        <f>J14*0.7+J30*0.7+J42</f>
        <v/>
      </c>
    </row>
    <row r="45" ht="14.25" customFormat="1" customHeight="1" s="234">
      <c r="A45" s="289" t="n"/>
      <c r="B45" s="289" t="n"/>
      <c r="C45" s="288" t="inlineStr">
        <is>
          <t>Накладные расходы</t>
        </is>
      </c>
      <c r="D45" s="133">
        <f>ROUND(G45/(G$17+$G$14),2)</f>
        <v/>
      </c>
      <c r="E45" s="290" t="n"/>
      <c r="F45" s="291" t="n"/>
      <c r="G45" s="223" t="n">
        <v>4957.16</v>
      </c>
      <c r="H45" s="293" t="n"/>
      <c r="I45" s="223" t="n"/>
      <c r="J45" s="223">
        <f>ROUND(D45*(J14+J17),2)</f>
        <v/>
      </c>
    </row>
    <row r="46" ht="25.5" customFormat="1" customHeight="1" s="234">
      <c r="A46" s="289" t="n"/>
      <c r="B46" s="289" t="n"/>
      <c r="C46" s="288" t="inlineStr">
        <is>
          <t>Накладные расходы 
(с коэффициентом на демонтаж 0,7)</t>
        </is>
      </c>
      <c r="D46" s="203">
        <f>ROUND(G46/(G$18+$G$15),2)</f>
        <v/>
      </c>
      <c r="E46" s="290" t="n"/>
      <c r="F46" s="291" t="n"/>
      <c r="G46" s="223">
        <f>G45*0.7</f>
        <v/>
      </c>
      <c r="H46" s="293" t="n"/>
      <c r="I46" s="223" t="n"/>
      <c r="J46" s="223">
        <f>ROUND(D46*(J15+J18),2)</f>
        <v/>
      </c>
    </row>
    <row r="47" ht="14.25" customFormat="1" customHeight="1" s="234">
      <c r="A47" s="289" t="n"/>
      <c r="B47" s="289" t="n"/>
      <c r="C47" s="288" t="inlineStr">
        <is>
          <t>Сметная прибыль</t>
        </is>
      </c>
      <c r="D47" s="133">
        <f>ROUND(G47/(G$14+G$17),2)</f>
        <v/>
      </c>
      <c r="E47" s="290" t="n"/>
      <c r="F47" s="291" t="n"/>
      <c r="G47" s="223" t="n">
        <v>2606.34</v>
      </c>
      <c r="H47" s="293" t="n"/>
      <c r="I47" s="223" t="n"/>
      <c r="J47" s="223">
        <f>ROUND(D47*(J14+J17),2)</f>
        <v/>
      </c>
    </row>
    <row r="48" ht="25.5" customFormat="1" customHeight="1" s="234">
      <c r="A48" s="289" t="n"/>
      <c r="B48" s="289" t="n"/>
      <c r="C48" s="288" t="inlineStr">
        <is>
          <t>Сметная прибыль 
(с коэффициентом на демонтаж 0,7)</t>
        </is>
      </c>
      <c r="D48" s="203">
        <f>ROUND(G48/(G$15+G$18),2)</f>
        <v/>
      </c>
      <c r="E48" s="290" t="n"/>
      <c r="F48" s="291" t="n"/>
      <c r="G48" s="223">
        <f>G47*0.7</f>
        <v/>
      </c>
      <c r="H48" s="293" t="n"/>
      <c r="I48" s="223" t="n"/>
      <c r="J48" s="223">
        <f>ROUND(D48*(J15+J18),2)</f>
        <v/>
      </c>
    </row>
    <row r="49" ht="25.5" customFormat="1" customHeight="1" s="234">
      <c r="A49" s="289" t="n"/>
      <c r="B49" s="289" t="n"/>
      <c r="C49" s="288" t="inlineStr">
        <is>
          <t>Итого СМР (с НР и СП) 
(с коэффициентом на демонтаж 0,7)</t>
        </is>
      </c>
      <c r="D49" s="289" t="n"/>
      <c r="E49" s="290" t="n"/>
      <c r="F49" s="291" t="n"/>
      <c r="G49" s="223">
        <f>G44+G46+G48</f>
        <v/>
      </c>
      <c r="H49" s="293" t="n"/>
      <c r="I49" s="223" t="n"/>
      <c r="J49" s="223">
        <f>ROUND((J44+J46+J48),2)</f>
        <v/>
      </c>
    </row>
    <row r="50" ht="25.5" customFormat="1" customHeight="1" s="234">
      <c r="A50" s="289" t="n"/>
      <c r="B50" s="289" t="n"/>
      <c r="C50" s="288" t="inlineStr">
        <is>
          <t>ВСЕГО СМР + ОБОРУДОВАНИЕ 
(с коэффициентом на демонтаж 0,7)</t>
        </is>
      </c>
      <c r="D50" s="289" t="n"/>
      <c r="E50" s="290" t="n"/>
      <c r="F50" s="291" t="n"/>
      <c r="G50" s="223">
        <f>G49</f>
        <v/>
      </c>
      <c r="H50" s="293" t="n"/>
      <c r="I50" s="223" t="n"/>
      <c r="J50" s="223">
        <f>J49</f>
        <v/>
      </c>
    </row>
    <row r="51" ht="34.5" customFormat="1" customHeight="1" s="234">
      <c r="A51" s="289" t="n"/>
      <c r="B51" s="289" t="n"/>
      <c r="C51" s="288" t="inlineStr">
        <is>
          <t>ИТОГО ПОКАЗАТЕЛЬ НА ЕД. ИЗМ.</t>
        </is>
      </c>
      <c r="D51" s="289" t="inlineStr">
        <is>
          <t>1 ед</t>
        </is>
      </c>
      <c r="E51" s="290" t="n">
        <v>1</v>
      </c>
      <c r="F51" s="291" t="n"/>
      <c r="G51" s="223">
        <f>G50/E51</f>
        <v/>
      </c>
      <c r="H51" s="293" t="n"/>
      <c r="I51" s="223" t="n"/>
      <c r="J51" s="200">
        <f>J50/E51</f>
        <v/>
      </c>
    </row>
    <row r="53" ht="14.25" customFormat="1" customHeight="1" s="234">
      <c r="A53" s="233" t="inlineStr">
        <is>
          <t>Составил ______________________     Д.А. Самуйленко</t>
        </is>
      </c>
    </row>
    <row r="54" ht="14.25" customFormat="1" customHeight="1" s="234">
      <c r="A54" s="236" t="inlineStr">
        <is>
          <t xml:space="preserve">                         (подпись, инициалы, фамилия)</t>
        </is>
      </c>
    </row>
    <row r="55" ht="14.25" customFormat="1" customHeight="1" s="234">
      <c r="A55" s="233" t="n"/>
    </row>
    <row r="56" ht="14.25" customFormat="1" customHeight="1" s="234">
      <c r="A56" s="233" t="inlineStr">
        <is>
          <t>Проверил ______________________        А.В. Костянецкая</t>
        </is>
      </c>
    </row>
    <row r="57" ht="14.25" customFormat="1" customHeight="1" s="234">
      <c r="A57" s="23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33:H33"/>
    <mergeCell ref="H2:J2"/>
    <mergeCell ref="B20:H20"/>
    <mergeCell ref="C9:C10"/>
    <mergeCell ref="B32:H32"/>
    <mergeCell ref="E9:E10"/>
    <mergeCell ref="A7:H7"/>
    <mergeCell ref="B16:H16"/>
    <mergeCell ref="B9:B10"/>
    <mergeCell ref="D9:D10"/>
    <mergeCell ref="B12:H12"/>
    <mergeCell ref="B39:H39"/>
    <mergeCell ref="D6:J6"/>
    <mergeCell ref="A8:H8"/>
    <mergeCell ref="F9:G9"/>
    <mergeCell ref="A9:A10"/>
    <mergeCell ref="B38:H38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19"/>
  <sheetViews>
    <sheetView view="pageBreakPreview" topLeftCell="A3" workbookViewId="0">
      <selection activeCell="I34" sqref="I34:I35"/>
    </sheetView>
  </sheetViews>
  <sheetFormatPr baseColWidth="8" defaultRowHeight="15"/>
  <cols>
    <col width="5.7109375" customWidth="1" style="237" min="1" max="1"/>
    <col width="17.5703125" customWidth="1" style="237" min="2" max="2"/>
    <col width="39.140625" customWidth="1" style="237" min="3" max="3"/>
    <col width="10.7109375" customWidth="1" style="311" min="4" max="4"/>
    <col width="13.85546875" customWidth="1" style="237" min="5" max="5"/>
    <col width="13.28515625" customWidth="1" style="237" min="6" max="6"/>
    <col width="14.140625" customWidth="1" style="237" min="7" max="7"/>
  </cols>
  <sheetData>
    <row r="1">
      <c r="A1" s="304" t="inlineStr">
        <is>
          <t>Приложение №6</t>
        </is>
      </c>
    </row>
    <row r="2" ht="21.75" customHeight="1" s="237">
      <c r="A2" s="304" t="n"/>
      <c r="B2" s="304" t="n"/>
      <c r="C2" s="304" t="n"/>
      <c r="D2" s="313" t="n"/>
      <c r="E2" s="304" t="n"/>
      <c r="F2" s="304" t="n"/>
      <c r="G2" s="304" t="n"/>
    </row>
    <row r="3">
      <c r="A3" s="254" t="inlineStr">
        <is>
          <t>Расчет стоимости оборудования</t>
        </is>
      </c>
    </row>
    <row r="4" ht="25.5" customHeight="1" s="237">
      <c r="A4" s="257" t="inlineStr">
        <is>
          <t>Наименование разрабатываемого показателя УНЦ — Демонтаж муфты соединительной 110 кВ сечением до 2500мм2</t>
        </is>
      </c>
    </row>
    <row r="5">
      <c r="A5" s="233" t="n"/>
      <c r="B5" s="233" t="n"/>
      <c r="C5" s="233" t="n"/>
      <c r="D5" s="313" t="n"/>
      <c r="E5" s="233" t="n"/>
      <c r="F5" s="233" t="n"/>
      <c r="G5" s="233" t="n"/>
    </row>
    <row r="6" ht="30" customHeight="1" s="237">
      <c r="A6" s="309" t="inlineStr">
        <is>
          <t>№ пп.</t>
        </is>
      </c>
      <c r="B6" s="309" t="inlineStr">
        <is>
          <t>Код ресурса</t>
        </is>
      </c>
      <c r="C6" s="309" t="inlineStr">
        <is>
          <t>Наименование</t>
        </is>
      </c>
      <c r="D6" s="309" t="inlineStr">
        <is>
          <t>Ед. изм.</t>
        </is>
      </c>
      <c r="E6" s="289" t="inlineStr">
        <is>
          <t>Кол-во единиц по проектным данным</t>
        </is>
      </c>
      <c r="F6" s="309" t="inlineStr">
        <is>
          <t>Сметная стоимость в ценах на 01.01.2000 (руб.)</t>
        </is>
      </c>
      <c r="G6" s="365" t="n"/>
    </row>
    <row r="7">
      <c r="A7" s="367" t="n"/>
      <c r="B7" s="367" t="n"/>
      <c r="C7" s="367" t="n"/>
      <c r="D7" s="367" t="n"/>
      <c r="E7" s="367" t="n"/>
      <c r="F7" s="289" t="inlineStr">
        <is>
          <t>на ед. изм.</t>
        </is>
      </c>
      <c r="G7" s="289" t="inlineStr">
        <is>
          <t>общая</t>
        </is>
      </c>
    </row>
    <row r="8">
      <c r="A8" s="289" t="n">
        <v>1</v>
      </c>
      <c r="B8" s="289" t="n">
        <v>2</v>
      </c>
      <c r="C8" s="289" t="n">
        <v>3</v>
      </c>
      <c r="D8" s="289" t="n">
        <v>4</v>
      </c>
      <c r="E8" s="289" t="n">
        <v>5</v>
      </c>
      <c r="F8" s="289" t="n">
        <v>6</v>
      </c>
      <c r="G8" s="289" t="n">
        <v>7</v>
      </c>
    </row>
    <row r="9" ht="15" customHeight="1" s="237">
      <c r="A9" s="24" t="n"/>
      <c r="B9" s="288" t="inlineStr">
        <is>
          <t>ИНЖЕНЕРНОЕ ОБОРУДОВАНИЕ</t>
        </is>
      </c>
      <c r="C9" s="364" t="n"/>
      <c r="D9" s="364" t="n"/>
      <c r="E9" s="364" t="n"/>
      <c r="F9" s="364" t="n"/>
      <c r="G9" s="365" t="n"/>
    </row>
    <row r="10" ht="27" customHeight="1" s="237">
      <c r="A10" s="289" t="n"/>
      <c r="B10" s="277" t="n"/>
      <c r="C10" s="288" t="inlineStr">
        <is>
          <t>ИТОГО ИНЖЕНЕРНОЕ ОБОРУДОВАНИЕ</t>
        </is>
      </c>
      <c r="D10" s="294" t="n"/>
      <c r="E10" s="103" t="n"/>
      <c r="F10" s="291" t="n"/>
      <c r="G10" s="291" t="n">
        <v>0</v>
      </c>
    </row>
    <row r="11">
      <c r="A11" s="289" t="n"/>
      <c r="B11" s="288" t="inlineStr">
        <is>
          <t>ТЕХНОЛОГИЧЕСКОЕ ОБОРУДОВАНИЕ</t>
        </is>
      </c>
      <c r="C11" s="364" t="n"/>
      <c r="D11" s="364" t="n"/>
      <c r="E11" s="364" t="n"/>
      <c r="F11" s="364" t="n"/>
      <c r="G11" s="365" t="n"/>
    </row>
    <row r="12" ht="25.5" customHeight="1" s="237">
      <c r="A12" s="289" t="n"/>
      <c r="B12" s="288" t="n"/>
      <c r="C12" s="288" t="inlineStr">
        <is>
          <t>ИТОГО ТЕХНОЛОГИЧЕСКОЕ ОБОРУДОВАНИЕ</t>
        </is>
      </c>
      <c r="D12" s="289" t="n"/>
      <c r="E12" s="308" t="n"/>
      <c r="F12" s="291" t="n"/>
      <c r="G12" s="223" t="n">
        <v>0</v>
      </c>
    </row>
    <row r="13" ht="19.5" customHeight="1" s="237">
      <c r="A13" s="289" t="n"/>
      <c r="B13" s="288" t="n"/>
      <c r="C13" s="288" t="inlineStr">
        <is>
          <t>Всего по разделу «Оборудование»</t>
        </is>
      </c>
      <c r="D13" s="289" t="n"/>
      <c r="E13" s="308" t="n"/>
      <c r="F13" s="291" t="n"/>
      <c r="G13" s="223">
        <f>G10+G12</f>
        <v/>
      </c>
    </row>
    <row r="14">
      <c r="A14" s="235" t="n"/>
      <c r="B14" s="104" t="n"/>
      <c r="C14" s="235" t="n"/>
      <c r="D14" s="168" t="n"/>
      <c r="E14" s="235" t="n"/>
      <c r="F14" s="235" t="n"/>
      <c r="G14" s="235" t="n"/>
    </row>
    <row r="15">
      <c r="A15" s="233" t="inlineStr">
        <is>
          <t>Составил ______________________    Д.А. Самуйленко</t>
        </is>
      </c>
      <c r="B15" s="234" t="n"/>
      <c r="C15" s="234" t="n"/>
      <c r="D15" s="168" t="n"/>
      <c r="E15" s="235" t="n"/>
      <c r="F15" s="235" t="n"/>
      <c r="G15" s="235" t="n"/>
    </row>
    <row r="16">
      <c r="A16" s="236" t="inlineStr">
        <is>
          <t xml:space="preserve">                         (подпись, инициалы, фамилия)</t>
        </is>
      </c>
      <c r="B16" s="234" t="n"/>
      <c r="C16" s="234" t="n"/>
      <c r="D16" s="168" t="n"/>
      <c r="E16" s="235" t="n"/>
      <c r="F16" s="235" t="n"/>
      <c r="G16" s="235" t="n"/>
    </row>
    <row r="17">
      <c r="A17" s="233" t="n"/>
      <c r="B17" s="234" t="n"/>
      <c r="C17" s="234" t="n"/>
      <c r="D17" s="168" t="n"/>
      <c r="E17" s="235" t="n"/>
      <c r="F17" s="235" t="n"/>
      <c r="G17" s="235" t="n"/>
    </row>
    <row r="18">
      <c r="A18" s="233" t="inlineStr">
        <is>
          <t>Проверил ______________________        А.В. Костянецкая</t>
        </is>
      </c>
      <c r="B18" s="234" t="n"/>
      <c r="C18" s="234" t="n"/>
      <c r="D18" s="168" t="n"/>
      <c r="E18" s="235" t="n"/>
      <c r="F18" s="235" t="n"/>
      <c r="G18" s="235" t="n"/>
    </row>
    <row r="19">
      <c r="A19" s="236" t="inlineStr">
        <is>
          <t xml:space="preserve">                        (подпись, инициалы, фамилия)</t>
        </is>
      </c>
      <c r="B19" s="234" t="n"/>
      <c r="C19" s="234" t="n"/>
      <c r="D19" s="168" t="n"/>
      <c r="E19" s="235" t="n"/>
      <c r="F19" s="235" t="n"/>
      <c r="G19" s="23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workbookViewId="0">
      <selection activeCell="H35" sqref="H35"/>
    </sheetView>
  </sheetViews>
  <sheetFormatPr baseColWidth="8" defaultRowHeight="15"/>
  <cols>
    <col width="12.7109375" customWidth="1" style="237" min="1" max="1"/>
    <col width="16.42578125" customWidth="1" style="237" min="2" max="2"/>
    <col width="37.140625" customWidth="1" style="237" min="3" max="3"/>
    <col width="49" customWidth="1" style="237" min="4" max="4"/>
    <col width="9.140625" customWidth="1" style="237" min="5" max="5"/>
  </cols>
  <sheetData>
    <row r="1" ht="15.75" customHeight="1" s="237">
      <c r="A1" s="239" t="n"/>
      <c r="B1" s="239" t="n"/>
      <c r="C1" s="239" t="n"/>
      <c r="D1" s="239" t="inlineStr">
        <is>
          <t>Приложение №7</t>
        </is>
      </c>
    </row>
    <row r="2" ht="15.75" customHeight="1" s="237">
      <c r="A2" s="239" t="n"/>
      <c r="B2" s="239" t="n"/>
      <c r="C2" s="239" t="n"/>
      <c r="D2" s="239" t="n"/>
    </row>
    <row r="3" ht="15.75" customHeight="1" s="237">
      <c r="A3" s="239" t="n"/>
      <c r="B3" s="227" t="inlineStr">
        <is>
          <t>Расчет показателя УНЦ</t>
        </is>
      </c>
      <c r="C3" s="239" t="n"/>
      <c r="D3" s="239" t="n"/>
    </row>
    <row r="4" ht="15.75" customHeight="1" s="237">
      <c r="A4" s="239" t="n"/>
      <c r="B4" s="239" t="n"/>
      <c r="C4" s="239" t="n"/>
      <c r="D4" s="239" t="n"/>
    </row>
    <row r="5" ht="31.5" customHeight="1" s="237">
      <c r="A5" s="310" t="inlineStr">
        <is>
          <t xml:space="preserve">Наименование разрабатываемого показателя УНЦ - </t>
        </is>
      </c>
      <c r="D5" s="310">
        <f>'Прил.5 Расчет СМР и ОБ'!D6:J6</f>
        <v/>
      </c>
    </row>
    <row r="6" ht="15.75" customHeight="1" s="237">
      <c r="A6" s="239" t="inlineStr">
        <is>
          <t>Единица измерения  — 1 ед</t>
        </is>
      </c>
      <c r="B6" s="239" t="n"/>
      <c r="C6" s="239" t="n"/>
      <c r="D6" s="239" t="n"/>
    </row>
    <row r="7" ht="15.75" customHeight="1" s="237">
      <c r="A7" s="239" t="n"/>
      <c r="B7" s="239" t="n"/>
      <c r="C7" s="239" t="n"/>
      <c r="D7" s="239" t="n"/>
    </row>
    <row r="8">
      <c r="A8" s="267" t="inlineStr">
        <is>
          <t>Код показателя</t>
        </is>
      </c>
      <c r="B8" s="267" t="inlineStr">
        <is>
          <t>Наименование показателя</t>
        </is>
      </c>
      <c r="C8" s="267" t="inlineStr">
        <is>
          <t>Наименование РМ, входящих в состав показателя</t>
        </is>
      </c>
      <c r="D8" s="267" t="inlineStr">
        <is>
          <t>Норматив цены на 01.01.2023, тыс.руб.</t>
        </is>
      </c>
    </row>
    <row r="9">
      <c r="A9" s="367" t="n"/>
      <c r="B9" s="367" t="n"/>
      <c r="C9" s="367" t="n"/>
      <c r="D9" s="367" t="n"/>
    </row>
    <row r="10" ht="15.75" customHeight="1" s="237">
      <c r="A10" s="267" t="n">
        <v>1</v>
      </c>
      <c r="B10" s="267" t="n">
        <v>2</v>
      </c>
      <c r="C10" s="267" t="n">
        <v>3</v>
      </c>
      <c r="D10" s="267" t="n">
        <v>4</v>
      </c>
    </row>
    <row r="11" ht="47.25" customHeight="1" s="237">
      <c r="A11" s="267" t="inlineStr">
        <is>
          <t>М5-04-1</t>
        </is>
      </c>
      <c r="B11" s="267" t="inlineStr">
        <is>
          <t>УНЦ на демонтажные работы  КЛ</t>
        </is>
      </c>
      <c r="C11" s="231">
        <f>D5</f>
        <v/>
      </c>
      <c r="D11" s="245">
        <f>'Прил.4 РМ'!C41/1000</f>
        <v/>
      </c>
    </row>
    <row r="13">
      <c r="A13" s="233" t="inlineStr">
        <is>
          <t>Составил ______________________     Д.А. Самуйленко</t>
        </is>
      </c>
      <c r="B13" s="234" t="n"/>
      <c r="C13" s="234" t="n"/>
      <c r="D13" s="235" t="n"/>
    </row>
    <row r="14">
      <c r="A14" s="236" t="inlineStr">
        <is>
          <t xml:space="preserve">                         (подпись, инициалы, фамилия)</t>
        </is>
      </c>
      <c r="B14" s="234" t="n"/>
      <c r="C14" s="234" t="n"/>
      <c r="D14" s="235" t="n"/>
    </row>
    <row r="15">
      <c r="A15" s="233" t="n"/>
      <c r="B15" s="234" t="n"/>
      <c r="C15" s="234" t="n"/>
      <c r="D15" s="235" t="n"/>
    </row>
    <row r="16">
      <c r="A16" s="233" t="inlineStr">
        <is>
          <t>Проверил ______________________        А.В. Костянецкая</t>
        </is>
      </c>
      <c r="B16" s="234" t="n"/>
      <c r="C16" s="234" t="n"/>
      <c r="D16" s="235" t="n"/>
    </row>
    <row r="17">
      <c r="A17" s="236" t="inlineStr">
        <is>
          <t xml:space="preserve">                        (подпись, инициалы, фамилия)</t>
        </is>
      </c>
      <c r="B17" s="234" t="n"/>
      <c r="C17" s="234" t="n"/>
      <c r="D17" s="23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7" min="2" max="2"/>
    <col width="37" customWidth="1" style="237" min="3" max="3"/>
    <col width="32" customWidth="1" style="237" min="4" max="4"/>
  </cols>
  <sheetData>
    <row r="4" ht="15.75" customHeight="1" s="237">
      <c r="B4" s="261" t="inlineStr">
        <is>
          <t>Приложение № 10</t>
        </is>
      </c>
    </row>
    <row r="5" ht="18.75" customHeight="1" s="237">
      <c r="B5" s="118" t="n"/>
    </row>
    <row r="6" ht="15.75" customHeight="1" s="237">
      <c r="B6" s="262" t="inlineStr">
        <is>
          <t>Используемые индексы изменений сметной стоимости и нормы сопутствующих затрат</t>
        </is>
      </c>
    </row>
    <row r="7">
      <c r="B7" s="311" t="n"/>
    </row>
    <row r="8">
      <c r="B8" s="311" t="n"/>
      <c r="C8" s="311" t="n"/>
      <c r="D8" s="311" t="n"/>
      <c r="E8" s="311" t="n"/>
    </row>
    <row r="9" ht="47.25" customHeight="1" s="237">
      <c r="B9" s="267" t="inlineStr">
        <is>
          <t>Наименование индекса / норм сопутствующих затрат</t>
        </is>
      </c>
      <c r="C9" s="267" t="inlineStr">
        <is>
          <t>Дата применения и обоснование индекса / норм сопутствующих затрат</t>
        </is>
      </c>
      <c r="D9" s="267" t="inlineStr">
        <is>
          <t>Размер индекса / норма сопутствующих затрат</t>
        </is>
      </c>
    </row>
    <row r="10" ht="15.75" customHeight="1" s="237">
      <c r="B10" s="267" t="n">
        <v>1</v>
      </c>
      <c r="C10" s="267" t="n">
        <v>2</v>
      </c>
      <c r="D10" s="267" t="n">
        <v>3</v>
      </c>
    </row>
    <row r="11" ht="45" customHeight="1" s="237">
      <c r="B11" s="267" t="inlineStr">
        <is>
          <t xml:space="preserve">Индекс изменения сметной стоимости на 1 квартал 2023 года. ОЗП </t>
        </is>
      </c>
      <c r="C11" s="267" t="inlineStr">
        <is>
          <t>Письмо Минстроя России от 30.03.2023г. №17106-ИФ/09  прил.1</t>
        </is>
      </c>
      <c r="D11" s="267" t="n">
        <v>44.29</v>
      </c>
    </row>
    <row r="12" ht="29.25" customHeight="1" s="237">
      <c r="B12" s="267" t="inlineStr">
        <is>
          <t>Индекс изменения сметной стоимости на 1 квартал 2023 года. ЭМ</t>
        </is>
      </c>
      <c r="C12" s="267" t="inlineStr">
        <is>
          <t>Письмо Минстроя России от 30.03.2023г. №17106-ИФ/09  прил.1</t>
        </is>
      </c>
      <c r="D12" s="267" t="n">
        <v>10.84</v>
      </c>
    </row>
    <row r="13" ht="29.25" customHeight="1" s="237">
      <c r="B13" s="267" t="inlineStr">
        <is>
          <t>Индекс изменения сметной стоимости на 1 квартал 2023 года. МАТ</t>
        </is>
      </c>
      <c r="C13" s="267" t="inlineStr">
        <is>
          <t>Письмо Минстроя России от 30.03.2023г. №17106-ИФ/09  прил.1</t>
        </is>
      </c>
      <c r="D13" s="267" t="n">
        <v>5.34</v>
      </c>
    </row>
    <row r="14" ht="30.75" customHeight="1" s="237">
      <c r="B14" s="267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67" t="n">
        <v>6.26</v>
      </c>
    </row>
    <row r="15" ht="89.25" customHeight="1" s="237">
      <c r="B15" s="267" t="inlineStr">
        <is>
          <t>Временные здания и сооружения</t>
        </is>
      </c>
      <c r="C15" s="26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37">
      <c r="B16" s="267" t="inlineStr">
        <is>
          <t>Дополнительные затраты при производстве строительно-монтажных работ в зимнее время</t>
        </is>
      </c>
      <c r="C16" s="26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37">
      <c r="B17" s="267" t="inlineStr">
        <is>
          <t>Строительный контроль</t>
        </is>
      </c>
      <c r="C17" s="267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7">
      <c r="B18" s="267" t="inlineStr">
        <is>
          <t>Авторский надзор - 0,2%</t>
        </is>
      </c>
      <c r="C18" s="267" t="inlineStr">
        <is>
          <t>Приказ от 4.08.2020 № 421/пр п.173</t>
        </is>
      </c>
      <c r="D18" s="120" t="n">
        <v>0.002</v>
      </c>
    </row>
    <row r="19" ht="24" customHeight="1" s="237">
      <c r="B19" s="267" t="inlineStr">
        <is>
          <t>Непредвиденные расходы</t>
        </is>
      </c>
      <c r="C19" s="267" t="inlineStr">
        <is>
          <t>Приказ от 4.08.2020 № 421/пр п.179</t>
        </is>
      </c>
      <c r="D19" s="120" t="n">
        <v>0.03</v>
      </c>
    </row>
    <row r="20" ht="18.75" customHeight="1" s="237">
      <c r="B20" s="119" t="n"/>
    </row>
    <row r="21" ht="18.75" customHeight="1" s="237">
      <c r="B21" s="119" t="n"/>
    </row>
    <row r="22" ht="18.75" customHeight="1" s="237">
      <c r="B22" s="119" t="n"/>
    </row>
    <row r="23" ht="18.75" customHeight="1" s="237">
      <c r="B23" s="119" t="n"/>
    </row>
    <row r="26">
      <c r="B26" s="233" t="inlineStr">
        <is>
          <t>Составил ______________________        Д.А. Самуйленко</t>
        </is>
      </c>
      <c r="C26" s="234" t="n"/>
    </row>
    <row r="27">
      <c r="B27" s="236" t="inlineStr">
        <is>
          <t xml:space="preserve">                         (подпись, инициалы, фамилия)</t>
        </is>
      </c>
      <c r="C27" s="234" t="n"/>
    </row>
    <row r="28">
      <c r="B28" s="233" t="n"/>
      <c r="C28" s="234" t="n"/>
    </row>
    <row r="29">
      <c r="B29" s="233" t="inlineStr">
        <is>
          <t>Проверил ______________________        А.В. Костянецкая</t>
        </is>
      </c>
      <c r="C29" s="234" t="n"/>
    </row>
    <row r="30">
      <c r="B30" s="236" t="inlineStr">
        <is>
          <t xml:space="preserve">                        (подпись, инициалы, фамилия)</t>
        </is>
      </c>
      <c r="C30" s="23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7" min="2" max="2"/>
    <col width="13" customWidth="1" style="237" min="3" max="3"/>
    <col width="22.85546875" customWidth="1" style="237" min="4" max="4"/>
    <col width="21.5703125" customWidth="1" style="237" min="5" max="5"/>
    <col width="43.85546875" customWidth="1" style="237" min="6" max="6"/>
  </cols>
  <sheetData>
    <row r="1" s="237"/>
    <row r="2" ht="17.25" customHeight="1" s="237">
      <c r="A2" s="262" t="inlineStr">
        <is>
          <t>Расчет размера средств на оплату труда рабочих-строителей в текущем уровне цен (ФОТр.тек.)</t>
        </is>
      </c>
    </row>
    <row r="3" s="237"/>
    <row r="4" ht="18" customHeight="1" s="237">
      <c r="A4" s="238" t="inlineStr">
        <is>
          <t>Составлен в уровне цен на 01.01.2023 г.</t>
        </is>
      </c>
      <c r="B4" s="239" t="n"/>
      <c r="C4" s="239" t="n"/>
      <c r="D4" s="239" t="n"/>
      <c r="E4" s="239" t="n"/>
      <c r="F4" s="239" t="n"/>
      <c r="G4" s="239" t="n"/>
    </row>
    <row r="5" ht="15.75" customHeight="1" s="237">
      <c r="A5" s="240" t="inlineStr">
        <is>
          <t>№ пп.</t>
        </is>
      </c>
      <c r="B5" s="240" t="inlineStr">
        <is>
          <t>Наименование элемента</t>
        </is>
      </c>
      <c r="C5" s="240" t="inlineStr">
        <is>
          <t>Обозначение</t>
        </is>
      </c>
      <c r="D5" s="240" t="inlineStr">
        <is>
          <t>Формула</t>
        </is>
      </c>
      <c r="E5" s="240" t="inlineStr">
        <is>
          <t>Величина элемента</t>
        </is>
      </c>
      <c r="F5" s="240" t="inlineStr">
        <is>
          <t>Наименования обосновывающих документов</t>
        </is>
      </c>
      <c r="G5" s="239" t="n"/>
    </row>
    <row r="6" ht="15.75" customHeight="1" s="237">
      <c r="A6" s="240" t="n">
        <v>1</v>
      </c>
      <c r="B6" s="240" t="n">
        <v>2</v>
      </c>
      <c r="C6" s="240" t="n">
        <v>3</v>
      </c>
      <c r="D6" s="240" t="n">
        <v>4</v>
      </c>
      <c r="E6" s="240" t="n">
        <v>5</v>
      </c>
      <c r="F6" s="240" t="n">
        <v>6</v>
      </c>
      <c r="G6" s="239" t="n"/>
    </row>
    <row r="7" ht="110.25" customHeight="1" s="237">
      <c r="A7" s="241" t="inlineStr">
        <is>
          <t>1.1</t>
        </is>
      </c>
      <c r="B7" s="24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7" t="inlineStr">
        <is>
          <t>С1ср</t>
        </is>
      </c>
      <c r="D7" s="267" t="inlineStr">
        <is>
          <t>-</t>
        </is>
      </c>
      <c r="E7" s="244" t="n">
        <v>47872.94</v>
      </c>
      <c r="F7" s="24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9" t="n"/>
    </row>
    <row r="8" ht="31.5" customHeight="1" s="237">
      <c r="A8" s="241" t="inlineStr">
        <is>
          <t>1.2</t>
        </is>
      </c>
      <c r="B8" s="246" t="inlineStr">
        <is>
          <t>Среднегодовое нормативное число часов работы одного рабочего в месяц, часы (ч.)</t>
        </is>
      </c>
      <c r="C8" s="267" t="inlineStr">
        <is>
          <t>tср</t>
        </is>
      </c>
      <c r="D8" s="267" t="inlineStr">
        <is>
          <t>1973ч/12мес.</t>
        </is>
      </c>
      <c r="E8" s="245">
        <f>1973/12</f>
        <v/>
      </c>
      <c r="F8" s="246" t="inlineStr">
        <is>
          <t>Производственный календарь 2023 год
(40-часов.неделя)</t>
        </is>
      </c>
      <c r="G8" s="248" t="n"/>
    </row>
    <row r="9" ht="15.75" customHeight="1" s="237">
      <c r="A9" s="241" t="inlineStr">
        <is>
          <t>1.3</t>
        </is>
      </c>
      <c r="B9" s="246" t="inlineStr">
        <is>
          <t>Коэффициент увеличения</t>
        </is>
      </c>
      <c r="C9" s="267" t="inlineStr">
        <is>
          <t>Кув</t>
        </is>
      </c>
      <c r="D9" s="267" t="inlineStr">
        <is>
          <t>-</t>
        </is>
      </c>
      <c r="E9" s="245" t="n">
        <v>1</v>
      </c>
      <c r="F9" s="246" t="n"/>
      <c r="G9" s="248" t="n"/>
    </row>
    <row r="10" ht="15.75" customHeight="1" s="237">
      <c r="A10" s="241" t="inlineStr">
        <is>
          <t>1.4</t>
        </is>
      </c>
      <c r="B10" s="246" t="inlineStr">
        <is>
          <t>Средний разряд работ</t>
        </is>
      </c>
      <c r="C10" s="267" t="n"/>
      <c r="D10" s="267" t="n"/>
      <c r="E10" s="381" t="n">
        <v>4</v>
      </c>
      <c r="F10" s="246" t="inlineStr">
        <is>
          <t>РТМ</t>
        </is>
      </c>
      <c r="G10" s="248" t="n"/>
    </row>
    <row r="11" ht="78.75" customHeight="1" s="237">
      <c r="A11" s="241" t="inlineStr">
        <is>
          <t>1.5</t>
        </is>
      </c>
      <c r="B11" s="246" t="inlineStr">
        <is>
          <t>Тарифный коэффициент среднего разряда работ</t>
        </is>
      </c>
      <c r="C11" s="267" t="inlineStr">
        <is>
          <t>КТ</t>
        </is>
      </c>
      <c r="D11" s="267" t="inlineStr">
        <is>
          <t>-</t>
        </is>
      </c>
      <c r="E11" s="382" t="n">
        <v>1.34</v>
      </c>
      <c r="F11" s="24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9" t="n"/>
    </row>
    <row r="12" ht="78.75" customHeight="1" s="237">
      <c r="A12" s="251" t="inlineStr">
        <is>
          <t>1.6</t>
        </is>
      </c>
      <c r="B12" s="356" t="inlineStr">
        <is>
          <t>Коэффициент инфляции, определяемый поквартально</t>
        </is>
      </c>
      <c r="C12" s="252" t="inlineStr">
        <is>
          <t>Кинф</t>
        </is>
      </c>
      <c r="D12" s="252" t="inlineStr">
        <is>
          <t>-</t>
        </is>
      </c>
      <c r="E12" s="383" t="n">
        <v>1.139</v>
      </c>
      <c r="F12" s="3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8" t="n"/>
    </row>
    <row r="13" ht="63" customHeight="1" s="237">
      <c r="A13" s="359" t="inlineStr">
        <is>
          <t>1.7</t>
        </is>
      </c>
      <c r="B13" s="360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62">
        <f>((E7*E9/E8)*E11)*E12</f>
        <v/>
      </c>
      <c r="F13" s="3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2025-01-24T12:11:25Z</dcterms:modified>
  <cp:lastModifiedBy>Nikolay Ivanov</cp:lastModifiedBy>
  <cp:lastPrinted>2023-11-29T07:58:13Z</cp:lastPrinted>
</cp:coreProperties>
</file>