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концевой 330 кВ сечением до 2500мм2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7"/>
  <sheetViews>
    <sheetView view="pageBreakPreview" topLeftCell="A22" zoomScale="85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концевой 330 кВ сечением до 2500мм2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1824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1" t="inlineStr">
        <is>
          <t>чел.-ч</t>
        </is>
      </c>
      <c r="F13" s="377" t="n">
        <v>1824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91" t="n">
        <v>2</v>
      </c>
      <c r="B15" s="279" t="n"/>
      <c r="C15" s="216" t="n">
        <v>2</v>
      </c>
      <c r="D15" s="294" t="inlineStr">
        <is>
          <t>Затраты труда машинистов</t>
        </is>
      </c>
      <c r="E15" s="291" t="inlineStr">
        <is>
          <t>чел.-ч</t>
        </is>
      </c>
      <c r="F15" s="295" t="n">
        <v>5.04</v>
      </c>
      <c r="G15" s="208" t="n"/>
      <c r="H15" s="308" t="n">
        <v>63.26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SUM(H17:H21)</f>
        <v/>
      </c>
    </row>
    <row r="17" ht="25.5" customHeight="1" s="237">
      <c r="A17" s="291" t="n">
        <v>3</v>
      </c>
      <c r="B17" s="279" t="n"/>
      <c r="C17" s="216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1" t="inlineStr">
        <is>
          <t>маш.час</t>
        </is>
      </c>
      <c r="F17" s="291" t="n">
        <v>2.52</v>
      </c>
      <c r="G17" s="296" t="n">
        <v>115.4</v>
      </c>
      <c r="H17" s="223">
        <f>ROUND(F17*G17,2)</f>
        <v/>
      </c>
      <c r="I17" s="153" t="n"/>
    </row>
    <row r="18">
      <c r="A18" s="291" t="n">
        <v>4</v>
      </c>
      <c r="B18" s="279" t="n"/>
      <c r="C18" s="216" t="inlineStr">
        <is>
          <t>91.14.02-001</t>
        </is>
      </c>
      <c r="D18" s="294" t="inlineStr">
        <is>
          <t>Автомобили бортовые, грузоподъемность до 5 т</t>
        </is>
      </c>
      <c r="E18" s="291" t="inlineStr">
        <is>
          <t>маш.час</t>
        </is>
      </c>
      <c r="F18" s="291" t="n">
        <v>2.52</v>
      </c>
      <c r="G18" s="296" t="n">
        <v>65.70999999999999</v>
      </c>
      <c r="H18" s="223">
        <f>ROUND(F18*G18,2)</f>
        <v/>
      </c>
      <c r="I18" s="153" t="n"/>
    </row>
    <row r="19">
      <c r="A19" s="291" t="n">
        <v>5</v>
      </c>
      <c r="B19" s="279" t="n"/>
      <c r="C19" s="216" t="inlineStr">
        <is>
          <t>91.19.12-021</t>
        </is>
      </c>
      <c r="D19" s="294" t="inlineStr">
        <is>
          <t>Насосы вакуумные 3,6 м3/мин</t>
        </is>
      </c>
      <c r="E19" s="291" t="inlineStr">
        <is>
          <t>маш.час</t>
        </is>
      </c>
      <c r="F19" s="291" t="n">
        <v>16.64</v>
      </c>
      <c r="G19" s="296" t="n">
        <v>6.28</v>
      </c>
      <c r="H19" s="223">
        <f>ROUND(F19*G19,2)</f>
        <v/>
      </c>
      <c r="I19" s="153" t="n"/>
    </row>
    <row r="20">
      <c r="A20" s="291" t="n">
        <v>6</v>
      </c>
      <c r="B20" s="279" t="n"/>
      <c r="C20" s="216" t="inlineStr">
        <is>
          <t>91.21.16-012</t>
        </is>
      </c>
      <c r="D20" s="294" t="inlineStr">
        <is>
          <t>Прессы гидравлические с электроприводом</t>
        </is>
      </c>
      <c r="E20" s="291" t="inlineStr">
        <is>
          <t>маш.час</t>
        </is>
      </c>
      <c r="F20" s="291" t="n">
        <v>63.04</v>
      </c>
      <c r="G20" s="296" t="n">
        <v>1.11</v>
      </c>
      <c r="H20" s="223">
        <f>ROUND(F20*G20,2)</f>
        <v/>
      </c>
      <c r="I20" s="153" t="n"/>
    </row>
    <row r="21" ht="25.5" customHeight="1" s="237">
      <c r="A21" s="291" t="n">
        <v>7</v>
      </c>
      <c r="B21" s="279" t="n"/>
      <c r="C21" s="216" t="inlineStr">
        <is>
          <t>91.17.04-233</t>
        </is>
      </c>
      <c r="D21" s="294" t="inlineStr">
        <is>
          <t>Установки для сварки ручной дуговой (постоянного тока)</t>
        </is>
      </c>
      <c r="E21" s="291" t="inlineStr">
        <is>
          <t>маш.час</t>
        </is>
      </c>
      <c r="F21" s="291" t="n">
        <v>5.94</v>
      </c>
      <c r="G21" s="296" t="n">
        <v>8.1</v>
      </c>
      <c r="H21" s="223">
        <f>ROUND(F21*G21,2)</f>
        <v/>
      </c>
      <c r="I21" s="153" t="n"/>
      <c r="L21" s="153" t="n"/>
    </row>
    <row r="22">
      <c r="A22" s="278" t="inlineStr">
        <is>
          <t>Материалы</t>
        </is>
      </c>
      <c r="B22" s="364" t="n"/>
      <c r="C22" s="364" t="n"/>
      <c r="D22" s="364" t="n"/>
      <c r="E22" s="365" t="n"/>
      <c r="F22" s="278" t="n"/>
      <c r="G22" s="207" t="n"/>
      <c r="H22" s="376">
        <f>SUM(H23:H40)</f>
        <v/>
      </c>
    </row>
    <row r="23">
      <c r="A23" s="172" t="n">
        <v>8</v>
      </c>
      <c r="B23" s="279" t="n"/>
      <c r="C23" s="216" t="inlineStr">
        <is>
          <t>Прайс из СД ОП</t>
        </is>
      </c>
      <c r="D23" s="294" t="inlineStr">
        <is>
          <t>Муфта концевая 330 кВ сечением 630 мм2</t>
        </is>
      </c>
      <c r="E23" s="291" t="inlineStr">
        <is>
          <t>шт</t>
        </is>
      </c>
      <c r="F23" s="291" t="n">
        <v>6</v>
      </c>
      <c r="G23" s="223" t="n">
        <v>2204615.03</v>
      </c>
      <c r="H23" s="223">
        <f>ROUND(F23*G23,2)</f>
        <v/>
      </c>
      <c r="I23" s="163" t="n"/>
      <c r="K23" s="153" t="n"/>
    </row>
    <row r="24">
      <c r="A24" s="172" t="n">
        <v>9</v>
      </c>
      <c r="B24" s="279" t="n"/>
      <c r="C24" s="216" t="inlineStr">
        <is>
          <t>01.7.03.04-0001</t>
        </is>
      </c>
      <c r="D24" s="294" t="inlineStr">
        <is>
          <t>Электроэнергия</t>
        </is>
      </c>
      <c r="E24" s="291" t="inlineStr">
        <is>
          <t>кВт-ч</t>
        </is>
      </c>
      <c r="F24" s="291" t="n">
        <v>4168.32</v>
      </c>
      <c r="G24" s="223" t="n">
        <v>0.4</v>
      </c>
      <c r="H24" s="223">
        <f>ROUND(F24*G24,2)</f>
        <v/>
      </c>
      <c r="I24" s="163" t="n"/>
      <c r="K24" s="153" t="n"/>
    </row>
    <row r="25">
      <c r="A25" s="172" t="n">
        <v>10</v>
      </c>
      <c r="B25" s="279" t="n"/>
      <c r="C25" s="216" t="inlineStr">
        <is>
          <t>01.7.20.08-0102</t>
        </is>
      </c>
      <c r="D25" s="294" t="inlineStr">
        <is>
          <t>Миткаль суровый</t>
        </is>
      </c>
      <c r="E25" s="291" t="inlineStr">
        <is>
          <t>10 м</t>
        </is>
      </c>
      <c r="F25" s="291" t="n">
        <v>12</v>
      </c>
      <c r="G25" s="223" t="n">
        <v>73.65000000000001</v>
      </c>
      <c r="H25" s="223">
        <f>ROUND(F25*G25,2)</f>
        <v/>
      </c>
      <c r="I25" s="163" t="n"/>
      <c r="K25" s="153" t="n"/>
    </row>
    <row r="26">
      <c r="A26" s="172" t="n">
        <v>11</v>
      </c>
      <c r="B26" s="279" t="n"/>
      <c r="C26" s="216" t="inlineStr">
        <is>
          <t>01.3.04.08-0025</t>
        </is>
      </c>
      <c r="D26" s="294" t="inlineStr">
        <is>
          <t>Масло кабельное</t>
        </is>
      </c>
      <c r="E26" s="291" t="inlineStr">
        <is>
          <t>кг</t>
        </is>
      </c>
      <c r="F26" s="291" t="n">
        <v>96</v>
      </c>
      <c r="G26" s="223" t="n">
        <v>8.85</v>
      </c>
      <c r="H26" s="223">
        <f>ROUND(F26*G26,2)</f>
        <v/>
      </c>
      <c r="I26" s="163" t="n"/>
      <c r="K26" s="153" t="n"/>
    </row>
    <row r="27">
      <c r="A27" s="172" t="n">
        <v>12</v>
      </c>
      <c r="B27" s="279" t="n"/>
      <c r="C27" s="216" t="inlineStr">
        <is>
          <t>01.3.02.01-0002</t>
        </is>
      </c>
      <c r="D27" s="294" t="inlineStr">
        <is>
          <t>Азот газообразный технический</t>
        </is>
      </c>
      <c r="E27" s="291" t="inlineStr">
        <is>
          <t>м3</t>
        </is>
      </c>
      <c r="F27" s="291" t="n">
        <v>90</v>
      </c>
      <c r="G27" s="223" t="n">
        <v>6.21</v>
      </c>
      <c r="H27" s="223">
        <f>ROUND(F27*G27,2)</f>
        <v/>
      </c>
      <c r="I27" s="163" t="n"/>
      <c r="K27" s="153" t="n"/>
    </row>
    <row r="28">
      <c r="A28" s="172" t="n">
        <v>13</v>
      </c>
      <c r="B28" s="279" t="n"/>
      <c r="C28" s="216" t="inlineStr">
        <is>
          <t>01.3.04.08-0024</t>
        </is>
      </c>
      <c r="D28" s="294" t="inlineStr">
        <is>
          <t>Масло изоляционное</t>
        </is>
      </c>
      <c r="E28" s="291" t="inlineStr">
        <is>
          <t>кг</t>
        </is>
      </c>
      <c r="F28" s="291" t="n">
        <v>80</v>
      </c>
      <c r="G28" s="223" t="n">
        <v>3.27</v>
      </c>
      <c r="H28" s="223">
        <f>ROUND(F28*G28,2)</f>
        <v/>
      </c>
      <c r="I28" s="163" t="n"/>
    </row>
    <row r="29" ht="25.5" customHeight="1" s="237">
      <c r="A29" s="172" t="n">
        <v>14</v>
      </c>
      <c r="B29" s="279" t="n"/>
      <c r="C29" s="216" t="inlineStr">
        <is>
          <t>11.1.03.05-0085</t>
        </is>
      </c>
      <c r="D29" s="294" t="inlineStr">
        <is>
          <t>Доска необрезная, хвойных пород, длина 4-6,5 м, все ширины, толщина 44 мм и более, сорт III</t>
        </is>
      </c>
      <c r="E29" s="291" t="inlineStr">
        <is>
          <t>м3</t>
        </is>
      </c>
      <c r="F29" s="291" t="n">
        <v>0.28</v>
      </c>
      <c r="G29" s="223" t="n">
        <v>684</v>
      </c>
      <c r="H29" s="223">
        <f>ROUND(F29*G29,2)</f>
        <v/>
      </c>
      <c r="I29" s="163" t="n"/>
      <c r="K29" s="153" t="n"/>
    </row>
    <row r="30">
      <c r="A30" s="172" t="n">
        <v>15</v>
      </c>
      <c r="B30" s="279" t="n"/>
      <c r="C30" s="216" t="inlineStr">
        <is>
          <t>01.3.02.08-0001</t>
        </is>
      </c>
      <c r="D30" s="294" t="inlineStr">
        <is>
          <t>Кислород газообразный технический</t>
        </is>
      </c>
      <c r="E30" s="291" t="inlineStr">
        <is>
          <t>м3</t>
        </is>
      </c>
      <c r="F30" s="291" t="n">
        <v>24</v>
      </c>
      <c r="G30" s="223" t="n">
        <v>6.22</v>
      </c>
      <c r="H30" s="223">
        <f>ROUND(F30*G30,2)</f>
        <v/>
      </c>
      <c r="I30" s="163" t="n"/>
      <c r="K30" s="153" t="n"/>
    </row>
    <row r="31" ht="25.5" customHeight="1" s="237">
      <c r="A31" s="172" t="n">
        <v>16</v>
      </c>
      <c r="B31" s="279" t="n"/>
      <c r="C31" s="216" t="inlineStr">
        <is>
          <t>10.3.02.03-0011</t>
        </is>
      </c>
      <c r="D31" s="294" t="inlineStr">
        <is>
          <t>Припои оловянно-свинцовые бессурьмянистые, марка ПОС30</t>
        </is>
      </c>
      <c r="E31" s="291" t="inlineStr">
        <is>
          <t>т</t>
        </is>
      </c>
      <c r="F31" s="291" t="n">
        <v>0.002</v>
      </c>
      <c r="G31" s="223" t="n">
        <v>68050</v>
      </c>
      <c r="H31" s="223">
        <f>ROUND(F31*G31,2)</f>
        <v/>
      </c>
      <c r="I31" s="163" t="n"/>
      <c r="K31" s="153" t="n"/>
    </row>
    <row r="32" ht="25.5" customHeight="1" s="237">
      <c r="A32" s="172" t="n">
        <v>17</v>
      </c>
      <c r="B32" s="279" t="n"/>
      <c r="C32" s="216" t="inlineStr">
        <is>
          <t>01.1.02.02-0022</t>
        </is>
      </c>
      <c r="D32" s="294" t="inlineStr">
        <is>
          <t>Бумага асбестовая электроизоляционная БЭ, толщина 0,2 мм</t>
        </is>
      </c>
      <c r="E32" s="291" t="inlineStr">
        <is>
          <t>т</t>
        </is>
      </c>
      <c r="F32" s="291" t="n">
        <v>0.008</v>
      </c>
      <c r="G32" s="223" t="n">
        <v>11549</v>
      </c>
      <c r="H32" s="223">
        <f>ROUND(F32*G32,2)</f>
        <v/>
      </c>
      <c r="I32" s="163" t="n"/>
    </row>
    <row r="33">
      <c r="A33" s="172" t="n">
        <v>18</v>
      </c>
      <c r="B33" s="279" t="n"/>
      <c r="C33" s="216" t="inlineStr">
        <is>
          <t>25.1.01.04-0031</t>
        </is>
      </c>
      <c r="D33" s="294" t="inlineStr">
        <is>
          <t>Шпалы непропитанные для железных дорог, тип I</t>
        </is>
      </c>
      <c r="E33" s="291" t="inlineStr">
        <is>
          <t>шт</t>
        </is>
      </c>
      <c r="F33" s="291" t="n">
        <v>0.28</v>
      </c>
      <c r="G33" s="223" t="n">
        <v>266.67</v>
      </c>
      <c r="H33" s="223">
        <f>ROUND(F33*G33,2)</f>
        <v/>
      </c>
      <c r="I33" s="163" t="n"/>
      <c r="K33" s="153" t="n"/>
    </row>
    <row r="34">
      <c r="A34" s="172" t="n">
        <v>19</v>
      </c>
      <c r="B34" s="279" t="n"/>
      <c r="C34" s="216" t="inlineStr">
        <is>
          <t>01.7.11.07-0034</t>
        </is>
      </c>
      <c r="D34" s="294" t="inlineStr">
        <is>
          <t>Электроды сварочные Э42А, диаметр 4 мм</t>
        </is>
      </c>
      <c r="E34" s="291" t="inlineStr">
        <is>
          <t>кг</t>
        </is>
      </c>
      <c r="F34" s="291" t="n">
        <v>6.4</v>
      </c>
      <c r="G34" s="223" t="n">
        <v>10.57</v>
      </c>
      <c r="H34" s="223">
        <f>ROUND(F34*G34,2)</f>
        <v/>
      </c>
      <c r="I34" s="163" t="n"/>
      <c r="K34" s="153" t="n"/>
    </row>
    <row r="35">
      <c r="A35" s="172" t="n">
        <v>20</v>
      </c>
      <c r="B35" s="279" t="n"/>
      <c r="C35" s="216" t="inlineStr">
        <is>
          <t>01.3.02.09-0022</t>
        </is>
      </c>
      <c r="D35" s="294" t="inlineStr">
        <is>
          <t>Пропан-бутан смесь техническая</t>
        </is>
      </c>
      <c r="E35" s="291" t="inlineStr">
        <is>
          <t>кг</t>
        </is>
      </c>
      <c r="F35" s="291" t="n">
        <v>8</v>
      </c>
      <c r="G35" s="223" t="n">
        <v>6.09</v>
      </c>
      <c r="H35" s="223">
        <f>ROUND(F35*G35,2)</f>
        <v/>
      </c>
      <c r="I35" s="163" t="n"/>
    </row>
    <row r="36" ht="25.5" customFormat="1" customHeight="1" s="227">
      <c r="A36" s="172" t="n">
        <v>21</v>
      </c>
      <c r="B36" s="279" t="n"/>
      <c r="C36" s="216" t="inlineStr">
        <is>
          <t>10.2.02.08-0001</t>
        </is>
      </c>
      <c r="D36" s="294" t="inlineStr">
        <is>
          <t>Проволока медная, круглая, мягкая, электротехническая, диаметр 1,0-3,0 мм и выше</t>
        </is>
      </c>
      <c r="E36" s="291" t="inlineStr">
        <is>
          <t>т</t>
        </is>
      </c>
      <c r="F36" s="291" t="n">
        <v>0.0012</v>
      </c>
      <c r="G36" s="223" t="n">
        <v>37517</v>
      </c>
      <c r="H36" s="223">
        <f>ROUND(F36*G36,2)</f>
        <v/>
      </c>
      <c r="I36" s="163" t="n"/>
    </row>
    <row r="37">
      <c r="A37" s="172" t="n">
        <v>22</v>
      </c>
      <c r="B37" s="279" t="n"/>
      <c r="C37" s="216" t="inlineStr">
        <is>
          <t>01.7.07.12-0022</t>
        </is>
      </c>
      <c r="D37" s="294" t="inlineStr">
        <is>
          <t>Пленка полиэтиленовая, толщина 0,2-0,5 мм</t>
        </is>
      </c>
      <c r="E37" s="291" t="inlineStr">
        <is>
          <t>м2</t>
        </is>
      </c>
      <c r="F37" s="291" t="n">
        <v>3.066</v>
      </c>
      <c r="G37" s="223" t="n">
        <v>12.19</v>
      </c>
      <c r="H37" s="223">
        <f>ROUND(F37*G37,2)</f>
        <v/>
      </c>
      <c r="I37" s="163" t="n"/>
    </row>
    <row r="38" ht="25.5" customHeight="1" s="237">
      <c r="A38" s="172" t="n">
        <v>23</v>
      </c>
      <c r="B38" s="279" t="n"/>
      <c r="C38" s="216" t="inlineStr">
        <is>
          <t>01.3.01.07-0009</t>
        </is>
      </c>
      <c r="D38" s="294" t="inlineStr">
        <is>
          <t>Спирт этиловый ректификованный технический, сорт I</t>
        </is>
      </c>
      <c r="E38" s="291" t="inlineStr">
        <is>
          <t>кг</t>
        </is>
      </c>
      <c r="F38" s="291" t="n">
        <v>0.96</v>
      </c>
      <c r="G38" s="223" t="n">
        <v>38.89</v>
      </c>
      <c r="H38" s="223">
        <f>ROUND(F38*G38,2)</f>
        <v/>
      </c>
      <c r="I38" s="163" t="n"/>
      <c r="K38" s="153" t="n"/>
    </row>
    <row r="39">
      <c r="A39" s="172" t="n">
        <v>24</v>
      </c>
      <c r="B39" s="279" t="n"/>
      <c r="C39" s="216" t="inlineStr">
        <is>
          <t>01.3.01.01-0001</t>
        </is>
      </c>
      <c r="D39" s="294" t="inlineStr">
        <is>
          <t>Бензин авиационный Б-70</t>
        </is>
      </c>
      <c r="E39" s="291" t="inlineStr">
        <is>
          <t>т</t>
        </is>
      </c>
      <c r="F39" s="291" t="n">
        <v>0.008</v>
      </c>
      <c r="G39" s="223" t="n">
        <v>4488.4</v>
      </c>
      <c r="H39" s="223">
        <f>ROUND(F39*G39,2)</f>
        <v/>
      </c>
      <c r="I39" s="163" t="n"/>
      <c r="K39" s="153" t="n"/>
    </row>
    <row r="40" ht="25.5" customHeight="1" s="237">
      <c r="A40" s="172" t="n">
        <v>25</v>
      </c>
      <c r="B40" s="279" t="n"/>
      <c r="C40" s="216" t="inlineStr">
        <is>
          <t>01.7.06.05-0041</t>
        </is>
      </c>
      <c r="D40" s="294" t="inlineStr">
        <is>
          <t>Лента изоляционная прорезиненная односторонняя, ширина 20 мм, толщина 0,25-0,35 мм</t>
        </is>
      </c>
      <c r="E40" s="291" t="inlineStr">
        <is>
          <t>кг</t>
        </is>
      </c>
      <c r="F40" s="291" t="n">
        <v>0.8</v>
      </c>
      <c r="G40" s="223" t="n">
        <v>30.4</v>
      </c>
      <c r="H40" s="223">
        <f>ROUND(F40*G40,2)</f>
        <v/>
      </c>
      <c r="I40" s="163" t="n"/>
      <c r="K40" s="153" t="n"/>
    </row>
    <row r="43">
      <c r="B43" s="239" t="inlineStr">
        <is>
          <t>Составил ______________________     Д.А. Самуйленко</t>
        </is>
      </c>
    </row>
    <row r="44">
      <c r="B44" s="138" t="inlineStr">
        <is>
          <t xml:space="preserve">                         (подпись, инициалы, фамилия)</t>
        </is>
      </c>
    </row>
    <row r="46">
      <c r="B46" s="239" t="inlineStr">
        <is>
          <t>Проверил ______________________        А.В. Костянецкая</t>
        </is>
      </c>
    </row>
    <row r="47">
      <c r="B47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3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концевой 330 кВ сечением до 2500мм2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88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концевой 330 кВ сечением до 2500мм2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4" t="n"/>
      <c r="N10" s="234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4" t="n"/>
      <c r="N11" s="234" t="n"/>
    </row>
    <row r="12">
      <c r="A12" s="291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91" t="n">
        <v>1</v>
      </c>
      <c r="B13" s="216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1" t="inlineStr">
        <is>
          <t>чел.-ч.</t>
        </is>
      </c>
      <c r="E13" s="379" t="n">
        <v>1824</v>
      </c>
      <c r="F13" s="223" t="n">
        <v>9.619999999999999</v>
      </c>
      <c r="G13" s="223" t="n">
        <v>17546.88</v>
      </c>
      <c r="H13" s="297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8" t="n">
        <v>1</v>
      </c>
      <c r="I14" s="180" t="n"/>
      <c r="J14" s="223">
        <f>SUM(J13:J13)</f>
        <v/>
      </c>
    </row>
    <row r="15" ht="38.25" customFormat="1" customHeight="1" s="234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3">
        <f>SUM(G14)*0.7</f>
        <v/>
      </c>
      <c r="H15" s="298" t="n">
        <v>1</v>
      </c>
      <c r="I15" s="180" t="n"/>
      <c r="J15" s="223">
        <f>SUM(J13)*0.7</f>
        <v/>
      </c>
    </row>
    <row r="16" ht="14.25" customFormat="1" customHeight="1" s="234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9" t="n">
        <v>5.04</v>
      </c>
      <c r="F17" s="223" t="n">
        <v>12.551587301587</v>
      </c>
      <c r="G17" s="223" t="n">
        <v>63.26</v>
      </c>
      <c r="H17" s="298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91" t="n"/>
      <c r="B18" s="291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91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91" t="n">
        <v>3</v>
      </c>
      <c r="B21" s="216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1" t="inlineStr">
        <is>
          <t>маш.час</t>
        </is>
      </c>
      <c r="E21" s="379" t="n">
        <v>2.52</v>
      </c>
      <c r="F21" s="296" t="n">
        <v>115.4</v>
      </c>
      <c r="G21" s="223">
        <f>ROUND(E21*F21,2)</f>
        <v/>
      </c>
      <c r="H21" s="297">
        <f>G21/$G$30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91" t="n">
        <v>4</v>
      </c>
      <c r="B22" s="216" t="inlineStr">
        <is>
          <t>91.14.02-001</t>
        </is>
      </c>
      <c r="C22" s="294" t="inlineStr">
        <is>
          <t>Автомобили бортовые, грузоподъемность до 5 т</t>
        </is>
      </c>
      <c r="D22" s="291" t="inlineStr">
        <is>
          <t>маш.час</t>
        </is>
      </c>
      <c r="E22" s="379" t="n">
        <v>2.52</v>
      </c>
      <c r="F22" s="296" t="n">
        <v>65.70999999999999</v>
      </c>
      <c r="G22" s="223">
        <f>ROUND(E22*F22,2)</f>
        <v/>
      </c>
      <c r="H22" s="297">
        <f>G22/$G$30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91" t="n">
        <v>5</v>
      </c>
      <c r="B23" s="216" t="inlineStr">
        <is>
          <t>91.19.12-021</t>
        </is>
      </c>
      <c r="C23" s="294" t="inlineStr">
        <is>
          <t>Насосы вакуумные 3,6 м3/мин</t>
        </is>
      </c>
      <c r="D23" s="291" t="inlineStr">
        <is>
          <t>маш.час</t>
        </is>
      </c>
      <c r="E23" s="379" t="n">
        <v>16.64</v>
      </c>
      <c r="F23" s="296" t="n">
        <v>6.28</v>
      </c>
      <c r="G23" s="223">
        <f>ROUND(E23*F23,2)</f>
        <v/>
      </c>
      <c r="H23" s="297">
        <f>G23/$G$30</f>
        <v/>
      </c>
      <c r="I23" s="223">
        <f>ROUND(F23*Прил.10!$D$12,2)</f>
        <v/>
      </c>
      <c r="J23" s="223">
        <f>ROUND(I23*E23,2)</f>
        <v/>
      </c>
    </row>
    <row r="24" ht="14.25" customFormat="1" customHeight="1" s="234">
      <c r="A24" s="291" t="n">
        <v>6</v>
      </c>
      <c r="B24" s="216" t="inlineStr">
        <is>
          <t>91.21.16-012</t>
        </is>
      </c>
      <c r="C24" s="294" t="inlineStr">
        <is>
          <t>Прессы гидравлические с электроприводом</t>
        </is>
      </c>
      <c r="D24" s="291" t="inlineStr">
        <is>
          <t>маш.час</t>
        </is>
      </c>
      <c r="E24" s="379" t="n">
        <v>63.04</v>
      </c>
      <c r="F24" s="296" t="n">
        <v>1.11</v>
      </c>
      <c r="G24" s="223">
        <f>ROUND(E24*F24,2)</f>
        <v/>
      </c>
      <c r="H24" s="297">
        <f>G24/$G$30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4">
      <c r="A25" s="291" t="n"/>
      <c r="B25" s="291" t="n"/>
      <c r="C25" s="294" t="inlineStr">
        <is>
          <t>Итого основные машины и механизмы</t>
        </is>
      </c>
      <c r="D25" s="291" t="n"/>
      <c r="E25" s="379" t="n"/>
      <c r="F25" s="223" t="n"/>
      <c r="G25" s="223">
        <f>SUM(G21:G24)</f>
        <v/>
      </c>
      <c r="H25" s="298">
        <f>G25/G30</f>
        <v/>
      </c>
      <c r="I25" s="127" t="n"/>
      <c r="J25" s="223">
        <f>SUM(J21:J24)</f>
        <v/>
      </c>
    </row>
    <row r="26" ht="25.5" customFormat="1" customHeight="1" s="234">
      <c r="A26" s="291" t="n"/>
      <c r="B26" s="291" t="n"/>
      <c r="C26" s="189" t="inlineStr">
        <is>
          <t>Итого основные машины и механизмы 
(с коэффициентом на демонтаж 0,7)</t>
        </is>
      </c>
      <c r="D26" s="291" t="n"/>
      <c r="E26" s="380" t="n"/>
      <c r="F26" s="295" t="n"/>
      <c r="G26" s="223">
        <f>G25*0.7</f>
        <v/>
      </c>
      <c r="H26" s="297">
        <f>G26/G31</f>
        <v/>
      </c>
      <c r="I26" s="223" t="n"/>
      <c r="J26" s="223">
        <f>J25*0.7</f>
        <v/>
      </c>
    </row>
    <row r="27" hidden="1" outlineLevel="1" ht="25.5" customFormat="1" customHeight="1" s="234">
      <c r="A27" s="291" t="n">
        <v>7</v>
      </c>
      <c r="B27" s="216" t="inlineStr">
        <is>
          <t>91.17.04-233</t>
        </is>
      </c>
      <c r="C27" s="294" t="inlineStr">
        <is>
          <t>Установки для сварки ручной дуговой (постоянного тока)</t>
        </is>
      </c>
      <c r="D27" s="291" t="inlineStr">
        <is>
          <t>маш.час</t>
        </is>
      </c>
      <c r="E27" s="379" t="n">
        <v>5.94</v>
      </c>
      <c r="F27" s="296" t="n">
        <v>8.1</v>
      </c>
      <c r="G27" s="223">
        <f>ROUND(E27*F27,2)</f>
        <v/>
      </c>
      <c r="H27" s="297">
        <f>G27/$G$30</f>
        <v/>
      </c>
      <c r="I27" s="223">
        <f>ROUND(F27*Прил.10!$D$12,2)</f>
        <v/>
      </c>
      <c r="J27" s="223">
        <f>ROUND(I27*E27,2)</f>
        <v/>
      </c>
    </row>
    <row r="28" collapsed="1" ht="14.25" customFormat="1" customHeight="1" s="234">
      <c r="A28" s="291" t="n"/>
      <c r="B28" s="291" t="n"/>
      <c r="C28" s="294" t="inlineStr">
        <is>
          <t>Итого прочие машины и механизмы</t>
        </is>
      </c>
      <c r="D28" s="291" t="n"/>
      <c r="E28" s="295" t="n"/>
      <c r="F28" s="223" t="n"/>
      <c r="G28" s="127">
        <f>SUM(G27:G27)</f>
        <v/>
      </c>
      <c r="H28" s="297">
        <f>G28/G30</f>
        <v/>
      </c>
      <c r="I28" s="223" t="n"/>
      <c r="J28" s="127">
        <f>SUM(J27:J27)</f>
        <v/>
      </c>
    </row>
    <row r="29" ht="25.5" customFormat="1" customHeight="1" s="234">
      <c r="A29" s="291" t="n"/>
      <c r="B29" s="291" t="n"/>
      <c r="C29" s="189" t="inlineStr">
        <is>
          <t>Итого прочие машины и механизмы 
(с коэффициентом на демонтаж 0,7)</t>
        </is>
      </c>
      <c r="D29" s="291" t="n"/>
      <c r="E29" s="295" t="n"/>
      <c r="F29" s="223" t="n"/>
      <c r="G29" s="223">
        <f>G28*0.7</f>
        <v/>
      </c>
      <c r="H29" s="297">
        <f>G29/G31</f>
        <v/>
      </c>
      <c r="I29" s="223" t="n"/>
      <c r="J29" s="223">
        <f>J28*0.7</f>
        <v/>
      </c>
    </row>
    <row r="30" ht="25.5" customFormat="1" customHeight="1" s="234">
      <c r="A30" s="291" t="n"/>
      <c r="B30" s="291" t="n"/>
      <c r="C30" s="277" t="inlineStr">
        <is>
          <t>Итого по разделу «Машины и механизмы»</t>
        </is>
      </c>
      <c r="D30" s="291" t="n"/>
      <c r="E30" s="295" t="n"/>
      <c r="F30" s="223" t="n"/>
      <c r="G30" s="223">
        <f>G28+G25</f>
        <v/>
      </c>
      <c r="H30" s="201" t="n">
        <v>1</v>
      </c>
      <c r="I30" s="202" t="n"/>
      <c r="J30" s="200">
        <f>J28+J25</f>
        <v/>
      </c>
    </row>
    <row r="31" ht="38.25" customFormat="1" customHeight="1" s="234">
      <c r="A31" s="291" t="n"/>
      <c r="B31" s="291" t="n"/>
      <c r="C31" s="197" t="inlineStr">
        <is>
          <t>Итого по разделу «Машины и механизмы»  
(с коэффициентом на демонтаж 0,7)</t>
        </is>
      </c>
      <c r="D31" s="293" t="n"/>
      <c r="E31" s="199" t="n"/>
      <c r="F31" s="200" t="n"/>
      <c r="G31" s="200">
        <f>G26+G29</f>
        <v/>
      </c>
      <c r="H31" s="201" t="n">
        <v>1</v>
      </c>
      <c r="I31" s="202" t="n"/>
      <c r="J31" s="200">
        <f>J26+J29</f>
        <v/>
      </c>
    </row>
    <row r="32" ht="14.25" customFormat="1" customHeight="1" s="234">
      <c r="A32" s="291" t="n"/>
      <c r="B32" s="277" t="inlineStr">
        <is>
          <t>Оборудование</t>
        </is>
      </c>
      <c r="C32" s="364" t="n"/>
      <c r="D32" s="364" t="n"/>
      <c r="E32" s="364" t="n"/>
      <c r="F32" s="364" t="n"/>
      <c r="G32" s="364" t="n"/>
      <c r="H32" s="365" t="n"/>
      <c r="I32" s="180" t="n"/>
      <c r="J32" s="180" t="n"/>
    </row>
    <row r="33">
      <c r="A33" s="291" t="n"/>
      <c r="B33" s="294" t="inlineStr">
        <is>
          <t>Основное оборудование</t>
        </is>
      </c>
      <c r="C33" s="364" t="n"/>
      <c r="D33" s="364" t="n"/>
      <c r="E33" s="364" t="n"/>
      <c r="F33" s="364" t="n"/>
      <c r="G33" s="364" t="n"/>
      <c r="H33" s="365" t="n"/>
      <c r="I33" s="180" t="n"/>
      <c r="J33" s="180" t="n"/>
    </row>
    <row r="34">
      <c r="A34" s="291" t="n"/>
      <c r="B34" s="170" t="n"/>
      <c r="C34" s="171" t="inlineStr">
        <is>
          <t>Итого основное оборудование</t>
        </is>
      </c>
      <c r="D34" s="291" t="n"/>
      <c r="E34" s="379" t="n"/>
      <c r="F34" s="296" t="n"/>
      <c r="G34" s="223" t="n">
        <v>0</v>
      </c>
      <c r="H34" s="298" t="n">
        <v>0</v>
      </c>
      <c r="I34" s="127" t="n"/>
      <c r="J34" s="223" t="n">
        <v>0</v>
      </c>
    </row>
    <row r="35">
      <c r="A35" s="291" t="n"/>
      <c r="B35" s="291" t="n"/>
      <c r="C35" s="294" t="inlineStr">
        <is>
          <t>Итого прочее оборудование</t>
        </is>
      </c>
      <c r="D35" s="291" t="n"/>
      <c r="E35" s="379" t="n"/>
      <c r="F35" s="296" t="n"/>
      <c r="G35" s="223" t="n">
        <v>0</v>
      </c>
      <c r="H35" s="297" t="n">
        <v>0</v>
      </c>
      <c r="I35" s="127" t="n"/>
      <c r="J35" s="223" t="n">
        <v>0</v>
      </c>
    </row>
    <row r="36">
      <c r="A36" s="291" t="n"/>
      <c r="B36" s="291" t="n"/>
      <c r="C36" s="277" t="inlineStr">
        <is>
          <t>Итого по разделу «Оборудование»</t>
        </is>
      </c>
      <c r="D36" s="291" t="n"/>
      <c r="E36" s="295" t="n"/>
      <c r="F36" s="296" t="n"/>
      <c r="G36" s="223">
        <f>G35+G34</f>
        <v/>
      </c>
      <c r="H36" s="298">
        <f>H35+H34</f>
        <v/>
      </c>
      <c r="I36" s="127" t="n"/>
      <c r="J36" s="223">
        <f>J35+J34</f>
        <v/>
      </c>
    </row>
    <row r="37" ht="25.5" customHeight="1" s="237">
      <c r="A37" s="291" t="n"/>
      <c r="B37" s="291" t="n"/>
      <c r="C37" s="294" t="inlineStr">
        <is>
          <t>в том числе технологическое оборудование</t>
        </is>
      </c>
      <c r="D37" s="291" t="n"/>
      <c r="E37" s="380" t="n"/>
      <c r="F37" s="296" t="n"/>
      <c r="G37" s="223" t="n">
        <v>0</v>
      </c>
      <c r="H37" s="298" t="n"/>
      <c r="I37" s="127" t="n"/>
      <c r="J37" s="223">
        <f>J36</f>
        <v/>
      </c>
    </row>
    <row r="38" ht="14.25" customFormat="1" customHeight="1" s="234">
      <c r="A38" s="291" t="n"/>
      <c r="B38" s="277" t="inlineStr">
        <is>
          <t>Материалы</t>
        </is>
      </c>
      <c r="C38" s="364" t="n"/>
      <c r="D38" s="364" t="n"/>
      <c r="E38" s="364" t="n"/>
      <c r="F38" s="364" t="n"/>
      <c r="G38" s="364" t="n"/>
      <c r="H38" s="365" t="n"/>
      <c r="I38" s="204" t="n"/>
      <c r="J38" s="204" t="n"/>
    </row>
    <row r="39" ht="14.25" customFormat="1" customHeight="1" s="234">
      <c r="A39" s="291" t="n"/>
      <c r="B39" s="294" t="inlineStr">
        <is>
          <t>Основные материалы</t>
        </is>
      </c>
      <c r="C39" s="364" t="n"/>
      <c r="D39" s="364" t="n"/>
      <c r="E39" s="364" t="n"/>
      <c r="F39" s="364" t="n"/>
      <c r="G39" s="364" t="n"/>
      <c r="H39" s="365" t="n"/>
      <c r="I39" s="204" t="n"/>
      <c r="J39" s="204" t="n"/>
    </row>
    <row r="40" ht="14.25" customFormat="1" customHeight="1" s="234">
      <c r="A40" s="291" t="n"/>
      <c r="B40" s="216" t="n"/>
      <c r="C40" s="294" t="inlineStr">
        <is>
          <t>Итого основные материалы</t>
        </is>
      </c>
      <c r="D40" s="291" t="n"/>
      <c r="E40" s="379" t="n"/>
      <c r="F40" s="223" t="n"/>
      <c r="G40" s="223" t="n">
        <v>0</v>
      </c>
      <c r="H40" s="297" t="n">
        <v>0</v>
      </c>
      <c r="I40" s="223" t="n"/>
      <c r="J40" s="223" t="n">
        <v>0</v>
      </c>
    </row>
    <row r="41" ht="14.25" customFormat="1" customHeight="1" s="234">
      <c r="A41" s="291" t="n"/>
      <c r="B41" s="291" t="n"/>
      <c r="C41" s="294" t="inlineStr">
        <is>
          <t>Итого прочие материалы</t>
        </is>
      </c>
      <c r="D41" s="291" t="n"/>
      <c r="E41" s="295" t="n"/>
      <c r="F41" s="296" t="n"/>
      <c r="G41" s="223" t="n">
        <v>0</v>
      </c>
      <c r="H41" s="297" t="n">
        <v>0</v>
      </c>
      <c r="I41" s="223" t="n"/>
      <c r="J41" s="223" t="n">
        <v>0</v>
      </c>
    </row>
    <row r="42" ht="14.25" customFormat="1" customHeight="1" s="234">
      <c r="A42" s="291" t="n"/>
      <c r="B42" s="291" t="n"/>
      <c r="C42" s="277" t="inlineStr">
        <is>
          <t>Итого по разделу «Материалы»</t>
        </is>
      </c>
      <c r="D42" s="291" t="n"/>
      <c r="E42" s="295" t="n"/>
      <c r="F42" s="296" t="n"/>
      <c r="G42" s="223">
        <f>G40+G41</f>
        <v/>
      </c>
      <c r="H42" s="297" t="n">
        <v>0</v>
      </c>
      <c r="I42" s="223" t="n"/>
      <c r="J42" s="223">
        <f>J40+J41</f>
        <v/>
      </c>
    </row>
    <row r="43" ht="14.25" customFormat="1" customHeight="1" s="234">
      <c r="A43" s="291" t="n"/>
      <c r="B43" s="291" t="n"/>
      <c r="C43" s="294" t="inlineStr">
        <is>
          <t>ИТОГО ПО РМ</t>
        </is>
      </c>
      <c r="D43" s="291" t="n"/>
      <c r="E43" s="295" t="n"/>
      <c r="F43" s="296" t="n"/>
      <c r="G43" s="223">
        <f>G14+G30</f>
        <v/>
      </c>
      <c r="H43" s="297" t="n"/>
      <c r="I43" s="223" t="n"/>
      <c r="J43" s="223">
        <f>J14+J30+J42</f>
        <v/>
      </c>
    </row>
    <row r="44" ht="25.5" customFormat="1" customHeight="1" s="234">
      <c r="A44" s="291" t="n"/>
      <c r="B44" s="291" t="n"/>
      <c r="C44" s="294" t="inlineStr">
        <is>
          <t>ИТОГО ПО РМ
(с коэффициентом на демонтаж 0,7)</t>
        </is>
      </c>
      <c r="D44" s="291" t="n"/>
      <c r="E44" s="295" t="n"/>
      <c r="F44" s="296" t="n"/>
      <c r="G44" s="223">
        <f>G15+G31</f>
        <v/>
      </c>
      <c r="H44" s="297" t="n"/>
      <c r="I44" s="223" t="n"/>
      <c r="J44" s="223">
        <f>J14*0.7+J30*0.7+J42</f>
        <v/>
      </c>
    </row>
    <row r="45" ht="14.25" customFormat="1" customHeight="1" s="234">
      <c r="A45" s="291" t="n"/>
      <c r="B45" s="291" t="n"/>
      <c r="C45" s="294" t="inlineStr">
        <is>
          <t>Накладные расходы</t>
        </is>
      </c>
      <c r="D45" s="133">
        <f>ROUND(G45/(G$17+$G$14),2)</f>
        <v/>
      </c>
      <c r="E45" s="295" t="n"/>
      <c r="F45" s="296" t="n"/>
      <c r="G45" s="223" t="n">
        <v>17081.84</v>
      </c>
      <c r="H45" s="298" t="n"/>
      <c r="I45" s="223" t="n"/>
      <c r="J45" s="223">
        <f>ROUND(D45*(J14+J17),2)</f>
        <v/>
      </c>
    </row>
    <row r="46" ht="25.5" customFormat="1" customHeight="1" s="234">
      <c r="A46" s="291" t="n"/>
      <c r="B46" s="291" t="n"/>
      <c r="C46" s="294" t="inlineStr">
        <is>
          <t>Накладные расходы 
(с коэффициентом на демонтаж 0,7)</t>
        </is>
      </c>
      <c r="D46" s="203">
        <f>ROUND(G46/(G$18+$G$15),2)</f>
        <v/>
      </c>
      <c r="E46" s="295" t="n"/>
      <c r="F46" s="296" t="n"/>
      <c r="G46" s="223">
        <f>G45*0.7</f>
        <v/>
      </c>
      <c r="H46" s="298" t="n"/>
      <c r="I46" s="223" t="n"/>
      <c r="J46" s="223">
        <f>ROUND(D46*(J15+J18),2)</f>
        <v/>
      </c>
    </row>
    <row r="47" ht="14.25" customFormat="1" customHeight="1" s="234">
      <c r="A47" s="291" t="n"/>
      <c r="B47" s="291" t="n"/>
      <c r="C47" s="294" t="inlineStr">
        <is>
          <t>Сметная прибыль</t>
        </is>
      </c>
      <c r="D47" s="133">
        <f>ROUND(G47/(G$14+G$17),2)</f>
        <v/>
      </c>
      <c r="E47" s="295" t="n"/>
      <c r="F47" s="296" t="n"/>
      <c r="G47" s="223" t="n">
        <v>8981.17</v>
      </c>
      <c r="H47" s="298" t="n"/>
      <c r="I47" s="223" t="n"/>
      <c r="J47" s="223">
        <f>ROUND(D47*(J14+J17),2)</f>
        <v/>
      </c>
    </row>
    <row r="48" ht="25.5" customFormat="1" customHeight="1" s="234">
      <c r="A48" s="291" t="n"/>
      <c r="B48" s="291" t="n"/>
      <c r="C48" s="294" t="inlineStr">
        <is>
          <t>Сметная прибыль 
(с коэффициентом на демонтаж 0,7)</t>
        </is>
      </c>
      <c r="D48" s="203">
        <f>ROUND(G48/(G$15+G$18),2)</f>
        <v/>
      </c>
      <c r="E48" s="295" t="n"/>
      <c r="F48" s="296" t="n"/>
      <c r="G48" s="223">
        <f>G47*0.7</f>
        <v/>
      </c>
      <c r="H48" s="298" t="n"/>
      <c r="I48" s="223" t="n"/>
      <c r="J48" s="223">
        <f>ROUND(D48*(J15+J18),2)</f>
        <v/>
      </c>
    </row>
    <row r="49" ht="25.5" customFormat="1" customHeight="1" s="234">
      <c r="A49" s="291" t="n"/>
      <c r="B49" s="291" t="n"/>
      <c r="C49" s="294" t="inlineStr">
        <is>
          <t>Итого СМР (с НР и СП) 
(с коэффициентом на демонтаж 0,7)</t>
        </is>
      </c>
      <c r="D49" s="291" t="n"/>
      <c r="E49" s="295" t="n"/>
      <c r="F49" s="296" t="n"/>
      <c r="G49" s="223">
        <f>G44+G46+G48</f>
        <v/>
      </c>
      <c r="H49" s="298" t="n"/>
      <c r="I49" s="223" t="n"/>
      <c r="J49" s="223">
        <f>ROUND((J44+J46+J48),2)</f>
        <v/>
      </c>
    </row>
    <row r="50" ht="25.5" customFormat="1" customHeight="1" s="234">
      <c r="A50" s="291" t="n"/>
      <c r="B50" s="291" t="n"/>
      <c r="C50" s="294" t="inlineStr">
        <is>
          <t>ВСЕГО СМР + ОБОРУДОВАНИЕ 
(с коэффициентом на демонтаж 0,7)</t>
        </is>
      </c>
      <c r="D50" s="291" t="n"/>
      <c r="E50" s="295" t="n"/>
      <c r="F50" s="296" t="n"/>
      <c r="G50" s="223">
        <f>G49</f>
        <v/>
      </c>
      <c r="H50" s="298" t="n"/>
      <c r="I50" s="223" t="n"/>
      <c r="J50" s="223">
        <f>J49</f>
        <v/>
      </c>
    </row>
    <row r="51" ht="34.5" customFormat="1" customHeight="1" s="234">
      <c r="A51" s="291" t="n"/>
      <c r="B51" s="291" t="n"/>
      <c r="C51" s="294" t="inlineStr">
        <is>
          <t>ИТОГО ПОКАЗАТЕЛЬ НА ЕД. ИЗМ.</t>
        </is>
      </c>
      <c r="D51" s="291" t="inlineStr">
        <is>
          <t>1 ед</t>
        </is>
      </c>
      <c r="E51" s="295" t="n">
        <v>1</v>
      </c>
      <c r="F51" s="296" t="n"/>
      <c r="G51" s="223">
        <f>G50/E51</f>
        <v/>
      </c>
      <c r="H51" s="298" t="n"/>
      <c r="I51" s="223" t="n"/>
      <c r="J51" s="200">
        <f>J50/E51</f>
        <v/>
      </c>
    </row>
    <row r="53" ht="14.25" customFormat="1" customHeight="1" s="234">
      <c r="A53" s="233" t="inlineStr">
        <is>
          <t>Составил ______________________     Д.А. Самуйленко</t>
        </is>
      </c>
    </row>
    <row r="54" ht="14.25" customFormat="1" customHeight="1" s="234">
      <c r="A54" s="236" t="inlineStr">
        <is>
          <t xml:space="preserve">                         (подпись, инициалы, фамилия)</t>
        </is>
      </c>
    </row>
    <row r="55" ht="14.25" customFormat="1" customHeight="1" s="234">
      <c r="A55" s="233" t="n"/>
    </row>
    <row r="56" ht="14.25" customFormat="1" customHeight="1" s="234">
      <c r="A56" s="233" t="inlineStr">
        <is>
          <t>Проверил ______________________        А.В. Костянецкая</t>
        </is>
      </c>
    </row>
    <row r="57" ht="14.25" customFormat="1" customHeight="1" s="234">
      <c r="A57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концевой 330 кВ сечением до 2500мм2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37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3" t="n">
        <v>0</v>
      </c>
    </row>
    <row r="13" ht="19.5" customHeight="1" s="237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М5-06-1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2025-01-24T12:11:27Z</dcterms:modified>
  <cp:lastModifiedBy>Nikolay Ivanov</cp:lastModifiedBy>
  <cp:lastPrinted>2023-11-29T08:03:28Z</cp:lastPrinted>
</cp:coreProperties>
</file>