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x">[1]ис.смета!#REF!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_A65560">[2]График!#REF!</definedName>
    <definedName name="_______E65560">[2]График!#REF!</definedName>
    <definedName name="______a2">#REF!</definedName>
    <definedName name="______A65560">[2]График!#REF!</definedName>
    <definedName name="______E65560">[2]График!#REF!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A65560">[2]График!#REF!</definedName>
    <definedName name="_____E65560">[2]График!#REF!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A65560">[2]График!#REF!</definedName>
    <definedName name="____E65560">[2]График!#REF!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A65560">[2]График!#REF!</definedName>
    <definedName name="___E65560">[2]График!#REF!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A65560">[2]График!#REF!</definedName>
    <definedName name="__E65560">[2]График!#REF!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65560">[2]График!#REF!</definedName>
    <definedName name="_AUTOEXEC">#REF!</definedName>
    <definedName name="_def1999">'[3]1999'!#REF!</definedName>
    <definedName name="_def2000г">#REF!</definedName>
    <definedName name="_def2001г">#REF!</definedName>
    <definedName name="_def2002г">#REF!</definedName>
    <definedName name="_E65560">[2]График!#REF!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infl.99">[4]vec!#REF!</definedName>
    <definedName name="_Izm">[5]Стрельна!#REF!</definedName>
    <definedName name="_k">#REF!</definedName>
    <definedName name="_m">#REF!</definedName>
    <definedName name="_mm1">[6]ПРОГНОЗ_1!#REF!</definedName>
    <definedName name="_qs2">#REF!</definedName>
    <definedName name="_qs3">#REF!</definedName>
    <definedName name="_s">#REF!</definedName>
    <definedName name="_VolN">[5]Стрельна!#REF!</definedName>
    <definedName name="_VolPartN">[5]Стрельна!#REF!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dadsasd">[8]топография!#REF!</definedName>
    <definedName name="adress">[9]ВОР!#REF!</definedName>
    <definedName name="AS2DocOpenMode">"AS2DocumentEdit"</definedName>
    <definedName name="asd">#REF!</definedName>
    <definedName name="b">#REF!</definedName>
    <definedName name="BcjaShapka">[9]ВОР!#REF!</definedName>
    <definedName name="bhk">[10]топография!#REF!</definedName>
    <definedName name="bjbkl">[11]топография!#REF!</definedName>
    <definedName name="BLPH1">#REF!</definedName>
    <definedName name="BLPH2">#REF!</definedName>
    <definedName name="Categories">#REF!</definedName>
    <definedName name="CC_fSF">#REF!</definedName>
    <definedName name="CnfName">[13]Лист1!#REF!</definedName>
    <definedName name="CnfName_1">[14]Обновление!#REF!</definedName>
    <definedName name="cntNumber">'[15]Счет-Фактура'!#REF!</definedName>
    <definedName name="cntPayerCountCor">'[15]Счет-Фактура'!#REF!</definedName>
    <definedName name="cntQnt">'[15]Счет-Фактура'!#REF!</definedName>
    <definedName name="cntSuppAddr2">'[15]Счет-Фактура'!#REF!</definedName>
    <definedName name="cntSuppMFO1">'[15]Счет-Фактура'!#REF!</definedName>
    <definedName name="cntUnit">'[15]Счет-Фактура'!#REF!</definedName>
    <definedName name="ConfName">[13]Лист1!#REF!</definedName>
    <definedName name="ConfName_1">[14]Обновление!#REF!</definedName>
    <definedName name="_xlnm.Criteria">#REF!</definedName>
    <definedName name="curs">'[16]I'!$C$2</definedName>
    <definedName name="cvtnf">#REF!</definedName>
    <definedName name="d">#REF!</definedName>
    <definedName name="Database">#REF!</definedName>
    <definedName name="DateColJournal">#REF!</definedName>
    <definedName name="dck">[17]топография!#REF!</definedName>
    <definedName name="dckl">[18]топография!#REF!</definedName>
    <definedName name="dckl000">[18]топография!#REF!</definedName>
    <definedName name="dckl666">[18]топография!#REF!</definedName>
    <definedName name="dckl789">[18]топография!#REF!</definedName>
    <definedName name="ddd">[19]ПРОГНОЗ_1!#REF!</definedName>
    <definedName name="ddduy">#REF!</definedName>
    <definedName name="deviation1">#REF!</definedName>
    <definedName name="dfff">[20]топография!#REF!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ILName">[13]Лист1!#REF!</definedName>
    <definedName name="EILName_1">[14]Обновление!#REF!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fffff">'[21]Гр5(о)'!#REF!</definedName>
    <definedName name="fgh">[22]топография!#REF!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PriceRange">[13]Лист1!#REF!</definedName>
    <definedName name="hPriceRange_1">[14]Цена!#REF!</definedName>
    <definedName name="htvjyn">#REF!</definedName>
    <definedName name="i">#REF!</definedName>
    <definedName name="idPriceColumn">[13]Лист1!#REF!</definedName>
    <definedName name="idPriceColumn_1">[14]Цена!#REF!</definedName>
    <definedName name="iii">#REF!</definedName>
    <definedName name="iiiii">#REF!</definedName>
    <definedName name="Ind">#REF!</definedName>
    <definedName name="infl">[23]ПДР!#REF!</definedName>
    <definedName name="Itog">#REF!</definedName>
    <definedName name="Iквартал2014">'[24]Индексы'!$A$2:$A$18</definedName>
    <definedName name="jjjj">'[25]Гр5(о)'!#REF!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">[23]ПДР!#REF!</definedName>
    <definedName name="KPlan">#REF!</definedName>
    <definedName name="l">#REF!</definedName>
    <definedName name="language">#REF!</definedName>
    <definedName name="ljujhunb">[20]топография!#REF!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gh">[8]топография!#REF!</definedName>
    <definedName name="NumColJournal">#REF!</definedName>
    <definedName name="o">#REF!</definedName>
    <definedName name="Obj">#REF!</definedName>
    <definedName name="OELName">[13]Лист1!#REF!</definedName>
    <definedName name="OELName_1">[14]Обновление!#REF!</definedName>
    <definedName name="OPLName">[13]Лист1!#REF!</definedName>
    <definedName name="OPLName_1">[14]Обновление!#REF!</definedName>
    <definedName name="opmes">'[29]I'!$C$2</definedName>
    <definedName name="oppp">#REF!</definedName>
    <definedName name="p">[13]Лист1!#REF!</definedName>
    <definedName name="p_1">[14]Product!#REF!</definedName>
    <definedName name="pp">#REF!</definedName>
    <definedName name="PriceRange">[13]Лист1!#REF!</definedName>
    <definedName name="PriceRange_1">[14]Цена!#REF!</definedName>
    <definedName name="_xlnm.Print_Area">#REF!</definedName>
    <definedName name="PrntSnbUser">[9]ВОР!#REF!</definedName>
    <definedName name="propis">#REF!</definedName>
    <definedName name="q">#REF!</definedName>
    <definedName name="qq">#REF!</definedName>
    <definedName name="qqqqqqq">[30]топография!#REF!</definedName>
    <definedName name="qqqqqqqqqqqqqqqqqqqqqqqqqqqqqqqqqqq">#REF!</definedName>
    <definedName name="rehl">#REF!</definedName>
    <definedName name="rf">#REF!</definedName>
    <definedName name="rr">'[31]Пример расчета'!#REF!</definedName>
    <definedName name="rrr">'[32]I'!$C$2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">[8]топография!#REF!</definedName>
    <definedName name="sddsdaD">[20]топография!#REF!</definedName>
    <definedName name="SDDsfd">#REF!</definedName>
    <definedName name="SDSA">#REF!</definedName>
    <definedName name="SF_SFs">#REF!</definedName>
    <definedName name="ShapkaBepx">[9]ВОР!#REF!</definedName>
    <definedName name="ShapkaBepxVezde">[9]ВОР!#REF!</definedName>
    <definedName name="ShapkaNiz">[9]ВОР!#REF!</definedName>
    <definedName name="ShapkaNizVezde">[9]ВОР!#REF!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_1">'[33]СМЕТА проект'!#REF!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oglasovano">[9]ВОР!#REF!</definedName>
    <definedName name="Status">#REF!</definedName>
    <definedName name="su">[9]ВОР!#REF!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itle_Format">[5]Стрельна!#REF!</definedName>
    <definedName name="ttt">#REF!</definedName>
    <definedName name="ujl">#REF!</definedName>
    <definedName name="USA">[35]Шкаф!#REF!</definedName>
    <definedName name="USA_1">#REF!</definedName>
    <definedName name="Utverzhdau">[9]ВОР!#REF!</definedName>
    <definedName name="v">#REF!</definedName>
    <definedName name="VH">#REF!</definedName>
    <definedName name="vhjk">[10]топография!#REF!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">'[36]-'!#REF!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М">'[38]Гр5(о)'!#REF!</definedName>
    <definedName name="анол">#REF!</definedName>
    <definedName name="анрл">[8]топография!#REF!</definedName>
    <definedName name="аода">#REF!</definedName>
    <definedName name="аодадо">#REF!</definedName>
    <definedName name="аодра">#REF!</definedName>
    <definedName name="аол">[8]топография!#REF!</definedName>
    <definedName name="аолрмб">'[39]Вспомогательный'!$D$77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">[40]топография!#REF!</definedName>
    <definedName name="аправи">#REF!</definedName>
    <definedName name="апрво">#REF!</definedName>
    <definedName name="апрыа">#REF!</definedName>
    <definedName name="апрыапр">[8]топография!#REF!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ла">[8]топография!#REF!</definedName>
    <definedName name="аро">#REF!</definedName>
    <definedName name="ародар">#REF!</definedName>
    <definedName name="ародард">[8]топография!#REF!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рьдбра">[8]топография!#REF!</definedName>
    <definedName name="Астраханская_область">#REF!</definedName>
    <definedName name="АСУТП">#REF!</definedName>
    <definedName name="аф">[41]Сводный!#REF!</definedName>
    <definedName name="АФС">[11]топография!#REF!</definedName>
    <definedName name="ачпо">[20]топография!#REF!</definedName>
    <definedName name="аыв">#REF!</definedName>
    <definedName name="аыоап">#REF!</definedName>
    <definedName name="аыоапо">#REF!</definedName>
    <definedName name="аыопыао">#REF!</definedName>
    <definedName name="аыпр">[10]топография!#REF!</definedName>
    <definedName name="аыпрыпр">#REF!</definedName>
    <definedName name="аыыпо">[8]топография!#REF!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'[42]СметаСводная'!$C$8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">[18]топография!#REF!</definedName>
    <definedName name="вава">#REF!</definedName>
    <definedName name="вавввввввввввввв">#REF!</definedName>
    <definedName name="ваепкн">[20]топография!#REF!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нол">[10]топография!#REF!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">[8]топография!#REF!</definedName>
    <definedName name="варо">#REF!</definedName>
    <definedName name="вб">#REF!</definedName>
    <definedName name="вв">[45]ПРОГНОЗ_1!#REF!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одыИАМЭС">'[46]Т-18-Инвестиции'!#REF!</definedName>
    <definedName name="ВводыИТСиКИСУ">'[46]Т-18-Инвестиции'!#REF!</definedName>
    <definedName name="ВводыНИОКР">'[46]Т-18-Инвестиции'!#REF!</definedName>
    <definedName name="ВводыНС">'[46]Т-18-Инвестиции'!#REF!</definedName>
    <definedName name="ВводыПИР">'[46]Т-18-Инвестиции'!#REF!</definedName>
    <definedName name="ВводыПОЗ">'[46]Т-18-Инвестиции'!#REF!</definedName>
    <definedName name="ВводыРеновация">'[46]Т-18-Инвестиции'!#REF!</definedName>
    <definedName name="ВводыТПиР">'[46]Т-18-Инвестиции'!#REF!</definedName>
    <definedName name="ВводыЧР">'[46]Т-18-Инвестиции'!#REF!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'[47]Таблица'!$O$23:$O$24</definedName>
    <definedName name="веше">#REF!</definedName>
    <definedName name="вика">#REF!</definedName>
    <definedName name="вирваы">#REF!</definedName>
    <definedName name="вкпвп">#REF!</definedName>
    <definedName name="ВЛ110">'[48]Справка'!$I$3:$I$35</definedName>
    <definedName name="Владимирская_область">#REF!</definedName>
    <definedName name="влнг">[8]топография!#REF!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'[47]Таблица'!$B$6:$B$81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'[47]Таблица'!$B$354:$B$358</definedName>
    <definedName name="Вп">#REF!</definedName>
    <definedName name="впа">#REF!</definedName>
    <definedName name="впо">#REF!</definedName>
    <definedName name="впоп">[20]топография!#REF!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пьт">[8]топография!#REF!</definedName>
    <definedName name="врь">[20]топография!#REF!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'[49]СмРучБур'!$J$40</definedName>
    <definedName name="ВсегоУЕ">'[50]Пер-Вл'!#REF!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'[47]Таблица'!$B$479:$B$498</definedName>
    <definedName name="Вып_н_2003">'[51]Текущие цены'!#REF!</definedName>
    <definedName name="вып_н_2004">'[51]Текущие цены'!#REF!</definedName>
    <definedName name="Вып_ОФ_с_пц">'[34]рабочий'!$Y$202:$AP$224</definedName>
    <definedName name="Вып_оф_с_цпг">'[51]Текущие цены'!#REF!</definedName>
    <definedName name="Вып_с_новых_ОФ">'[34]рабочий'!$Y$277:$AP$299</definedName>
    <definedName name="выфвы">[23]ПДР!#REF!</definedName>
    <definedName name="Вычислительная_техника">[35]Коэфф1.!#REF!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гггггггггггггггггггггггггггггггггггггггггггггг">[17]топография!#REF!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_Лазаревск">[22]топография!#REF!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">[53]топография!#REF!</definedName>
    <definedName name="Гидро">[54]топография!#REF!</definedName>
    <definedName name="гидро1">#REF!</definedName>
    <definedName name="Гидро4">[54]топография!#REF!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дрология_7.03.08">[20]топография!#REF!</definedName>
    <definedName name="Гидрология7">[20]топография!#REF!</definedName>
    <definedName name="ГИП">#REF!</definedName>
    <definedName name="ГИП2">#REF!</definedName>
    <definedName name="гк">'[56]СметаСводная'!$H$2</definedName>
    <definedName name="глрп">#REF!</definedName>
    <definedName name="гном">#REF!</definedName>
    <definedName name="го">'[57]сводная'!$E$9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пшщ">[58]топография!#REF!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">'[36]-'!#REF!</definedName>
    <definedName name="дддд">#REF!</definedName>
    <definedName name="ддддд">#REF!</definedName>
    <definedName name="де">#REF!</definedName>
    <definedName name="Демонтаж_ВЛ">'[47]Таблица'!$B$149:$B$169</definedName>
    <definedName name="Демонтаж_ВЛ_0_4_10_кВ_поопорно">'[47]Таблица'!$B$172:$B$179</definedName>
    <definedName name="Демонтаж_ж_б_опор_ВЛ_35_220_кВ__тыс._руб._за_1_м3">'[47]Таблица'!$B$182:$B$190</definedName>
    <definedName name="Демонтаж_зданий">[47]Таблица!#REF!</definedName>
    <definedName name="Демонтаж_оборудования_ПС">'[47]Таблица'!$B$612:$B$663</definedName>
    <definedName name="Демонтаж_стальных_опор_ВЛ_35_220_кВ__тыс._руб._за_1_т">'[47]Таблица'!$B$193:$B$201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'[39]Вспомогательный'!$D$36</definedName>
    <definedName name="дж1">'[39]Вспомогательный'!$D$38</definedName>
    <definedName name="джож">'[31]Пример расчета'!#REF!</definedName>
    <definedName name="диапазон">#REF!</definedName>
    <definedName name="дир">'[59]СметаСводная'!$C$11</definedName>
    <definedName name="Диск">#REF!</definedName>
    <definedName name="длдл">#REF!</definedName>
    <definedName name="длждх">[18]топография!#REF!</definedName>
    <definedName name="Длинна_границы">#REF!</definedName>
    <definedName name="Длинна_трассы">#REF!</definedName>
    <definedName name="дло">'[36]-'!#REF!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">[35]Коэфф1.!#REF!</definedName>
    <definedName name="Доп._оборудование_1">#REF!</definedName>
    <definedName name="Доп_оборуд">#REF!</definedName>
    <definedName name="допдшгед">#REF!</definedName>
    <definedName name="Дорога">[35]Шкаф!#REF!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СК">[62]топография!#REF!</definedName>
    <definedName name="ДСК_14">[20]топография!#REF!</definedName>
    <definedName name="дск_15">[20]топография!#REF!</definedName>
    <definedName name="дск1">[63]топография!#REF!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'[65]Поставка'!$H$13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еыкг">[8]топография!#REF!</definedName>
    <definedName name="ж">#REF!</definedName>
    <definedName name="жж">'[39]Вспомогательный'!$D$80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'[66]ОбмОбслЗемОд'!$B$67</definedName>
    <definedName name="ЗаказИмя">'[66]ОбмОбслЗемОд'!$C$69</definedName>
    <definedName name="Заказчик">#REF!</definedName>
    <definedName name="Закрытые_подстанции_в_целом">'[47]Таблица'!$B$409:$B$418</definedName>
    <definedName name="Затраты_на_вырубку_просеки">'[47]Таблица'!$B$109:$B$112</definedName>
    <definedName name="Затраты_на_устройство_лежневых_дорог">'[47]Таблица'!$B$113:$B$122</definedName>
    <definedName name="Здания_КРУЭ__ЗРУ__укомплектованных_оборудованием">'[47]Таблица'!$B$694:$B$697</definedName>
    <definedName name="Зел">#REF!</definedName>
    <definedName name="зждзд">#REF!</definedName>
    <definedName name="зжшщз">[68]топография!#REF!</definedName>
    <definedName name="зз">#REF!</definedName>
    <definedName name="зззз">#REF!</definedName>
    <definedName name="ЗИП_Всего">'[35]Прайс лист'!#REF!</definedName>
    <definedName name="ЗИП_Всего_1">#REF!</definedName>
    <definedName name="зит">#REF!</definedName>
    <definedName name="Зоны">'[47]Регионы'!$HN$5:$IQ$5</definedName>
    <definedName name="зощр">#REF!</definedName>
    <definedName name="ЗЮзя">#REF!</definedName>
    <definedName name="иа">[70]ис.смета!#REF!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ми">[8]топография!#REF!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женерно_геодезические_изыскания_трассы_КВЛ_6_кВ">[71]Сводник!#REF!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в_базисных_ценах">'[73]Переменные и константы'!#REF!</definedName>
    <definedName name="Итого_ЗПМ_в_базисных_ценах_с_учетом_к_тов">'[73]Переменные и константы'!#REF!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в_базисных_ценах">'[73]Переменные и константы'!#REF!</definedName>
    <definedName name="Итого_материалы_в_базисных_ценах_с_учетом_к_тов">'[73]Переменные и константы'!#REF!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в_базисных_ценах">'[73]Переменные и константы'!#REF!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в_базисных_ценах">'[73]Переменные и константы'!#REF!</definedName>
    <definedName name="Итого_НР_по_акту_в_базисных_ценах">'[73]Переменные и константы'!#REF!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в_базисных_ценах">'[73]Переменные и константы'!#REF!</definedName>
    <definedName name="Итого_ОЗП_в_базисных_ценах_с_учетом_к_тов">'[73]Переменные и константы'!#REF!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в_базисных_ценах_с_учетом_к_тов">'[73]Переменные и константы'!#REF!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в_базисных_ценах">'[73]Переменные и константы'!#REF!</definedName>
    <definedName name="Итого_СП_по_акту_в_базисных_ценах">'[73]Переменные и константы'!#REF!</definedName>
    <definedName name="Итого_СП_по_акту_по_ресурсному_расчету">#REF!</definedName>
    <definedName name="Итого_СП_по_ресурсному_расчету">#REF!</definedName>
    <definedName name="Итого_ФОТ_в_базисных_ценах">'[73]Переменные и константы'!#REF!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в_базисных_ценах_с_учетом_к_тов">'[73]Переменные и константы'!#REF!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йй">[18]топография!#REF!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">[35]Коэфф1.!#REF!</definedName>
    <definedName name="Кабели_1">#REF!</definedName>
    <definedName name="кабель">#REF!</definedName>
    <definedName name="Кабельные_линии">'[47]Таблица'!$B$205:$B$339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1">'[74]Смета-Т'!#REF!</definedName>
    <definedName name="Категория_сложности">#REF!</definedName>
    <definedName name="катя">#REF!</definedName>
    <definedName name="КВАРТАЛ">'[75]Индексы'!$A$2:$A$11</definedName>
    <definedName name="КВАРТАЛ2">#REF!</definedName>
    <definedName name="Кварталы">'[47]Регионы'!$B$154:$B$182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мцамцупмуцимпы">[76]топография!#REF!</definedName>
    <definedName name="кн">[8]топография!#REF!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">[79]топография!#REF!</definedName>
    <definedName name="ком.">#REF!</definedName>
    <definedName name="Командировочные_расходы">#REF!</definedName>
    <definedName name="Компания">#REF!</definedName>
    <definedName name="Компенсаторы">'[47]Таблица'!$B$544:$B$559</definedName>
    <definedName name="комплект">#REF!</definedName>
    <definedName name="Комплектные_трансформаторные_устройства">'[47]Таблица'!$B$132:$B$146</definedName>
    <definedName name="конкурс">#REF!</definedName>
    <definedName name="КонПериода">'[80]Реестр'!$Y$4:$Y$16</definedName>
    <definedName name="Контрагент">'[81]списки'!$A$2:$A$40</definedName>
    <definedName name="Контроллер">[35]Коэфф1.!#REF!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">[82]Показатели!#REF!</definedName>
    <definedName name="КОЭФ3">#REF!</definedName>
    <definedName name="КОЭФ4">'[75]Показатели'!$B$124:$B$127</definedName>
    <definedName name="КоэфБезПоля">#REF!</definedName>
    <definedName name="КоэфГорЗак">#REF!</definedName>
    <definedName name="КоэфГорЗаказ">'[66]ОбмОбслЗемОд'!$E$29</definedName>
    <definedName name="КоэфУдорожания">'[66]ОбмОбслЗемОд'!$E$28</definedName>
    <definedName name="КОЭФФ">[82]Показатели!#REF!</definedName>
    <definedName name="КОЭФФ1">'[75]Показатели'!$I$72:$I$76</definedName>
    <definedName name="КОЭФФ2">[82]Показатели!#REF!,[82]Показатели!#REF!,[82]Показатели!#REF!</definedName>
    <definedName name="Коэффициент">#REF!</definedName>
    <definedName name="кп">#REF!</definedName>
    <definedName name="Кра">'[83]СметаСводная'!$E$6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МашБур">[66]СмМашБур!#REF!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люлдюб">[87]Смета!#REF!</definedName>
    <definedName name="М">#REF!</definedName>
    <definedName name="М1">[88]ПРОГНОЗ_1!#REF!</definedName>
    <definedName name="Магаданская_область">#REF!</definedName>
    <definedName name="Магаданская_область_1">#REF!</definedName>
    <definedName name="Мак">'[89]сводная'!$D$7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'[91]сводная'!$D$7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иторинг1">'[92]Гр5(о)'!#REF!</definedName>
    <definedName name="Монтаж">#REF!</definedName>
    <definedName name="Монтажные_работы_в_базисных_ценах">#REF!</definedName>
    <definedName name="Монтажные_работы_в_текущих_ценах">'[73]Переменные и константы'!#REF!</definedName>
    <definedName name="Монтажные_работы_в_текущих_ценах_по_ресурсному_расчету">'[73]Переменные и константы'!#REF!</definedName>
    <definedName name="Монтажные_работы_в_текущих_ценах_после_применения_индексов">'[73]Переменные и константы'!#REF!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гдл">[8]топография!#REF!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'[96]свод'!$A$7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'[80]Реестр'!$X$4:$X$16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оукено">[97]топография!#REF!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'[34]рабочий'!$F$305:$W$327</definedName>
    <definedName name="новые_ОФ_2004">'[34]рабочий'!$F$335:$W$357</definedName>
    <definedName name="новые_ОФ_а_всего">'[34]рабочий'!$F$767:$V$789</definedName>
    <definedName name="новые_ОФ_всего">'[34]рабочий'!$F$1331:$V$1353</definedName>
    <definedName name="новые_ОФ_п_всего">'[34]рабочий'!$F$1293:$V$1315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'[66]ОбмОбслЗемОд'!$F$2</definedName>
    <definedName name="НомерПериода">#REF!</definedName>
    <definedName name="Норм_трудоемкость_механизаторов_по_смете_с_учетом_к_тов">'[73]Переменные и константы'!#REF!</definedName>
    <definedName name="Норм_трудоемкость_осн_рабочих_по_смете_с_учетом_к_тов">'[73]Переменные и константы'!#REF!</definedName>
    <definedName name="НормаАУП_на_УЕ">#REF!</definedName>
    <definedName name="НормаПП_на_УЕ">#REF!</definedName>
    <definedName name="НормаРостаУЕ">#REF!</definedName>
    <definedName name="Нормативная_трудоемкость_механизаторов_по_смете">'[73]Переменные и константы'!#REF!</definedName>
    <definedName name="Нормативная_трудоемкость_основных_рабочих_по_смете">'[73]Переменные и константы'!#REF!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а">[8]топография!#REF!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рудование_в_текущих_ценах">'[73]Переменные и константы'!#REF!</definedName>
    <definedName name="Оборудование_в_текущих_ценах_по_ресурсному_расчету">'[73]Переменные и константы'!#REF!</definedName>
    <definedName name="Оборудование_в_текущих_ценах_после_применения_индексов">'[73]Переменные и константы'!#REF!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'[102]сводная'!$D$7</definedName>
    <definedName name="ОбъектАдрес">'[66]ОбмОбслЗемОд'!$A$4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'[34]окраска'!$C$7:$Z$30</definedName>
    <definedName name="окраска_06">'[34]окраска'!$C$35:$Z$58</definedName>
    <definedName name="окраска_07">'[34]окраска'!$C$63:$Z$86</definedName>
    <definedName name="окраска_08">'[34]окраска'!$C$91:$Z$114</definedName>
    <definedName name="окраска_09">'[34]окраска'!$C$119:$Z$142</definedName>
    <definedName name="окраска_10">'[34]окраска'!$C$147:$Z$170</definedName>
    <definedName name="окраска_11">'[34]окраска'!$C$175:$Z$198</definedName>
    <definedName name="окраска_12">'[34]окраска'!$C$203:$Z$226</definedName>
    <definedName name="окраска_13">'[34]окраска'!$C$231:$Z$254</definedName>
    <definedName name="окраска_14">'[34]окраска'!$C$259:$Z$282</definedName>
    <definedName name="окраска_15">'[34]окраска'!$C$287:$Z$310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'[81]списки'!$B$2:$B$8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оп">[104]сводная!#REF!</definedName>
    <definedName name="орп">[105]Смета!#REF!</definedName>
    <definedName name="ОРУ_по_блочным_и_мостиковым_схемам">'[47]Таблица'!$B$465:$B$476</definedName>
    <definedName name="орьл">[8]топография!#REF!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'[47]Таблица'!$B$666:$B$672</definedName>
    <definedName name="Отвод_земель_ПС_35_220">'[47]Таблица'!$B$675:$B$692</definedName>
    <definedName name="Открытые_подстанции_35_220_кВ_в_целом__элегазовое_и_зарубежное_оборудование">'[47]Таблица'!$B$388:$B$406</definedName>
    <definedName name="Открытые_подстанции_в_целом">'[47]Таблица'!$B$367:$B$385</definedName>
    <definedName name="ОтпускИзЕНЭС">#REF!</definedName>
    <definedName name="Отчетный_период__учет_выполненных_работ">#REF!</definedName>
    <definedName name="ОФ_а_с_пц">'[34]рабочий'!$CI$121:$CY$143</definedName>
    <definedName name="оф_н_а_2003_пц">'[51]Текущие цены'!#REF!</definedName>
    <definedName name="оф_н_а_2004">'[51]Текущие цены'!#REF!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рпропа">'[106]Т-18-Инвестиции'!#REF!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ы">[20]топография!#REF!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рпункт">[18]топография!#REF!</definedName>
    <definedName name="пет">'[107]сводная'!$E$8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ан">[20]топография!#REF!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п">[8]топография!#REF!</definedName>
    <definedName name="плыа">#REF!</definedName>
    <definedName name="плю">#REF!</definedName>
    <definedName name="по">#REF!</definedName>
    <definedName name="Побв">'[108]сводная'!$D$6</definedName>
    <definedName name="пов">#REF!</definedName>
    <definedName name="Под_напр_ВЛ">'[47]Таблица'!$O$30</definedName>
    <definedName name="Под_напр_КЛ">'[47]Таблица'!$P$30</definedName>
    <definedName name="Подвеска_ВОЛС_на_существующих_опорах">'[47]Таблица'!$B$125:$B$129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'[66]ОбмОбслЗемОд'!$F$67</definedName>
    <definedName name="ПодрядИмя">'[66]ОбмОбслЗемОд'!$H$69</definedName>
    <definedName name="Подрядчик">'[66]ОбмОбслЗемОд'!$A$7</definedName>
    <definedName name="подста">#REF!</definedName>
    <definedName name="ПОКАЗАТЕЛИ_ДОЛГОСР.ПРОГНОЗА">'[109]2002(v2)'!#REF!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'[47]Таблица'!$B$445:$B$450</definedName>
    <definedName name="Постоянная_часть_открытых_ПС">'[47]Таблица'!$B$433:$B$442</definedName>
    <definedName name="Постоянный_отвод_земель_ВЛ">'[47]Таблица'!$B$88:$B$106</definedName>
    <definedName name="Постоянный_отвод_земель_под_КЛ">'[47]Таблица'!$B$715:$B$718</definedName>
    <definedName name="ПотериНорма">#REF!</definedName>
    <definedName name="ПотериФакт">#REF!</definedName>
    <definedName name="поток2">#REF!</definedName>
    <definedName name="ПОТР._РЫНОКДП">'[3]1999'!#REF!</definedName>
    <definedName name="Потреб_вып_всего">'[51]Текущие цены'!#REF!</definedName>
    <definedName name="Потреб_вып_оф_н_цпг">'[51]Текущие цены'!#REF!</definedName>
    <definedName name="поып">[8]топография!#REF!</definedName>
    <definedName name="пп">#REF!</definedName>
    <definedName name="ппвьпр">#REF!</definedName>
    <definedName name="ппп">#REF!</definedName>
    <definedName name="пппп">'[110]2002(v1)'!#REF!</definedName>
    <definedName name="пппппп">'[111]Таблица'!$R$26:$R$28</definedName>
    <definedName name="пппппппппппппппппппппппа">#REF!</definedName>
    <definedName name="ПР">#REF!</definedName>
    <definedName name="правоп">#REF!</definedName>
    <definedName name="прайс">'[112]ВПР'!$G$3:$H$19</definedName>
    <definedName name="прд">#REF!</definedName>
    <definedName name="прдо">#REF!</definedName>
    <definedName name="прер">#REF!</definedName>
    <definedName name="приб">'[113]сводная'!$E$10</definedName>
    <definedName name="прибл">'[114]сводная'!$E$10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'[115]СметаСводная'!$C$7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иростУЕ">'[50]Пер-Вл'!#REF!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'[34]рабочий'!$Y$240:$AP$262</definedName>
    <definedName name="Прогноз_вып_цпг">'[51]Текущие цены'!#REF!</definedName>
    <definedName name="Прогноз97">[116]ПРОГНОЗ_1!#REF!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'[47]Таблица'!$B$361:$B$363</definedName>
    <definedName name="пролоддошщ">#REF!</definedName>
    <definedName name="промбез">[117]топография!#REF!</definedName>
    <definedName name="Промбезоп">#REF!</definedName>
    <definedName name="Промышленная">#REF!</definedName>
    <definedName name="пропо">[18]топография!#REF!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'[47]Таблица'!$B$453:$B$462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затраты_в_текущих_ценах">'[73]Переменные и константы'!#REF!</definedName>
    <definedName name="Прочие_затраты_в_текущих_ценах_по_ресурсному_расчету">'[73]Переменные и константы'!#REF!</definedName>
    <definedName name="Прочие_затраты_в_текущих_ценах_после_применения_индексов">'[73]Переменные и константы'!#REF!</definedName>
    <definedName name="Прочие_работы">#REF!</definedName>
    <definedName name="прп">[18]топография!#REF!</definedName>
    <definedName name="прпр">[35]Коэфф1.!#REF!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впрь">[8]топография!#REF!</definedName>
    <definedName name="прьто">#REF!</definedName>
    <definedName name="пс">#REF!</definedName>
    <definedName name="пс40">#REF!</definedName>
    <definedName name="псков">'[118]свод'!$E$10</definedName>
    <definedName name="Псковская_область">#REF!</definedName>
    <definedName name="псрл">#REF!</definedName>
    <definedName name="пус">'[57]сводная'!$E$8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йонный_к_т_к_ЗП">'[73]Переменные и константы'!#REF!</definedName>
    <definedName name="Районный_к_т_к_ЗП_по_ресурсному_расчету">'[73]Переменные и константы'!#REF!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'[47]Таблица'!$M$7:$M$8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'[47]Таблица'!$M$9:$M$10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'[47]Таблица'!$B$562:$B$609</definedName>
    <definedName name="Регион__вводит_пользователь_программы_из_контекстного_списка">#REF!</definedName>
    <definedName name="Регионы">'[47]Регионы'!$B$6:$B$90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">[40]топография!#REF!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">[124]топография!#REF!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ыар">[8]топография!#REF!</definedName>
    <definedName name="Рязанская_область">#REF!</definedName>
    <definedName name="ряпр">[8]топография!#REF!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1">[126]топография!#REF!</definedName>
    <definedName name="Свердловская_область">#REF!</definedName>
    <definedName name="Свердловская_область_1">#REF!</definedName>
    <definedName name="свод1">[127]топография!#REF!</definedName>
    <definedName name="Сводка">#REF!</definedName>
    <definedName name="сврд">[127]топография!#REF!</definedName>
    <definedName name="СВсм">'[39]Вспомогательный'!$D$36</definedName>
    <definedName name="СДП">#REF!</definedName>
    <definedName name="се">#REF!</definedName>
    <definedName name="сев">#REF!</definedName>
    <definedName name="сег1">#REF!</definedName>
    <definedName name="Сегменты">'[47]Регионы'!$HL$6:$HL$8</definedName>
    <definedName name="Сегодня">#REF!</definedName>
    <definedName name="Сейсмика_зданий">'[47]Таблица'!$R$26:$R$28</definedName>
    <definedName name="Сейсмика_линий">'[47]Таблица'!$O$26:$O$28</definedName>
    <definedName name="Семь">#REF!</definedName>
    <definedName name="Сервис">#REF!</definedName>
    <definedName name="Сервис_Всего">'[35]Прайс лист'!#REF!</definedName>
    <definedName name="Сервис_Всего_1">#REF!</definedName>
    <definedName name="Сервисное_оборудование">[35]Коэфф1.!#REF!</definedName>
    <definedName name="Сервисное_оборудование_1">#REF!</definedName>
    <definedName name="СЗИТ">'[129]СВОДКА'!$E$11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18">'[131]7(ГОЧС)'!#REF!</definedName>
    <definedName name="См6">#REF!</definedName>
    <definedName name="См7">#REF!</definedName>
    <definedName name="СМА">[20]топография!#REF!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'[39]Вспомогательный'!$D$78</definedName>
    <definedName name="Сметная_стоимость_в_базисных_ценах">#REF!</definedName>
    <definedName name="Сметная_стоимость_в_текущих_ценах__после_применения_индексов">'[73]Переменные и константы'!#REF!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нижение_стоимости_двухцепной_ВЛ">[47]Таблица!#REF!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1">[13]Обновление!#REF!</definedName>
    <definedName name="сп2">#REF!</definedName>
    <definedName name="Специф1">#REF!</definedName>
    <definedName name="спио">#REF!</definedName>
    <definedName name="список">[135]Списки!$A:$A</definedName>
    <definedName name="спрь">[8]топография!#REF!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'[136]АД'!$A$9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'[75]Показатели'!$A$79:$A$80</definedName>
    <definedName name="Стадия_проектирования">#REF!</definedName>
    <definedName name="Станц10">#REF!</definedName>
    <definedName name="СТЕП">'[75]Показатели'!$B$85:$B$88</definedName>
    <definedName name="сто">'[137]8'!#REF!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'[47]Таблица'!$B$344:$B$351</definedName>
    <definedName name="стороны">'[138]Списки'!$A$1:$A$440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троительные_работы_в_текущих_ценах">'[73]Переменные и константы'!#REF!</definedName>
    <definedName name="Строительные_работы_в_текущих_ценах_по_ресурсному_расчету">'[73]Переменные и константы'!#REF!</definedName>
    <definedName name="Строительные_работы_в_текущих_ценах_после_применения_индексов">'[73]Переменные и константы'!#REF!</definedName>
    <definedName name="сумм">#REF!</definedName>
    <definedName name="сумт">#REF!</definedName>
    <definedName name="Сургут">NA()</definedName>
    <definedName name="счьор">[8]топография!#REF!</definedName>
    <definedName name="т">#REF!</definedName>
    <definedName name="Таблица_индексов">'[47]Регионы'!$B$99:$O$182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'[47]Таблица'!$B$700:$B$701</definedName>
    <definedName name="титул">#REF!</definedName>
    <definedName name="ТолкоМашЛаб">[66]СмМашБур!#REF!</definedName>
    <definedName name="ТолькоМашБур">[66]СмМашБур!#REF!</definedName>
    <definedName name="ТолькоРучБур">[66]СмРучБур!#REF!</definedName>
    <definedName name="ТолькоРучЛаб">'[66]СмРучБур'!$K$39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'[47]Таблица'!$B$501:$B$541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'[47]Таблица'!$O$13:$O$17</definedName>
    <definedName name="Условия_КЛ">'[47]Таблица'!$P$15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'[75]Показатели'!$B$57:$B$69</definedName>
    <definedName name="Ф100">'[75]Показатели'!$B$70:$B$71</definedName>
    <definedName name="Ф2">'[75]Показатели'!$B$5:$B$10</definedName>
    <definedName name="Ф5">'[75]Показатели'!$B$12:$B$18</definedName>
    <definedName name="Ф5.1">#REF!</definedName>
    <definedName name="Ф51">'[75]Показатели'!$B$19:$B$20</definedName>
    <definedName name="Ф6">'[75]Показатели'!$B$22:$B$25</definedName>
    <definedName name="Ф7">'[75]Показатели'!$B$27:$B$33</definedName>
    <definedName name="Ф8">'[75]Показатели'!$B$35:$B$39</definedName>
    <definedName name="Ф9">'[75]Показатели'!$B$41:$B$53</definedName>
    <definedName name="Ф90">'[75]Показатели'!$B$54:$B$55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'[34]рабочий'!$AR$240:$BI$263</definedName>
    <definedName name="фо_а_с_пц">'[34]рабочий'!$AS$202:$BI$224</definedName>
    <definedName name="фо_н_03">'[34]рабочий'!$X$305:$X$327</definedName>
    <definedName name="фо_н_04">'[34]рабочий'!$X$335:$X$357</definedName>
    <definedName name="ФОТ_АУП">#REF!</definedName>
    <definedName name="ФОТ_ПЭЭ">#REF!</definedName>
    <definedName name="ФОТ_ТП">#REF!</definedName>
    <definedName name="фукек">#REF!</definedName>
    <definedName name="фф">'[141]Гр5(о)'!#REF!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МашБур">[66]СмМашБур!#REF!</definedName>
    <definedName name="ЦенаОбслед">'[66]ОбмОбслЗемОд'!$F$62</definedName>
    <definedName name="ЦенаРучБур">[66]СмРучБур!#REF!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иряйка">[18]топография!#REF!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">[142]топография!#REF!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">[8]топография!#REF!</definedName>
    <definedName name="ыапраыр">#REF!</definedName>
    <definedName name="ыаыаы">#REF!</definedName>
    <definedName name="ыв">[23]ПДР!#REF!</definedName>
    <definedName name="ЫВGGGGGGGGGGGGGGG">#REF!</definedName>
    <definedName name="ыва">#REF!</definedName>
    <definedName name="ывапвыфп">[8]топография!#REF!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вввв">[20]топография!#REF!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аыпо">[10]топография!#REF!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ть">[143]топография!#REF!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тбтбю">[144]Смета!#REF!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.1">[124]топография!#REF!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'[145]Коэфф1.'!$E$7</definedName>
    <definedName name="ЭлеСи_1">#REF!</definedName>
    <definedName name="элрасч">#REF!</definedName>
    <definedName name="ЭЛСИ_Т">#REF!</definedName>
    <definedName name="эмс">[18]топография!#REF!</definedName>
    <definedName name="юб.б.">[54]топография!#REF!</definedName>
    <definedName name="юдшншджгп">#REF!</definedName>
    <definedName name="ЮФУ">#REF!</definedName>
    <definedName name="ЮФУ2">#REF!</definedName>
    <definedName name="ююю">[143]топография!#REF!</definedName>
    <definedName name="юююю">#REF!</definedName>
    <definedName name="я">'[146]ОбмОбслЗемОд'!$E$28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ЯЯЯ">[147]топография!#REF!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Восемь" localSheetId="6">'[7]Таблица 4 АСУТП'!$B$84:$B$86</definedName>
    <definedName name="_два_1" localSheetId="6">'[7]Таблица 4 АСУТП'!$B$16:$B$23</definedName>
    <definedName name="_два_2" localSheetId="6">'[7]Таблица 4 АСУТП'!$B$24:$B$25</definedName>
    <definedName name="_Девять" localSheetId="6">'[7]Таблица 4 АСУТП'!$B$88:$B$90</definedName>
    <definedName name="_пять" localSheetId="6">'[7]Таблица 4 АСУТП'!$B$42:$B$47</definedName>
    <definedName name="_Раз" localSheetId="6">'[7]Таблица 4 АСУТП'!$B$8:$B$14</definedName>
    <definedName name="_семь_1" localSheetId="6">'[7]Таблица 4 АСУТП'!$B$66:$B$79</definedName>
    <definedName name="_семь_2" localSheetId="6">'[7]Таблица 4 АСУТП'!$B$80:$B$81</definedName>
    <definedName name="_Стоимость_УНЦП" localSheetId="6">#REF!</definedName>
    <definedName name="_три" localSheetId="6">'[7]Таблица 4 АСУТП'!$B$27:$B$31</definedName>
    <definedName name="_четыре" localSheetId="6">'[7]Таблица 4 АСУТП'!$B$33:$B$40</definedName>
    <definedName name="_шесть_1" localSheetId="6">'[7]Таблица 4 АСУТП'!$B$49:$B$62</definedName>
    <definedName name="_шесть_2" localSheetId="6">'[7]Таблица 4 АСУТП'!$B$63:$B$64</definedName>
    <definedName name="a" localSheetId="6">#REF!</definedName>
    <definedName name="asd" localSheetId="6">#REF!</definedName>
    <definedName name="BLPH1" localSheetId="6">'[12]Read me first'!$D$15</definedName>
    <definedName name="BLPH2" localSheetId="6">'[12]Read me first'!$Z$15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Jkz" localSheetId="6">'[26]СметаСводная гост'!$F$8</definedName>
    <definedName name="kinf09_08" localSheetId="6">'[27]КПЭ и Показатели'!$C$31</definedName>
    <definedName name="kinf10_09" localSheetId="6">'[27]КПЭ и Показатели'!$C$32</definedName>
    <definedName name="kinf11_10" localSheetId="6">'[27]КПЭ и Показатели'!$C$33</definedName>
    <definedName name="kinf12_11" localSheetId="6">'[28]КПЭ и Показатели'!$C$34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itle" localSheetId="6">'[34]Огл. Графиков'!$B$2:$B$31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КСТ" localSheetId="6">'[37]Лист опроса'!$B$22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ыч" localSheetId="6">'[43]свод 2'!$A$7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б" localSheetId="6">'[44]ЛЧ Р'!$C$55:$H$62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з" localSheetId="6">'[52]свод 3'!$D$13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ИП" localSheetId="6">'[7]Таблица 4 АСУТП'!$B$92:$B$99</definedName>
    <definedName name="ГИП2" localSheetId="6">'[55]Таблица 4 АСУТП'!$B$92:$B$99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_ц_пред_год" localSheetId="6">'[34]Текущие цены'!$AT$36:$BK$58</definedName>
    <definedName name="Дефлятор" localSheetId="6">#REF!</definedName>
    <definedName name="Дефлятор_годовой" localSheetId="6">'[34]Текущие цены'!$Y$4:$AP$27</definedName>
    <definedName name="Дефлятор_цепной" localSheetId="6">'[34]Текущие цены'!$Y$36:$AP$58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МС_АУП" localSheetId="6">'[50]Пер-Вл'!$47:$47</definedName>
    <definedName name="ДМС_ПЭЭ" localSheetId="6">'[50]Пер-Вл'!$44:$44</definedName>
    <definedName name="ДМС_ТП" localSheetId="6">'[50]Пер-Вл'!$45:$45</definedName>
    <definedName name="Дн_ставка" localSheetId="6">#REF!</definedName>
    <definedName name="док" localSheetId="6">'[60]сводная (2)'!$D$8</definedName>
    <definedName name="Должность" localSheetId="6">'[61]Прямые расходы'!$C$10:$C$97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тс" localSheetId="6">'[64]СметаСводная Рыб'!$C$13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ел" localSheetId="6">'[67]Смета сводная (список)'!$D$6</definedName>
    <definedName name="зждзд" localSheetId="6">#REF!</definedName>
    <definedName name="ЗИП_Всего_1" localSheetId="6">#REF!</definedName>
    <definedName name="зит" localSheetId="6">'[69]СВОДКА '!$E$8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" localSheetId="6">'[72]См 1 наруж.водопровод'!$D$6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_АУП" localSheetId="6">'[50]Пер-Вл'!$54:$54</definedName>
    <definedName name="КиП_ПЭЭ" localSheetId="6">'[50]Пер-Вл'!$51:$51</definedName>
    <definedName name="КиП_ТП" localSheetId="6">'[50]Пер-Вл'!$52:$52</definedName>
    <definedName name="КИПиавтом" localSheetId="6">#REF!</definedName>
    <definedName name="книга" localSheetId="6">#REF!</definedName>
    <definedName name="Количество_листов" localSheetId="6">'[77]Титульный лист'!$K$4</definedName>
    <definedName name="Количество_планшетов" localSheetId="6">#REF!</definedName>
    <definedName name="Колп" localSheetId="6">'[78]СметаСводная Колпино'!$C$5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рек" localSheetId="6">'[37]Лист опроса'!$B$17</definedName>
    <definedName name="Крп" localSheetId="6">'[37]Лист опроса'!$B$19</definedName>
    <definedName name="куку" localSheetId="6">#REF!</definedName>
    <definedName name="Курс_доллара" localSheetId="6">'[84]Курс доллара'!$A$2</definedName>
    <definedName name="Курс_доллара_США" localSheetId="6">#REF!</definedName>
    <definedName name="Кэл" localSheetId="6">'[37]Лист опроса'!$B$20</definedName>
    <definedName name="лаборатория" localSheetId="6">#REF!</definedName>
    <definedName name="ЛенЗина" localSheetId="6">'[85]КП Лен-Зина'!$B$11</definedName>
    <definedName name="ленин" localSheetId="6">#REF!</definedName>
    <definedName name="лес" localSheetId="6">'[86]сводная лес угвэ'!$D$8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ж1" localSheetId="6">'[90]СметаСводная 1 оч'!$D$6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ж" localSheetId="6">'[93]СметаСводная П'!$E$6</definedName>
    <definedName name="Мурманская_область" localSheetId="6">#REF!</definedName>
    <definedName name="над" localSheetId="6">#REF!</definedName>
    <definedName name="наз" localSheetId="6">'[94]СВОДКА развязка 1'!$E$8</definedName>
    <definedName name="назв" localSheetId="6">'[95]2. См2 инв'!$F$6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с2" localSheetId="6">'[98]9 глава'!$B$11:$G$50</definedName>
    <definedName name="неуо" localSheetId="6">#REF!</definedName>
    <definedName name="НК" localSheetId="6">'[99]См 1 наруж.водопровод'!$D$6</definedName>
    <definedName name="новый" localSheetId="6">#REF!</definedName>
    <definedName name="Номер_Сметы" localSheetId="6">'[77]Титульный лист'!$D$25</definedName>
    <definedName name="НомерПериода" localSheetId="6">'[100]17СВОД-ПУ'!$116:$116</definedName>
    <definedName name="НормаАУП_на_УЕ" localSheetId="6">#REF!</definedName>
    <definedName name="НПФ_АУП" localSheetId="6">'[50]Пер-Вл'!$40:$40</definedName>
    <definedName name="НПФ_ПЭЭ" localSheetId="6">'[50]Пер-Вл'!$37:$37</definedName>
    <definedName name="НПФ_ТП" localSheetId="6">'[50]Пер-Вл'!$38:$38</definedName>
    <definedName name="нр" localSheetId="6">граж</definedName>
    <definedName name="Нсапк" localSheetId="6">'[37]Лист опроса'!$B$34</definedName>
    <definedName name="Нсстр" localSheetId="6">'[37]Лист опроса'!$B$32</definedName>
    <definedName name="о" localSheetId="6">#REF!</definedName>
    <definedName name="об" localSheetId="6">#REF!</definedName>
    <definedName name="обл" localSheetId="6">'[101]Смета сводная (список)'!$E$6</definedName>
    <definedName name="Обоснование_поправки" localSheetId="6">#REF!</definedName>
    <definedName name="Обучение_АУП" localSheetId="6">'[50]Пер-Вл'!$33:$33</definedName>
    <definedName name="Обучение_ПЭЭ" localSheetId="6">'[50]Пер-Вл'!$30:$30</definedName>
    <definedName name="Обучение_ТП" localSheetId="6">'[50]Пер-Вл'!$31:$31</definedName>
    <definedName name="Объекты" localSheetId="6">'[103]Список объектов'!$B$6:$C$101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" localSheetId="6">'[64]СметаСводная Рыб'!$C$9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ч" localSheetId="6">'[94]СВОДКА развязка 1'!$E$9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кр" localSheetId="6">'[37]Лист опроса'!$B$41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" localSheetId="6">'[37]Лист опроса'!$B$6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уш" localSheetId="6">'[119]СметаСводная пуш'!$F$7</definedName>
    <definedName name="пшждю" localSheetId="6">#REF!</definedName>
    <definedName name="рабдень" localSheetId="6">'[65]Расчет работы'!$G$2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чет1" localSheetId="6">'[120]Исх. данные'!$D$37</definedName>
    <definedName name="Расчёт1" localSheetId="6">'[121]Смета 7'!$F$1</definedName>
    <definedName name="расш" localSheetId="6">#REF!</definedName>
    <definedName name="Расшифровка" localSheetId="6">#REF!</definedName>
    <definedName name="Регион__вводит_пользователь_программы_из_контекстного_списка" localSheetId="6">'[122]Индексы 2 кв 2017'!$B$3:$B$72</definedName>
    <definedName name="Регистрационный_номер_группы_строек" localSheetId="6">#REF!</definedName>
    <definedName name="рига" localSheetId="6">'[123]СметаСводная снег'!$E$7</definedName>
    <definedName name="рлвро" localSheetId="6">#REF!</definedName>
    <definedName name="роло" localSheetId="6">#REF!</definedName>
    <definedName name="РПР" localSheetId="6">'[125]СметаСводная п54'!$E$7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ДП" localSheetId="6">'[100]17СВОД-ПУ'!$114:$114</definedName>
    <definedName name="се" localSheetId="6">'[128]СметаСводная се'!$F$7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'[130]КП Сл-Будап'!$B$11</definedName>
    <definedName name="слон" localSheetId="6">'[44]ЛЧ Р'!$C$55:$H$62</definedName>
    <definedName name="см" localSheetId="6">#REF!</definedName>
    <definedName name="См6" localSheetId="6">'[132]Смета 7'!$F$1</definedName>
    <definedName name="См7" localSheetId="6">#REF!</definedName>
    <definedName name="смета" localSheetId="6">#REF!</definedName>
    <definedName name="Смета_2" localSheetId="6">'[121]Смета 7'!$F$1</definedName>
    <definedName name="смета1" localSheetId="6">#REF!</definedName>
    <definedName name="Смета11" localSheetId="6">'[133]Смета 7'!$F$1</definedName>
    <definedName name="Смета21" localSheetId="6">'[134]Смета 7'!$F$1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л" localSheetId="6">'[7]Таблица 4 АСУТП'!$B$102:$B$104</definedName>
    <definedName name="Составитель" localSheetId="6">#REF!</definedName>
    <definedName name="СоцРасходы_АУП" localSheetId="6">'[50]Пер-Вл'!$26:$26</definedName>
    <definedName name="СоцРАсходы_ПЭЭ" localSheetId="6">'[50]Пер-Вл'!$23:$23</definedName>
    <definedName name="СоцРАсходы_ТП" localSheetId="6">'[50]Пер-Вл'!$24:$24</definedName>
    <definedName name="сп2" localSheetId="6">#REF!</definedName>
    <definedName name="срл" localSheetId="6">#REF!</definedName>
    <definedName name="СтавкаWACC" localSheetId="6">'[100]17СВОД-ПУ'!$115:$115</definedName>
    <definedName name="СтавкаАмортизации" localSheetId="6">#REF!</definedName>
    <definedName name="Стадия_проектирования" localSheetId="6">#REF!</definedName>
    <definedName name="Станц10" localSheetId="6">'[37]Лист опроса'!$B$23</definedName>
    <definedName name="Стоимость" localSheetId="6">#REF!</definedName>
    <definedName name="Стр10" localSheetId="6">'[37]Лист опроса'!$B$24</definedName>
    <definedName name="СтрАУ" localSheetId="6">'[37]Лист опроса'!$B$12</definedName>
    <definedName name="страх" localSheetId="6">#REF!</definedName>
    <definedName name="СтрДУ" localSheetId="6">'[37]Лист опроса'!$B$11</definedName>
    <definedName name="Стрелки" localSheetId="6">'[37]Лист опроса'!$B$10</definedName>
    <definedName name="Строительная_полоса" localSheetId="6">#REF!</definedName>
    <definedName name="сумм" localSheetId="6">'[139]№1_УДЕЛЬНЫЙ ВЕС'!$H$74</definedName>
    <definedName name="сумт" localSheetId="6">'[139]№1_УДЕЛЬНЫЙ ВЕС'!$N$74</definedName>
    <definedName name="т" localSheetId="6">#REF!</definedName>
    <definedName name="Тамбовская_область" localSheetId="6">#REF!</definedName>
    <definedName name="титул" localSheetId="6">'[140]АКТ ВЫБОРА'!$D$6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ед" localSheetId="6">'[43]свод 2'!$D$10</definedName>
    <definedName name="Финансирование_Y2017" localSheetId="6">#REF!</definedName>
    <definedName name="ФОТ_АУП" localSheetId="6">'[50]Пер-Вл'!$19:$19</definedName>
    <definedName name="ФОТ_ПЭЭ" localSheetId="6">'[50]Пер-Вл'!$16:$16</definedName>
    <definedName name="ФОТ_ТП" localSheetId="6">'[50]Пер-Вл'!$18:$18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сленность_АУПИА" localSheetId="6">'[50]Пер-Вл'!$13:$13</definedName>
    <definedName name="Численность_АУПФ" localSheetId="6">'[50]Пер-Вл'!$12:$12</definedName>
    <definedName name="Численность_ПЭЭ" localSheetId="6">'[50]Пер-Вл'!$9:$9</definedName>
    <definedName name="Численность_ТП" localSheetId="6">'[50]Пер-Вл'!$10:$10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26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Calibri"/>
      <b val="1"/>
      <strike val="0"/>
      <color rgb="FF000000"/>
      <sz val="12"/>
    </font>
    <font>
      <name val="Arial"/>
      <strike val="0"/>
      <color rgb="FFFF0000"/>
      <sz val="10"/>
    </font>
    <font>
      <name val="Times New Roman"/>
      <strike val="0"/>
      <color rgb="FF0000FF"/>
      <sz val="12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B7" sqref="B7:D7"/>
    </sheetView>
  </sheetViews>
  <sheetFormatPr baseColWidth="8" defaultColWidth="9.140625" defaultRowHeight="14.4" outlineLevelRow="0"/>
  <cols>
    <col width="9.140625" customWidth="1" style="240" min="1" max="1"/>
    <col width="9.140625" customWidth="1" style="240" min="2" max="2"/>
    <col width="51.7109375" customWidth="1" style="240" min="3" max="3"/>
    <col width="47" customWidth="1" style="240" min="4" max="4"/>
    <col width="37.42578125" customWidth="1" style="240" min="5" max="5"/>
    <col width="9.140625" customWidth="1" style="240" min="6" max="6"/>
  </cols>
  <sheetData>
    <row r="3">
      <c r="B3" s="267" t="inlineStr">
        <is>
          <t>Приложение № 1</t>
        </is>
      </c>
    </row>
    <row r="4">
      <c r="B4" s="363" t="inlineStr">
        <is>
          <t>Сравнительная таблица отбора объекта-представителя</t>
        </is>
      </c>
    </row>
    <row r="5" ht="84" customHeight="1" s="238">
      <c r="B5" s="27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8">
      <c r="B6" s="160" t="n"/>
      <c r="C6" s="160" t="n"/>
      <c r="D6" s="160" t="n"/>
    </row>
    <row r="7" ht="64.5" customHeight="1" s="238">
      <c r="B7" s="269" t="inlineStr">
        <is>
          <t>Наименование разрабатываемого показателя УНЦ — Демонтаж муфты соединительной 500 кВ сечением до 2500мм2</t>
        </is>
      </c>
    </row>
    <row r="8" ht="31.5" customHeight="1" s="238">
      <c r="B8" s="270" t="inlineStr">
        <is>
          <t>Сопоставимый уровень цен: 01.01.2001</t>
        </is>
      </c>
    </row>
    <row r="9" ht="15.75" customHeight="1" s="238">
      <c r="B9" s="270" t="inlineStr">
        <is>
          <t>Единица измерения  — 1 ед</t>
        </is>
      </c>
    </row>
    <row r="10">
      <c r="B10" s="270" t="n"/>
    </row>
    <row r="11">
      <c r="B11" s="317" t="inlineStr">
        <is>
          <t>№ п/п</t>
        </is>
      </c>
      <c r="C11" s="317" t="inlineStr">
        <is>
          <t>Параметр</t>
        </is>
      </c>
      <c r="D11" s="317" t="inlineStr">
        <is>
          <t xml:space="preserve">Объект-представитель </t>
        </is>
      </c>
      <c r="E11" s="145" t="n"/>
    </row>
    <row r="12" ht="96.75" customHeight="1" s="238">
      <c r="B12" s="317" t="n">
        <v>1</v>
      </c>
      <c r="C12" s="286" t="inlineStr">
        <is>
          <t>Наименование объекта-представителя</t>
        </is>
      </c>
      <c r="D12" s="317" t="n"/>
    </row>
    <row r="13">
      <c r="B13" s="317" t="n">
        <v>2</v>
      </c>
      <c r="C13" s="286" t="inlineStr">
        <is>
          <t>Наименование субъекта Российской Федерации</t>
        </is>
      </c>
      <c r="D13" s="317" t="n"/>
    </row>
    <row r="14">
      <c r="B14" s="317" t="n">
        <v>3</v>
      </c>
      <c r="C14" s="286" t="inlineStr">
        <is>
          <t>Климатический район и подрайон</t>
        </is>
      </c>
      <c r="D14" s="317" t="n"/>
    </row>
    <row r="15">
      <c r="B15" s="317" t="n">
        <v>4</v>
      </c>
      <c r="C15" s="286" t="inlineStr">
        <is>
          <t>Мощность объекта</t>
        </is>
      </c>
      <c r="D15" s="317" t="n"/>
    </row>
    <row r="16" ht="116.25" customHeight="1" s="238">
      <c r="B16" s="31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17" t="inlineStr">
        <is>
          <t>Расчетная модель</t>
        </is>
      </c>
    </row>
    <row r="17" ht="79.5" customHeight="1" s="238">
      <c r="B17" s="31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 t="n"/>
      <c r="E17" s="159" t="n"/>
    </row>
    <row r="18">
      <c r="B18" s="144" t="inlineStr">
        <is>
          <t>6.1</t>
        </is>
      </c>
      <c r="C18" s="286" t="inlineStr">
        <is>
          <t>строительно-монтажные работы</t>
        </is>
      </c>
      <c r="D18" s="152" t="n"/>
    </row>
    <row r="19" ht="15.75" customHeight="1" s="238">
      <c r="B19" s="144" t="inlineStr">
        <is>
          <t>6.2</t>
        </is>
      </c>
      <c r="C19" s="286" t="inlineStr">
        <is>
          <t>оборудование и инвентарь</t>
        </is>
      </c>
      <c r="D19" s="152" t="n"/>
    </row>
    <row r="20" ht="16.5" customHeight="1" s="238">
      <c r="B20" s="144" t="inlineStr">
        <is>
          <t>6.3</t>
        </is>
      </c>
      <c r="C20" s="286" t="inlineStr">
        <is>
          <t>пусконаладочные работы</t>
        </is>
      </c>
      <c r="D20" s="152" t="n"/>
    </row>
    <row r="21" ht="35.25" customHeight="1" s="238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317" t="n">
        <v>7</v>
      </c>
      <c r="C22" s="143" t="inlineStr">
        <is>
          <t>Сопоставимый уровень цен</t>
        </is>
      </c>
      <c r="D22" s="165" t="n"/>
      <c r="E22" s="141" t="n"/>
    </row>
    <row r="23" ht="123" customHeight="1" s="238">
      <c r="B23" s="317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 t="n"/>
      <c r="E23" s="159" t="n"/>
    </row>
    <row r="24" ht="60.75" customHeight="1" s="238">
      <c r="B24" s="31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 t="n"/>
      <c r="E24" s="141" t="n"/>
    </row>
    <row r="25" ht="48" customHeight="1" s="238">
      <c r="B25" s="317" t="n">
        <v>10</v>
      </c>
      <c r="C25" s="286" t="inlineStr">
        <is>
          <t>Примечание</t>
        </is>
      </c>
      <c r="D25" s="317" t="n"/>
    </row>
    <row r="26">
      <c r="B26" s="140" t="n"/>
      <c r="C26" s="139" t="n"/>
      <c r="D26" s="139" t="n"/>
    </row>
    <row r="27" ht="37.5" customHeight="1" s="238">
      <c r="B27" s="138" t="n"/>
    </row>
    <row r="28">
      <c r="B28" s="240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0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showGridLines="1" showRowColHeaders="1" tabSelected="0" view="pageBreakPreview" zoomScale="70" zoomScaleNormal="70" workbookViewId="0">
      <selection activeCell="B6" sqref="B6:K6"/>
    </sheetView>
  </sheetViews>
  <sheetFormatPr baseColWidth="8" defaultColWidth="9.140625" defaultRowHeight="14.4" outlineLevelRow="0"/>
  <cols>
    <col width="5.5703125" customWidth="1" style="240" min="1" max="1"/>
    <col width="9.140625" customWidth="1" style="240" min="2" max="2"/>
    <col width="35.28515625" customWidth="1" style="240" min="3" max="3"/>
    <col width="13.85546875" customWidth="1" style="240" min="4" max="4"/>
    <col width="24.85546875" customWidth="1" style="240" min="5" max="5"/>
    <col width="15.5703125" customWidth="1" style="240" min="6" max="6"/>
    <col width="14.85546875" customWidth="1" style="240" min="7" max="7"/>
    <col width="16.7109375" customWidth="1" style="240" min="8" max="8"/>
    <col width="13" customWidth="1" style="240" min="9" max="9"/>
    <col width="13" customWidth="1" style="240" min="10" max="10"/>
    <col width="18" customWidth="1" style="240" min="11" max="11"/>
    <col width="9.140625" customWidth="1" style="240" min="12" max="12"/>
  </cols>
  <sheetData>
    <row r="3">
      <c r="B3" s="267" t="inlineStr">
        <is>
          <t>Приложение № 2</t>
        </is>
      </c>
      <c r="K3" s="138" t="n"/>
    </row>
    <row r="4">
      <c r="B4" s="363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8">
      <c r="B6" s="270">
        <f>'Прил.1 Сравнит табл'!B7:D7</f>
        <v/>
      </c>
    </row>
    <row r="7">
      <c r="B7" s="270">
        <f>'Прил.1 Сравнит табл'!B9:D9</f>
        <v/>
      </c>
    </row>
    <row r="8" ht="18.75" customHeight="1" s="238">
      <c r="B8" s="119" t="n"/>
    </row>
    <row r="9" ht="15.75" customHeight="1" s="238">
      <c r="B9" s="317" t="inlineStr">
        <is>
          <t>№ п/п</t>
        </is>
      </c>
      <c r="C9" s="3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17" t="inlineStr">
        <is>
          <t>Объект-представитель 1</t>
        </is>
      </c>
      <c r="E9" s="364" t="n"/>
      <c r="F9" s="364" t="n"/>
      <c r="G9" s="364" t="n"/>
      <c r="H9" s="364" t="n"/>
      <c r="I9" s="364" t="n"/>
      <c r="J9" s="365" t="n"/>
    </row>
    <row r="10" ht="15.75" customHeight="1" s="238">
      <c r="B10" s="366" t="n"/>
      <c r="C10" s="366" t="n"/>
      <c r="D10" s="317" t="inlineStr">
        <is>
          <t>Номер сметы</t>
        </is>
      </c>
      <c r="E10" s="317" t="inlineStr">
        <is>
          <t>Наименование сметы</t>
        </is>
      </c>
      <c r="F10" s="317" t="inlineStr">
        <is>
          <t>Сметная стоимость в уровне цен __ кв. 20__г., тыс. руб.</t>
        </is>
      </c>
      <c r="G10" s="364" t="n"/>
      <c r="H10" s="364" t="n"/>
      <c r="I10" s="364" t="n"/>
      <c r="J10" s="365" t="n"/>
    </row>
    <row r="11" ht="31.5" customHeight="1" s="238">
      <c r="B11" s="367" t="n"/>
      <c r="C11" s="367" t="n"/>
      <c r="D11" s="367" t="n"/>
      <c r="E11" s="367" t="n"/>
      <c r="F11" s="317" t="inlineStr">
        <is>
          <t>Строительные работы</t>
        </is>
      </c>
      <c r="G11" s="317" t="inlineStr">
        <is>
          <t>Монтажные работы</t>
        </is>
      </c>
      <c r="H11" s="317" t="inlineStr">
        <is>
          <t>Оборудование</t>
        </is>
      </c>
      <c r="I11" s="317" t="inlineStr">
        <is>
          <t>Прочее</t>
        </is>
      </c>
      <c r="J11" s="317" t="inlineStr">
        <is>
          <t>Всего</t>
        </is>
      </c>
    </row>
    <row r="12" ht="15" customHeight="1" s="238">
      <c r="B12" s="3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69" t="n"/>
      <c r="D12" s="369" t="n"/>
      <c r="E12" s="369" t="n"/>
      <c r="F12" s="369" t="n"/>
      <c r="G12" s="369" t="n"/>
      <c r="H12" s="369" t="n"/>
      <c r="I12" s="369" t="n"/>
      <c r="J12" s="370" t="n"/>
    </row>
    <row r="13" ht="15" customHeight="1" s="238">
      <c r="B13" s="371" t="n"/>
      <c r="J13" s="372" t="n"/>
    </row>
    <row r="14" ht="15.75" customHeight="1" s="238">
      <c r="B14" s="373" t="n"/>
      <c r="C14" s="374" t="n"/>
      <c r="D14" s="374" t="n"/>
      <c r="E14" s="374" t="n"/>
      <c r="F14" s="374" t="n"/>
      <c r="G14" s="374" t="n"/>
      <c r="H14" s="374" t="n"/>
      <c r="I14" s="374" t="n"/>
      <c r="J14" s="375" t="n"/>
    </row>
    <row r="15" ht="15.75" customHeight="1" s="238">
      <c r="B15" s="272" t="inlineStr">
        <is>
          <t>Всего по объекту:</t>
        </is>
      </c>
      <c r="C15" s="364" t="n"/>
      <c r="D15" s="364" t="n"/>
      <c r="E15" s="365" t="n"/>
      <c r="F15" s="161" t="n"/>
      <c r="G15" s="161" t="n"/>
      <c r="H15" s="161" t="n"/>
      <c r="I15" s="161" t="n"/>
      <c r="J15" s="161" t="n"/>
    </row>
    <row r="16">
      <c r="B16" s="272" t="inlineStr">
        <is>
          <t>Всего по объекту в сопоставимом уровне цен __кв. 20__г:</t>
        </is>
      </c>
      <c r="C16" s="364" t="n"/>
      <c r="D16" s="364" t="n"/>
      <c r="E16" s="365" t="n"/>
      <c r="F16" s="161" t="n"/>
      <c r="G16" s="161" t="n"/>
      <c r="H16" s="161" t="n"/>
      <c r="I16" s="161" t="n"/>
      <c r="J16" s="161" t="n"/>
    </row>
    <row r="17" ht="15" customHeight="1" s="238"/>
    <row r="18" ht="15" customHeight="1" s="238"/>
    <row r="19" ht="15" customHeight="1" s="238"/>
    <row r="20" ht="15" customHeight="1" s="238">
      <c r="C20" s="234" t="inlineStr">
        <is>
          <t>Составил ______________________     Д.А. Самуйленко</t>
        </is>
      </c>
      <c r="D20" s="235" t="n"/>
      <c r="E20" s="235" t="n"/>
    </row>
    <row r="21" ht="15" customHeight="1" s="238">
      <c r="C21" s="237" t="inlineStr">
        <is>
          <t xml:space="preserve">                         (подпись, инициалы, фамилия)</t>
        </is>
      </c>
      <c r="D21" s="235" t="n"/>
      <c r="E21" s="235" t="n"/>
    </row>
    <row r="22" ht="15" customHeight="1" s="238">
      <c r="C22" s="234" t="n"/>
      <c r="D22" s="235" t="n"/>
      <c r="E22" s="235" t="n"/>
    </row>
    <row r="23" ht="15" customHeight="1" s="238">
      <c r="C23" s="234" t="inlineStr">
        <is>
          <t>Проверил ______________________        А.В. Костянецкая</t>
        </is>
      </c>
      <c r="D23" s="235" t="n"/>
      <c r="E23" s="235" t="n"/>
    </row>
    <row r="24" ht="15" customHeight="1" s="238">
      <c r="C24" s="237" t="inlineStr">
        <is>
          <t xml:space="preserve">                        (подпись, инициалы, фамилия)</t>
        </is>
      </c>
      <c r="D24" s="235" t="n"/>
      <c r="E24" s="235" t="n"/>
    </row>
    <row r="25" ht="15" customHeight="1" s="238"/>
    <row r="26" ht="15" customHeight="1" s="238"/>
    <row r="27" ht="15" customHeight="1" s="238"/>
    <row r="28" ht="15" customHeight="1" s="238"/>
    <row r="29" ht="15" customHeight="1" s="238"/>
    <row r="30" ht="15" customHeight="1" s="238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43"/>
  <sheetViews>
    <sheetView showGridLines="1" showRowColHeaders="1" tabSelected="0" view="pageBreakPreview" workbookViewId="0">
      <selection activeCell="A6" sqref="A6:H6"/>
    </sheetView>
  </sheetViews>
  <sheetFormatPr baseColWidth="8" defaultColWidth="9.140625" defaultRowHeight="14.4" outlineLevelRow="0"/>
  <cols>
    <col width="9.140625" customWidth="1" style="240" min="1" max="1"/>
    <col width="12.5703125" customWidth="1" style="240" min="2" max="2"/>
    <col width="22.42578125" customWidth="1" style="240" min="3" max="3"/>
    <col width="49.7109375" customWidth="1" style="240" min="4" max="4"/>
    <col width="10.140625" customWidth="1" style="240" min="5" max="5"/>
    <col width="20.7109375" customWidth="1" style="240" min="6" max="6"/>
    <col width="20" customWidth="1" style="240" min="7" max="7"/>
    <col width="16.7109375" customWidth="1" style="240" min="8" max="8"/>
    <col width="9.140625" customWidth="1" style="240" min="9" max="9"/>
    <col width="15.5703125" customWidth="1" style="240" min="10" max="10"/>
    <col width="15" customWidth="1" style="240" min="11" max="11"/>
    <col width="9.140625" customWidth="1" style="240" min="12" max="12"/>
  </cols>
  <sheetData>
    <row r="2">
      <c r="A2" s="267" t="inlineStr">
        <is>
          <t xml:space="preserve">Приложение № 3 </t>
        </is>
      </c>
    </row>
    <row r="3">
      <c r="A3" s="363" t="inlineStr">
        <is>
          <t>Объектная ресурсная ведомость</t>
        </is>
      </c>
    </row>
    <row r="4">
      <c r="A4" s="291" t="n"/>
    </row>
    <row r="5">
      <c r="A5" s="270" t="n"/>
    </row>
    <row r="6">
      <c r="A6" s="290" t="inlineStr">
        <is>
          <t>Наименование разрабатываемого показателя УНЦ — Демонтаж муфты соединительной 500 кВ сечением до 2500мм2</t>
        </is>
      </c>
    </row>
    <row r="7">
      <c r="A7" s="290" t="n"/>
      <c r="B7" s="290" t="n"/>
      <c r="C7" s="290" t="n"/>
      <c r="D7" s="290" t="n"/>
      <c r="E7" s="290" t="n"/>
      <c r="F7" s="290" t="n"/>
      <c r="G7" s="290" t="n"/>
      <c r="H7" s="290" t="n"/>
    </row>
    <row r="8" ht="38.25" customHeight="1" s="238">
      <c r="A8" s="317" t="inlineStr">
        <is>
          <t>п/п</t>
        </is>
      </c>
      <c r="B8" s="317" t="inlineStr">
        <is>
          <t>№ЛСР</t>
        </is>
      </c>
      <c r="C8" s="317" t="inlineStr">
        <is>
          <t>Код ресурса</t>
        </is>
      </c>
      <c r="D8" s="317" t="inlineStr">
        <is>
          <t>Наименование ресурса</t>
        </is>
      </c>
      <c r="E8" s="317" t="inlineStr">
        <is>
          <t>Ед. изм.</t>
        </is>
      </c>
      <c r="F8" s="317" t="inlineStr">
        <is>
          <t>Кол-во единиц по данным объекта-представителя</t>
        </is>
      </c>
      <c r="G8" s="317" t="inlineStr">
        <is>
          <t>Сметная стоимость в ценах на 01.01.2000 (руб.)</t>
        </is>
      </c>
      <c r="H8" s="365" t="n"/>
    </row>
    <row r="9" ht="40.5" customHeight="1" s="238">
      <c r="A9" s="367" t="n"/>
      <c r="B9" s="367" t="n"/>
      <c r="C9" s="367" t="n"/>
      <c r="D9" s="367" t="n"/>
      <c r="E9" s="367" t="n"/>
      <c r="F9" s="367" t="n"/>
      <c r="G9" s="317" t="inlineStr">
        <is>
          <t>на ед.изм.</t>
        </is>
      </c>
      <c r="H9" s="317" t="inlineStr">
        <is>
          <t>общая</t>
        </is>
      </c>
    </row>
    <row r="10">
      <c r="A10" s="257" t="n">
        <v>1</v>
      </c>
      <c r="B10" s="257" t="n"/>
      <c r="C10" s="257" t="n">
        <v>2</v>
      </c>
      <c r="D10" s="257" t="inlineStr">
        <is>
          <t>З</t>
        </is>
      </c>
      <c r="E10" s="257" t="n">
        <v>4</v>
      </c>
      <c r="F10" s="257" t="n">
        <v>5</v>
      </c>
      <c r="G10" s="257" t="n">
        <v>6</v>
      </c>
      <c r="H10" s="257" t="n">
        <v>7</v>
      </c>
    </row>
    <row r="11" customFormat="1" s="228">
      <c r="A11" s="287" t="inlineStr">
        <is>
          <t>Затраты труда рабочих</t>
        </is>
      </c>
      <c r="B11" s="364" t="n"/>
      <c r="C11" s="364" t="n"/>
      <c r="D11" s="364" t="n"/>
      <c r="E11" s="365" t="n"/>
      <c r="F11" s="376" t="n">
        <v>1771.2</v>
      </c>
      <c r="G11" s="10" t="n"/>
      <c r="H11" s="376">
        <f>SUM(H12:H12)</f>
        <v/>
      </c>
    </row>
    <row r="12">
      <c r="A12" s="173" t="n">
        <v>1</v>
      </c>
      <c r="B12" s="213" t="n"/>
      <c r="C12" s="217" t="inlineStr">
        <is>
          <t>1-4-0</t>
        </is>
      </c>
      <c r="D12" s="300" t="inlineStr">
        <is>
          <t>Затраты труда рабочих (средний разряд работы 4,0)</t>
        </is>
      </c>
      <c r="E12" s="297" t="inlineStr">
        <is>
          <t>чел.-ч</t>
        </is>
      </c>
      <c r="F12" s="377" t="n">
        <v>1771.2</v>
      </c>
      <c r="G12" s="224" t="n">
        <v>9.619999999999999</v>
      </c>
      <c r="H12" s="224">
        <f>ROUND(F12*G12,2)</f>
        <v/>
      </c>
    </row>
    <row r="13">
      <c r="A13" s="283" t="inlineStr">
        <is>
          <t>Затраты труда машинистов</t>
        </is>
      </c>
      <c r="B13" s="364" t="n"/>
      <c r="C13" s="364" t="n"/>
      <c r="D13" s="364" t="n"/>
      <c r="E13" s="365" t="n"/>
      <c r="F13" s="287" t="n"/>
      <c r="G13" s="149" t="n"/>
      <c r="H13" s="376">
        <f>H14</f>
        <v/>
      </c>
    </row>
    <row r="14">
      <c r="A14" s="297" t="n">
        <v>2</v>
      </c>
      <c r="B14" s="285" t="n"/>
      <c r="C14" s="217" t="n">
        <v>2</v>
      </c>
      <c r="D14" s="300" t="inlineStr">
        <is>
          <t>Затраты труда машинистов</t>
        </is>
      </c>
      <c r="E14" s="297" t="inlineStr">
        <is>
          <t>чел.-ч</t>
        </is>
      </c>
      <c r="F14" s="301" t="n">
        <v>7.56</v>
      </c>
      <c r="G14" s="209" t="n"/>
      <c r="H14" s="314" t="n">
        <v>94.88</v>
      </c>
    </row>
    <row r="15" customFormat="1" s="228">
      <c r="A15" s="287" t="inlineStr">
        <is>
          <t>Машины и механизмы</t>
        </is>
      </c>
      <c r="B15" s="364" t="n"/>
      <c r="C15" s="364" t="n"/>
      <c r="D15" s="364" t="n"/>
      <c r="E15" s="365" t="n"/>
      <c r="F15" s="287" t="n"/>
      <c r="G15" s="149" t="n"/>
      <c r="H15" s="376">
        <f>SUM(H16:H20)</f>
        <v/>
      </c>
    </row>
    <row r="16">
      <c r="A16" s="297" t="n">
        <v>3</v>
      </c>
      <c r="B16" s="285" t="n"/>
      <c r="C16" s="217" t="inlineStr">
        <is>
          <t>91.05.05-015</t>
        </is>
      </c>
      <c r="D16" s="300" t="inlineStr">
        <is>
          <t>Краны на автомобильном ходу, грузоподъемность 16 т</t>
        </is>
      </c>
      <c r="E16" s="297" t="inlineStr">
        <is>
          <t>маш.час</t>
        </is>
      </c>
      <c r="F16" s="297" t="n">
        <v>3.78</v>
      </c>
      <c r="G16" s="302" t="n">
        <v>115.4</v>
      </c>
      <c r="H16" s="224">
        <f>ROUND(F16*G16,2)</f>
        <v/>
      </c>
      <c r="I16" s="153" t="n"/>
      <c r="J16" s="163" t="n"/>
      <c r="L16" s="153" t="n"/>
    </row>
    <row r="17" ht="25.5" customHeight="1" s="238">
      <c r="A17" s="297" t="n">
        <v>4</v>
      </c>
      <c r="B17" s="285" t="n"/>
      <c r="C17" s="217" t="inlineStr">
        <is>
          <t>91.17.04-233</t>
        </is>
      </c>
      <c r="D17" s="300" t="inlineStr">
        <is>
          <t>Установки для сварки ручной дуговой (постоянного тока)</t>
        </is>
      </c>
      <c r="E17" s="297" t="inlineStr">
        <is>
          <t>маш.час</t>
        </is>
      </c>
      <c r="F17" s="297" t="n">
        <v>51.84</v>
      </c>
      <c r="G17" s="302" t="n">
        <v>8.1</v>
      </c>
      <c r="H17" s="224">
        <f>ROUND(F17*G17,2)</f>
        <v/>
      </c>
      <c r="I17" s="153" t="n"/>
      <c r="J17" s="163" t="n"/>
      <c r="L17" s="153" t="n"/>
    </row>
    <row r="18">
      <c r="A18" s="297" t="n">
        <v>5</v>
      </c>
      <c r="B18" s="285" t="n"/>
      <c r="C18" s="217" t="inlineStr">
        <is>
          <t>91.14.02-001</t>
        </is>
      </c>
      <c r="D18" s="300" t="inlineStr">
        <is>
          <t>Автомобили бортовые, грузоподъемность до 5 т</t>
        </is>
      </c>
      <c r="E18" s="297" t="inlineStr">
        <is>
          <t>маш.час</t>
        </is>
      </c>
      <c r="F18" s="297" t="n">
        <v>3.78</v>
      </c>
      <c r="G18" s="302" t="n">
        <v>65.70999999999999</v>
      </c>
      <c r="H18" s="224">
        <f>ROUND(F18*G18,2)</f>
        <v/>
      </c>
      <c r="I18" s="153" t="n"/>
      <c r="J18" s="163" t="n"/>
      <c r="L18" s="153" t="n"/>
    </row>
    <row r="19">
      <c r="A19" s="297" t="n">
        <v>6</v>
      </c>
      <c r="B19" s="285" t="n"/>
      <c r="C19" s="217" t="inlineStr">
        <is>
          <t>91.19.12-021</t>
        </is>
      </c>
      <c r="D19" s="300" t="inlineStr">
        <is>
          <t>Насосы вакуумные 3,6 м3/мин</t>
        </is>
      </c>
      <c r="E19" s="297" t="inlineStr">
        <is>
          <t>маш.час</t>
        </is>
      </c>
      <c r="F19" s="297" t="n">
        <v>24.96</v>
      </c>
      <c r="G19" s="302" t="n">
        <v>6.28</v>
      </c>
      <c r="H19" s="224">
        <f>ROUND(F19*G19,2)</f>
        <v/>
      </c>
      <c r="I19" s="153" t="n"/>
      <c r="J19" s="163" t="n"/>
      <c r="L19" s="153" t="n"/>
    </row>
    <row r="20">
      <c r="A20" s="297" t="n">
        <v>7</v>
      </c>
      <c r="B20" s="285" t="n"/>
      <c r="C20" s="217" t="inlineStr">
        <is>
          <t>91.21.16-012</t>
        </is>
      </c>
      <c r="D20" s="300" t="inlineStr">
        <is>
          <t>Прессы гидравлические с электроприводом</t>
        </is>
      </c>
      <c r="E20" s="297" t="inlineStr">
        <is>
          <t>маш.час</t>
        </is>
      </c>
      <c r="F20" s="297" t="n">
        <v>94.56</v>
      </c>
      <c r="G20" s="302" t="n">
        <v>1.11</v>
      </c>
      <c r="H20" s="224">
        <f>ROUND(F20*G20,2)</f>
        <v/>
      </c>
      <c r="I20" s="153" t="n"/>
      <c r="J20" s="163" t="n"/>
      <c r="L20" s="153" t="n"/>
    </row>
    <row r="21">
      <c r="A21" s="284" t="inlineStr">
        <is>
          <t>Материалы</t>
        </is>
      </c>
      <c r="B21" s="364" t="n"/>
      <c r="C21" s="364" t="n"/>
      <c r="D21" s="364" t="n"/>
      <c r="E21" s="365" t="n"/>
      <c r="F21" s="284" t="n"/>
      <c r="G21" s="208" t="n"/>
      <c r="H21" s="376">
        <f>SUM(H22:H36)</f>
        <v/>
      </c>
    </row>
    <row r="22">
      <c r="A22" s="173" t="n">
        <v>8</v>
      </c>
      <c r="B22" s="285" t="n"/>
      <c r="C22" s="217" t="inlineStr">
        <is>
          <t>Прайс из СД ОП</t>
        </is>
      </c>
      <c r="D22" s="300" t="inlineStr">
        <is>
          <t>Муфта соединительная 330 кВ сечением 630 мм2</t>
        </is>
      </c>
      <c r="E22" s="297" t="inlineStr">
        <is>
          <t>шт</t>
        </is>
      </c>
      <c r="F22" s="297" t="n">
        <v>6</v>
      </c>
      <c r="G22" s="224" t="n">
        <v>1365123.01</v>
      </c>
      <c r="H22" s="224">
        <f>ROUND(F22*G22,2)</f>
        <v/>
      </c>
      <c r="I22" s="164" t="n"/>
    </row>
    <row r="23">
      <c r="A23" s="173" t="n">
        <v>9</v>
      </c>
      <c r="B23" s="285" t="n"/>
      <c r="C23" s="217" t="inlineStr">
        <is>
          <t>01.7.07.12-0022</t>
        </is>
      </c>
      <c r="D23" s="300" t="inlineStr">
        <is>
          <t>Пленка полиэтиленовая, толщина 0,2-0,5 мм</t>
        </is>
      </c>
      <c r="E23" s="297" t="inlineStr">
        <is>
          <t>м2</t>
        </is>
      </c>
      <c r="F23" s="297" t="n">
        <v>153.3</v>
      </c>
      <c r="G23" s="224" t="n">
        <v>12.19</v>
      </c>
      <c r="H23" s="224">
        <f>ROUND(F23*G23,2)</f>
        <v/>
      </c>
      <c r="I23" s="164" t="n"/>
    </row>
    <row r="24">
      <c r="A24" s="173" t="n">
        <v>10</v>
      </c>
      <c r="B24" s="285" t="n"/>
      <c r="C24" s="217" t="inlineStr">
        <is>
          <t>01.3.02.01-0002</t>
        </is>
      </c>
      <c r="D24" s="300" t="inlineStr">
        <is>
          <t>Азот газообразный технический</t>
        </is>
      </c>
      <c r="E24" s="297" t="inlineStr">
        <is>
          <t>м3</t>
        </is>
      </c>
      <c r="F24" s="297" t="n">
        <v>261</v>
      </c>
      <c r="G24" s="224" t="n">
        <v>6.21</v>
      </c>
      <c r="H24" s="224">
        <f>ROUND(F24*G24,2)</f>
        <v/>
      </c>
      <c r="I24" s="164" t="n"/>
      <c r="K24" s="153" t="n"/>
    </row>
    <row r="25" ht="25.5" customHeight="1" s="238">
      <c r="A25" s="173" t="n">
        <v>11</v>
      </c>
      <c r="B25" s="285" t="n"/>
      <c r="C25" s="217" t="inlineStr">
        <is>
          <t>10.3.02.03-0011</t>
        </is>
      </c>
      <c r="D25" s="300" t="inlineStr">
        <is>
          <t>Припои оловянно-свинцовые бессурьмянистые, марка ПОС30</t>
        </is>
      </c>
      <c r="E25" s="297" t="inlineStr">
        <is>
          <t>т</t>
        </is>
      </c>
      <c r="F25" s="297" t="n">
        <v>0.018</v>
      </c>
      <c r="G25" s="224" t="n">
        <v>68050</v>
      </c>
      <c r="H25" s="224">
        <f>ROUND(F25*G25,2)</f>
        <v/>
      </c>
      <c r="I25" s="164" t="n"/>
      <c r="K25" s="153" t="n"/>
    </row>
    <row r="26">
      <c r="A26" s="173" t="n">
        <v>12</v>
      </c>
      <c r="B26" s="285" t="n"/>
      <c r="C26" s="217" t="inlineStr">
        <is>
          <t>01.7.20.08-0102</t>
        </is>
      </c>
      <c r="D26" s="300" t="inlineStr">
        <is>
          <t>Миткаль суровый</t>
        </is>
      </c>
      <c r="E26" s="297" t="inlineStr">
        <is>
          <t>10 м</t>
        </is>
      </c>
      <c r="F26" s="297" t="n">
        <v>15</v>
      </c>
      <c r="G26" s="224" t="n">
        <v>73.65000000000001</v>
      </c>
      <c r="H26" s="224">
        <f>ROUND(F26*G26,2)</f>
        <v/>
      </c>
      <c r="I26" s="164" t="n"/>
    </row>
    <row r="27">
      <c r="A27" s="173" t="n">
        <v>13</v>
      </c>
      <c r="B27" s="285" t="n"/>
      <c r="C27" s="217" t="inlineStr">
        <is>
          <t>01.7.03.04-0001</t>
        </is>
      </c>
      <c r="D27" s="300" t="inlineStr">
        <is>
          <t>Электроэнергия</t>
        </is>
      </c>
      <c r="E27" s="297" t="inlineStr">
        <is>
          <t>кВт-ч</t>
        </is>
      </c>
      <c r="F27" s="297" t="n">
        <v>2081.67</v>
      </c>
      <c r="G27" s="224" t="n">
        <v>0.4</v>
      </c>
      <c r="H27" s="224">
        <f>ROUND(F27*G27,2)</f>
        <v/>
      </c>
      <c r="I27" s="164" t="n"/>
    </row>
    <row r="28">
      <c r="A28" s="173" t="n">
        <v>14</v>
      </c>
      <c r="B28" s="285" t="n"/>
      <c r="C28" s="217" t="inlineStr">
        <is>
          <t>01.7.11.07-0034</t>
        </is>
      </c>
      <c r="D28" s="300" t="inlineStr">
        <is>
          <t>Электроды сварочные Э42А, диаметр 4 мм</t>
        </is>
      </c>
      <c r="E28" s="297" t="inlineStr">
        <is>
          <t>кг</t>
        </is>
      </c>
      <c r="F28" s="297" t="n">
        <v>55.8</v>
      </c>
      <c r="G28" s="224" t="n">
        <v>10.57</v>
      </c>
      <c r="H28" s="224">
        <f>ROUND(F28*G28,2)</f>
        <v/>
      </c>
      <c r="I28" s="164" t="n"/>
      <c r="K28" s="153" t="n"/>
    </row>
    <row r="29">
      <c r="A29" s="173" t="n">
        <v>15</v>
      </c>
      <c r="B29" s="285" t="n"/>
      <c r="C29" s="217" t="inlineStr">
        <is>
          <t>01.7.14.07-0071</t>
        </is>
      </c>
      <c r="D29" s="300" t="inlineStr">
        <is>
          <t>Пластикат листовой</t>
        </is>
      </c>
      <c r="E29" s="297" t="inlineStr">
        <is>
          <t>т</t>
        </is>
      </c>
      <c r="F29" s="297" t="n">
        <v>0.03</v>
      </c>
      <c r="G29" s="224" t="n">
        <v>19350</v>
      </c>
      <c r="H29" s="224">
        <f>ROUND(F29*G29,2)</f>
        <v/>
      </c>
      <c r="I29" s="164" t="n"/>
    </row>
    <row r="30">
      <c r="A30" s="173" t="n">
        <v>16</v>
      </c>
      <c r="B30" s="285" t="n"/>
      <c r="C30" s="217" t="inlineStr">
        <is>
          <t>01.3.01.01-0001</t>
        </is>
      </c>
      <c r="D30" s="300" t="inlineStr">
        <is>
          <t>Бензин авиационный Б-70</t>
        </is>
      </c>
      <c r="E30" s="297" t="inlineStr">
        <is>
          <t>т</t>
        </is>
      </c>
      <c r="F30" s="297" t="n">
        <v>0.09</v>
      </c>
      <c r="G30" s="224" t="n">
        <v>4488.4</v>
      </c>
      <c r="H30" s="224">
        <f>ROUND(F30*G30,2)</f>
        <v/>
      </c>
      <c r="I30" s="164" t="n"/>
      <c r="K30" s="153" t="n"/>
    </row>
    <row r="31" ht="25.5" customHeight="1" s="238">
      <c r="A31" s="173" t="n">
        <v>17</v>
      </c>
      <c r="B31" s="285" t="n"/>
      <c r="C31" s="217" t="inlineStr">
        <is>
          <t>11.1.03.05-0085</t>
        </is>
      </c>
      <c r="D31" s="300" t="inlineStr">
        <is>
          <t>Доска необрезная, хвойных пород, длина 4-6,5 м, все ширины, толщина 44 мм и более, сорт III</t>
        </is>
      </c>
      <c r="E31" s="297" t="inlineStr">
        <is>
          <t>м3</t>
        </is>
      </c>
      <c r="F31" s="297" t="n">
        <v>0.42</v>
      </c>
      <c r="G31" s="224" t="n">
        <v>684</v>
      </c>
      <c r="H31" s="224">
        <f>ROUND(F31*G31,2)</f>
        <v/>
      </c>
      <c r="I31" s="164" t="n"/>
    </row>
    <row r="32">
      <c r="A32" s="173" t="n">
        <v>18</v>
      </c>
      <c r="B32" s="285" t="n"/>
      <c r="C32" s="217" t="inlineStr">
        <is>
          <t>01.7.20.08-0021</t>
        </is>
      </c>
      <c r="D32" s="300" t="inlineStr">
        <is>
          <t>Брезент</t>
        </is>
      </c>
      <c r="E32" s="297" t="inlineStr">
        <is>
          <t>м2</t>
        </is>
      </c>
      <c r="F32" s="297" t="n">
        <v>6</v>
      </c>
      <c r="G32" s="224" t="n">
        <v>37.43</v>
      </c>
      <c r="H32" s="224">
        <f>ROUND(F32*G32,2)</f>
        <v/>
      </c>
      <c r="I32" s="164" t="n"/>
    </row>
    <row r="33" ht="25.5" customHeight="1" s="238">
      <c r="A33" s="173" t="n">
        <v>19</v>
      </c>
      <c r="B33" s="285" t="n"/>
      <c r="C33" s="217" t="inlineStr">
        <is>
          <t>01.1.02.02-0022</t>
        </is>
      </c>
      <c r="D33" s="300" t="inlineStr">
        <is>
          <t>Бумага асбестовая электроизоляционная БЭ, толщина 0,2 мм</t>
        </is>
      </c>
      <c r="E33" s="297" t="inlineStr">
        <is>
          <t>т</t>
        </is>
      </c>
      <c r="F33" s="297" t="n">
        <v>0.012</v>
      </c>
      <c r="G33" s="224" t="n">
        <v>11549</v>
      </c>
      <c r="H33" s="224">
        <f>ROUND(F33*G33,2)</f>
        <v/>
      </c>
      <c r="I33" s="164" t="n"/>
    </row>
    <row r="34" ht="25.5" customHeight="1" s="238">
      <c r="A34" s="173" t="n">
        <v>20</v>
      </c>
      <c r="B34" s="285" t="n"/>
      <c r="C34" s="217" t="inlineStr">
        <is>
          <t>10.2.02.08-0001</t>
        </is>
      </c>
      <c r="D34" s="300" t="inlineStr">
        <is>
          <t>Проволока медная, круглая, мягкая, электротехническая, диаметр 1,0-3,0 мм и выше</t>
        </is>
      </c>
      <c r="E34" s="297" t="inlineStr">
        <is>
          <t>т</t>
        </is>
      </c>
      <c r="F34" s="297" t="n">
        <v>0.0018</v>
      </c>
      <c r="G34" s="224" t="n">
        <v>37517</v>
      </c>
      <c r="H34" s="224">
        <f>ROUND(F34*G34,2)</f>
        <v/>
      </c>
      <c r="I34" s="164" t="n"/>
    </row>
    <row r="35">
      <c r="A35" s="173" t="n">
        <v>21</v>
      </c>
      <c r="B35" s="285" t="n"/>
      <c r="C35" s="217" t="inlineStr">
        <is>
          <t>01.3.01.07-0009</t>
        </is>
      </c>
      <c r="D35" s="300" t="inlineStr">
        <is>
          <t>Спирт этиловый ректификованный технический, сорт I</t>
        </is>
      </c>
      <c r="E35" s="297" t="inlineStr">
        <is>
          <t>кг</t>
        </is>
      </c>
      <c r="F35" s="297" t="n">
        <v>1.44</v>
      </c>
      <c r="G35" s="224" t="n">
        <v>38.89</v>
      </c>
      <c r="H35" s="224">
        <f>ROUND(F35*G35,2)</f>
        <v/>
      </c>
      <c r="I35" s="164" t="n"/>
    </row>
    <row r="36" ht="25.5" customHeight="1" s="238">
      <c r="A36" s="173" t="n">
        <v>22</v>
      </c>
      <c r="B36" s="285" t="n"/>
      <c r="C36" s="217" t="inlineStr">
        <is>
          <t>01.7.06.05-0041</t>
        </is>
      </c>
      <c r="D36" s="300" t="inlineStr">
        <is>
          <t>Лента изоляционная прорезиненная односторонняя, ширина 20 мм, толщина 0,25-0,35 мм</t>
        </is>
      </c>
      <c r="E36" s="297" t="inlineStr">
        <is>
          <t>кг</t>
        </is>
      </c>
      <c r="F36" s="297" t="n">
        <v>1.2</v>
      </c>
      <c r="G36" s="224" t="n">
        <v>30.4</v>
      </c>
      <c r="H36" s="224">
        <f>ROUND(F36*G36,2)</f>
        <v/>
      </c>
      <c r="I36" s="164" t="n"/>
    </row>
    <row r="39">
      <c r="B39" s="240" t="inlineStr">
        <is>
          <t>Составил ______________________     Д.А. Самуйленко</t>
        </is>
      </c>
    </row>
    <row r="40">
      <c r="B40" s="138" t="inlineStr">
        <is>
          <t xml:space="preserve">                         (подпись, инициалы, фамилия)</t>
        </is>
      </c>
    </row>
    <row r="42">
      <c r="B42" s="240" t="inlineStr">
        <is>
          <t>Проверил ______________________        А.В. Костянецкая</t>
        </is>
      </c>
    </row>
    <row r="43">
      <c r="B43" s="138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A13:E13"/>
    <mergeCell ref="G8:H8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workbookViewId="0">
      <selection activeCell="B7" sqref="B7:E7"/>
    </sheetView>
  </sheetViews>
  <sheetFormatPr baseColWidth="8" defaultColWidth="9.140625" defaultRowHeight="14.4" outlineLevelRow="0"/>
  <cols>
    <col width="4.140625" customWidth="1" style="238" min="1" max="1"/>
    <col width="36.28515625" customWidth="1" style="238" min="2" max="2"/>
    <col width="18.85546875" customWidth="1" style="238" min="3" max="3"/>
    <col width="18.28515625" customWidth="1" style="238" min="4" max="4"/>
    <col width="18.85546875" customWidth="1" style="238" min="5" max="5"/>
    <col width="13.42578125" customWidth="1" style="238" min="7" max="7"/>
    <col width="13.5703125" customWidth="1" style="238" min="12" max="12"/>
  </cols>
  <sheetData>
    <row r="1">
      <c r="B1" s="234" t="n"/>
      <c r="C1" s="234" t="n"/>
      <c r="D1" s="234" t="n"/>
      <c r="E1" s="234" t="n"/>
    </row>
    <row r="2">
      <c r="B2" s="234" t="n"/>
      <c r="C2" s="234" t="n"/>
      <c r="D2" s="234" t="n"/>
      <c r="E2" s="310" t="inlineStr">
        <is>
          <t>Приложение № 4</t>
        </is>
      </c>
    </row>
    <row r="3">
      <c r="B3" s="234" t="n"/>
      <c r="C3" s="234" t="n"/>
      <c r="D3" s="234" t="n"/>
      <c r="E3" s="234" t="n"/>
    </row>
    <row r="4">
      <c r="B4" s="234" t="n"/>
      <c r="C4" s="234" t="n"/>
      <c r="D4" s="234" t="n"/>
      <c r="E4" s="234" t="n"/>
    </row>
    <row r="5">
      <c r="B5" s="260" t="inlineStr">
        <is>
          <t>Ресурсная модель</t>
        </is>
      </c>
    </row>
    <row r="6">
      <c r="B6" s="158" t="n"/>
      <c r="C6" s="234" t="n"/>
      <c r="D6" s="234" t="n"/>
      <c r="E6" s="234" t="n"/>
    </row>
    <row r="7" ht="25.5" customHeight="1" s="238">
      <c r="B7" s="292" t="inlineStr">
        <is>
          <t>Наименование разрабатываемого показателя УНЦ — Демонтаж муфты соединительной 500 кВ сечением до 2500мм2</t>
        </is>
      </c>
    </row>
    <row r="8">
      <c r="B8" s="293" t="inlineStr">
        <is>
          <t>Единица измерения  — 1 ед</t>
        </is>
      </c>
    </row>
    <row r="9">
      <c r="B9" s="158" t="n"/>
      <c r="C9" s="234" t="n"/>
      <c r="D9" s="234" t="n"/>
      <c r="E9" s="234" t="n"/>
    </row>
    <row r="10" ht="51" customHeight="1" s="238">
      <c r="B10" s="297" t="inlineStr">
        <is>
          <t>Наименование</t>
        </is>
      </c>
      <c r="C10" s="297" t="inlineStr">
        <is>
          <t>Сметная стоимость в ценах на 01.01.2023
 (руб.)</t>
        </is>
      </c>
      <c r="D10" s="297" t="inlineStr">
        <is>
          <t>Удельный вес, 
(в СМР)</t>
        </is>
      </c>
      <c r="E10" s="29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ОБ'!J16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ОБ'!J30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ОБ'!J32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ОБ'!J19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ОБ'!J41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ОБ'!J42</f>
        <v/>
      </c>
      <c r="D17" s="26">
        <f>C17/$C$24</f>
        <v/>
      </c>
      <c r="E17" s="26">
        <f>C17/$C$40</f>
        <v/>
      </c>
      <c r="G17" s="378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5">
        <f>'Прил.5 Расчет СМР и ОБ'!D48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5">
        <f>'Прил.5 Расчет СМР и ОБ'!D46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38">
      <c r="B25" s="24" t="inlineStr">
        <is>
          <t>ВСЕГО стоимость оборудования, в том числе</t>
        </is>
      </c>
      <c r="C25" s="155">
        <f>'Прил.5 Расчет СМР и ОБ'!J37</f>
        <v/>
      </c>
      <c r="D25" s="26" t="n"/>
      <c r="E25" s="26">
        <f>C25/$C$40</f>
        <v/>
      </c>
    </row>
    <row r="26" ht="25.5" customHeight="1" s="238">
      <c r="B26" s="24" t="inlineStr">
        <is>
          <t>стоимость оборудования технологического</t>
        </is>
      </c>
      <c r="C26" s="155">
        <f>'Прил.5 Расчет СМР и ОБ'!J38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9">
        <f>'Прил.5 Расчет СМР и ОБ'!J51</f>
        <v/>
      </c>
      <c r="D27" s="26" t="n"/>
      <c r="E27" s="26">
        <f>C27/$C$40</f>
        <v/>
      </c>
      <c r="G27" s="156" t="n"/>
    </row>
    <row r="28" ht="33" customHeight="1" s="23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8">
      <c r="B29" s="24" t="inlineStr">
        <is>
          <t>Временные здания и сооружения - 3,9%</t>
        </is>
      </c>
      <c r="C29" s="189">
        <f>ROUND(C24*3.9%,2)</f>
        <v/>
      </c>
      <c r="D29" s="24" t="n"/>
      <c r="E29" s="26">
        <f>C29/$C$40</f>
        <v/>
      </c>
    </row>
    <row r="30" ht="38.25" customHeight="1" s="23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9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38">
      <c r="B32" s="24" t="inlineStr">
        <is>
          <t>Затраты по перевозке работников к месту работы и обратно</t>
        </is>
      </c>
      <c r="C32" s="189" t="n">
        <v>0</v>
      </c>
      <c r="D32" s="24" t="n"/>
      <c r="E32" s="26">
        <f>C32/$C$40</f>
        <v/>
      </c>
    </row>
    <row r="33" ht="25.5" customHeight="1" s="238">
      <c r="B33" s="24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24" t="n"/>
      <c r="E33" s="26">
        <f>C33/$C$40</f>
        <v/>
      </c>
    </row>
    <row r="34" ht="51" customHeight="1" s="23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24" t="n"/>
      <c r="E34" s="26">
        <f>C34/$C$40</f>
        <v/>
      </c>
    </row>
    <row r="35" ht="76.5" customHeight="1" s="23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24" t="n"/>
      <c r="E35" s="26">
        <f>C35/$C$40</f>
        <v/>
      </c>
    </row>
    <row r="36" ht="25.5" customHeight="1" s="238">
      <c r="B36" s="24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24" t="n"/>
      <c r="E36" s="26">
        <f>C36/$C$40</f>
        <v/>
      </c>
      <c r="G36" s="214" t="n"/>
      <c r="L36" s="156" t="n"/>
    </row>
    <row r="37">
      <c r="B37" s="24" t="inlineStr">
        <is>
          <t>Авторский надзор - 0,2%</t>
        </is>
      </c>
      <c r="C37" s="189">
        <f>ROUND((C27+C32+C33+C34+C35+C29+C31+C30)*0.2%,2)</f>
        <v/>
      </c>
      <c r="D37" s="24" t="n"/>
      <c r="E37" s="26">
        <f>C37/$C$40</f>
        <v/>
      </c>
      <c r="G37" s="215" t="n"/>
      <c r="L37" s="156" t="n"/>
    </row>
    <row r="38" ht="38.25" customHeight="1" s="238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38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ОБ'!E52</f>
        <v/>
      </c>
      <c r="D41" s="24" t="n"/>
      <c r="E41" s="24" t="n"/>
    </row>
    <row r="42">
      <c r="B42" s="212" t="n"/>
      <c r="C42" s="234" t="n"/>
      <c r="D42" s="234" t="n"/>
      <c r="E42" s="234" t="n"/>
    </row>
    <row r="43">
      <c r="B43" s="212" t="inlineStr">
        <is>
          <t>Составил ____________________________  Д.А. Самуйленко</t>
        </is>
      </c>
      <c r="C43" s="234" t="n"/>
      <c r="D43" s="234" t="n"/>
      <c r="E43" s="234" t="n"/>
    </row>
    <row r="44">
      <c r="B44" s="212" t="inlineStr">
        <is>
          <t xml:space="preserve">(должность, подпись, инициалы, фамилия) </t>
        </is>
      </c>
      <c r="C44" s="234" t="n"/>
      <c r="D44" s="234" t="n"/>
      <c r="E44" s="234" t="n"/>
    </row>
    <row r="45">
      <c r="B45" s="212" t="n"/>
      <c r="C45" s="234" t="n"/>
      <c r="D45" s="234" t="n"/>
      <c r="E45" s="234" t="n"/>
    </row>
    <row r="46">
      <c r="B46" s="212" t="inlineStr">
        <is>
          <t>Проверил ____________________________ А.В. Костянецкая</t>
        </is>
      </c>
      <c r="C46" s="234" t="n"/>
      <c r="D46" s="234" t="n"/>
      <c r="E46" s="234" t="n"/>
    </row>
    <row r="47">
      <c r="B47" s="293" t="inlineStr">
        <is>
          <t>(должность, подпись, инициалы, фамилия)</t>
        </is>
      </c>
      <c r="D47" s="234" t="n"/>
      <c r="E47" s="234" t="n"/>
    </row>
    <row r="49">
      <c r="B49" s="234" t="n"/>
      <c r="C49" s="234" t="n"/>
      <c r="D49" s="234" t="n"/>
      <c r="E49" s="234" t="n"/>
    </row>
    <row r="50">
      <c r="B50" s="234" t="n"/>
      <c r="C50" s="234" t="n"/>
      <c r="D50" s="234" t="n"/>
      <c r="E50" s="234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8"/>
  <sheetViews>
    <sheetView showGridLines="1" showRowColHeaders="1" tabSelected="0" view="pageBreakPreview" zoomScale="85" workbookViewId="0">
      <selection activeCell="D6" sqref="D6:J6"/>
    </sheetView>
  </sheetViews>
  <sheetFormatPr baseColWidth="8" defaultColWidth="9.140625" defaultRowHeight="14.4" outlineLevelRow="1"/>
  <cols>
    <col width="5.7109375" customWidth="1" style="235" min="1" max="1"/>
    <col width="22.5703125" customWidth="1" style="235" min="2" max="2"/>
    <col width="39.140625" customWidth="1" style="235" min="3" max="3"/>
    <col width="13.5703125" customWidth="1" style="235" min="4" max="4"/>
    <col width="12.7109375" customWidth="1" style="235" min="5" max="5"/>
    <col width="14.5703125" customWidth="1" style="235" min="6" max="6"/>
    <col width="15.85546875" customWidth="1" style="235" min="7" max="7"/>
    <col width="12.7109375" customWidth="1" style="235" min="8" max="8"/>
    <col width="15.85546875" customWidth="1" style="235" min="9" max="9"/>
    <col width="17.5703125" customWidth="1" style="235" min="10" max="10"/>
    <col width="10.85546875" customWidth="1" style="235" min="11" max="11"/>
    <col width="13.85546875" customWidth="1" style="235" min="12" max="12"/>
  </cols>
  <sheetData>
    <row r="1">
      <c r="M1" s="235" t="n"/>
      <c r="N1" s="235" t="n"/>
    </row>
    <row r="2" ht="15.75" customHeight="1" s="238">
      <c r="H2" s="294" t="inlineStr">
        <is>
          <t>Приложение №5</t>
        </is>
      </c>
      <c r="M2" s="235" t="n"/>
      <c r="N2" s="235" t="n"/>
    </row>
    <row r="3">
      <c r="M3" s="235" t="n"/>
      <c r="N3" s="235" t="n"/>
    </row>
    <row r="4" ht="12.75" customFormat="1" customHeight="1" s="234">
      <c r="A4" s="260" t="inlineStr">
        <is>
          <t>Расчет стоимости СМР и оборудования</t>
        </is>
      </c>
    </row>
    <row r="5" ht="12.75" customFormat="1" customHeight="1" s="234">
      <c r="A5" s="260" t="n"/>
      <c r="B5" s="260" t="n"/>
      <c r="C5" s="319" t="n"/>
      <c r="D5" s="260" t="n"/>
      <c r="E5" s="260" t="n"/>
      <c r="F5" s="260" t="n"/>
      <c r="G5" s="260" t="n"/>
      <c r="H5" s="260" t="n"/>
      <c r="I5" s="260" t="n"/>
      <c r="J5" s="260" t="n"/>
    </row>
    <row r="6" ht="12.75" customFormat="1" customHeight="1" s="234">
      <c r="A6" s="136" t="inlineStr">
        <is>
          <t>Наименование разрабатываемого показателя УНЦ</t>
        </is>
      </c>
      <c r="B6" s="135" t="n"/>
      <c r="C6" s="135" t="n"/>
      <c r="D6" s="263" t="inlineStr">
        <is>
          <t>Демонтаж муфты соединительной 500 кВ сечением до 2500мм2</t>
        </is>
      </c>
    </row>
    <row r="7" ht="12.75" customFormat="1" customHeight="1" s="234">
      <c r="A7" s="263" t="inlineStr">
        <is>
          <t>Единица измерения  — 1 ед</t>
        </is>
      </c>
      <c r="I7" s="292" t="n"/>
      <c r="J7" s="292" t="n"/>
    </row>
    <row r="8" ht="13.5" customFormat="1" customHeight="1" s="234">
      <c r="A8" s="263" t="n"/>
    </row>
    <row r="9" ht="13.15" customFormat="1" customHeight="1" s="234"/>
    <row r="10" ht="27" customHeight="1" s="238">
      <c r="A10" s="297" t="inlineStr">
        <is>
          <t>№ пп.</t>
        </is>
      </c>
      <c r="B10" s="297" t="inlineStr">
        <is>
          <t>Код ресурса</t>
        </is>
      </c>
      <c r="C10" s="297" t="inlineStr">
        <is>
          <t>Наименование</t>
        </is>
      </c>
      <c r="D10" s="297" t="inlineStr">
        <is>
          <t>Ед. изм.</t>
        </is>
      </c>
      <c r="E10" s="297" t="inlineStr">
        <is>
          <t>Кол-во единиц по проектным данным</t>
        </is>
      </c>
      <c r="F10" s="297" t="inlineStr">
        <is>
          <t>Сметная стоимость в ценах на 01.01.2000 (руб.)</t>
        </is>
      </c>
      <c r="G10" s="365" t="n"/>
      <c r="H10" s="297" t="inlineStr">
        <is>
          <t>Удельный вес, %</t>
        </is>
      </c>
      <c r="I10" s="297" t="inlineStr">
        <is>
          <t>Сметная стоимость в ценах на 01.01.2023 (руб.)</t>
        </is>
      </c>
      <c r="J10" s="365" t="n"/>
      <c r="M10" s="235" t="n"/>
      <c r="N10" s="235" t="n"/>
    </row>
    <row r="11" ht="28.5" customHeight="1" s="238">
      <c r="A11" s="367" t="n"/>
      <c r="B11" s="367" t="n"/>
      <c r="C11" s="367" t="n"/>
      <c r="D11" s="367" t="n"/>
      <c r="E11" s="367" t="n"/>
      <c r="F11" s="297" t="inlineStr">
        <is>
          <t>на ед. изм.</t>
        </is>
      </c>
      <c r="G11" s="297" t="inlineStr">
        <is>
          <t>общая</t>
        </is>
      </c>
      <c r="H11" s="367" t="n"/>
      <c r="I11" s="297" t="inlineStr">
        <is>
          <t>на ед. изм.</t>
        </is>
      </c>
      <c r="J11" s="297" t="inlineStr">
        <is>
          <t>общая</t>
        </is>
      </c>
      <c r="M11" s="235" t="n"/>
      <c r="N11" s="235" t="n"/>
    </row>
    <row r="12">
      <c r="A12" s="297" t="n">
        <v>1</v>
      </c>
      <c r="B12" s="297" t="n">
        <v>2</v>
      </c>
      <c r="C12" s="297" t="n">
        <v>3</v>
      </c>
      <c r="D12" s="297" t="n">
        <v>4</v>
      </c>
      <c r="E12" s="297" t="n">
        <v>5</v>
      </c>
      <c r="F12" s="297" t="n">
        <v>6</v>
      </c>
      <c r="G12" s="297" t="n">
        <v>7</v>
      </c>
      <c r="H12" s="297" t="n">
        <v>8</v>
      </c>
      <c r="I12" s="298" t="n">
        <v>9</v>
      </c>
      <c r="J12" s="298" t="n">
        <v>10</v>
      </c>
      <c r="M12" s="235" t="n"/>
      <c r="N12" s="235" t="n"/>
    </row>
    <row r="13">
      <c r="A13" s="297" t="n"/>
      <c r="B13" s="283" t="inlineStr">
        <is>
          <t>Затраты труда рабочих-строителей</t>
        </is>
      </c>
      <c r="C13" s="364" t="n"/>
      <c r="D13" s="364" t="n"/>
      <c r="E13" s="364" t="n"/>
      <c r="F13" s="364" t="n"/>
      <c r="G13" s="364" t="n"/>
      <c r="H13" s="365" t="n"/>
      <c r="I13" s="181" t="n"/>
      <c r="J13" s="181" t="n"/>
    </row>
    <row r="14" ht="25.5" customHeight="1" s="238">
      <c r="A14" s="297" t="n">
        <v>1</v>
      </c>
      <c r="B14" s="217" t="inlineStr">
        <is>
          <t>1-4-0</t>
        </is>
      </c>
      <c r="C14" s="300" t="inlineStr">
        <is>
          <t>Затраты труда рабочих-строителей среднего разряда (4,0)</t>
        </is>
      </c>
      <c r="D14" s="297" t="inlineStr">
        <is>
          <t>чел.-ч.</t>
        </is>
      </c>
      <c r="E14" s="379" t="n">
        <v>1771.1995841996</v>
      </c>
      <c r="F14" s="224" t="n">
        <v>9.619999999999999</v>
      </c>
      <c r="G14" s="224" t="n">
        <v>17038.94</v>
      </c>
      <c r="H14" s="303">
        <f>G14/G15</f>
        <v/>
      </c>
      <c r="I14" s="224">
        <f>'ФОТр.тек.'!E13</f>
        <v/>
      </c>
      <c r="J14" s="224">
        <f>ROUND(I14*E14,2)</f>
        <v/>
      </c>
    </row>
    <row r="15" ht="25.5" customFormat="1" customHeight="1" s="235">
      <c r="A15" s="297" t="n"/>
      <c r="B15" s="297" t="n"/>
      <c r="C15" s="283" t="inlineStr">
        <is>
          <t>Итого по разделу "Затраты труда рабочих-строителей"</t>
        </is>
      </c>
      <c r="D15" s="297" t="inlineStr">
        <is>
          <t>чел.-ч.</t>
        </is>
      </c>
      <c r="E15" s="379">
        <f>SUM(E14:E14)</f>
        <v/>
      </c>
      <c r="F15" s="224" t="n"/>
      <c r="G15" s="224">
        <f>SUM(G14:G14)</f>
        <v/>
      </c>
      <c r="H15" s="304" t="n">
        <v>1</v>
      </c>
      <c r="I15" s="181" t="n"/>
      <c r="J15" s="224">
        <f>SUM(J14:J14)</f>
        <v/>
      </c>
    </row>
    <row r="16" ht="38.25" customFormat="1" customHeight="1" s="235">
      <c r="A16" s="297" t="n"/>
      <c r="B16" s="297" t="n"/>
      <c r="C16" s="283" t="inlineStr">
        <is>
          <t>Итого по разделу "Затраты труда рабочих-строителей" 
(с коэффициентом на демонтаж 0,7)</t>
        </is>
      </c>
      <c r="D16" s="297" t="inlineStr">
        <is>
          <t>чел.-ч.</t>
        </is>
      </c>
      <c r="E16" s="301" t="n"/>
      <c r="F16" s="302" t="n"/>
      <c r="G16" s="224">
        <f>SUM(G15)*0.7</f>
        <v/>
      </c>
      <c r="H16" s="304" t="n">
        <v>1</v>
      </c>
      <c r="I16" s="181" t="n"/>
      <c r="J16" s="224">
        <f>SUM(J14)*0.7</f>
        <v/>
      </c>
    </row>
    <row r="17" ht="14.25" customFormat="1" customHeight="1" s="235">
      <c r="A17" s="297" t="n"/>
      <c r="B17" s="300" t="inlineStr">
        <is>
          <t>Затраты труда машинистов</t>
        </is>
      </c>
      <c r="C17" s="364" t="n"/>
      <c r="D17" s="364" t="n"/>
      <c r="E17" s="364" t="n"/>
      <c r="F17" s="364" t="n"/>
      <c r="G17" s="364" t="n"/>
      <c r="H17" s="365" t="n"/>
      <c r="I17" s="181" t="n"/>
      <c r="J17" s="181" t="n"/>
    </row>
    <row r="18" ht="14.25" customFormat="1" customHeight="1" s="235">
      <c r="A18" s="297" t="n">
        <v>2</v>
      </c>
      <c r="B18" s="297" t="n">
        <v>2</v>
      </c>
      <c r="C18" s="300" t="inlineStr">
        <is>
          <t>Затраты труда машинистов</t>
        </is>
      </c>
      <c r="D18" s="297" t="inlineStr">
        <is>
          <t>чел.-ч.</t>
        </is>
      </c>
      <c r="E18" s="379" t="n">
        <v>7.56</v>
      </c>
      <c r="F18" s="224" t="n">
        <v>12.550264550265</v>
      </c>
      <c r="G18" s="224" t="n">
        <v>94.88</v>
      </c>
      <c r="H18" s="304" t="n">
        <v>1</v>
      </c>
      <c r="I18" s="224">
        <f>ROUND(F18*'Прил. 10'!D11,2)</f>
        <v/>
      </c>
      <c r="J18" s="224">
        <f>ROUND(I18*E18,2)</f>
        <v/>
      </c>
    </row>
    <row r="19" ht="25.5" customFormat="1" customHeight="1" s="235">
      <c r="A19" s="297" t="n"/>
      <c r="B19" s="297" t="n"/>
      <c r="C19" s="190" t="inlineStr">
        <is>
          <t>Затраты труда машинистов 
(с коэффициентом на демонтаж 0,7)</t>
        </is>
      </c>
      <c r="D19" s="184" t="n"/>
      <c r="E19" s="184" t="n"/>
      <c r="F19" s="184" t="n"/>
      <c r="G19" s="189">
        <f>G18*0.7</f>
        <v/>
      </c>
      <c r="H19" s="185">
        <f>H18</f>
        <v/>
      </c>
      <c r="I19" s="186" t="n"/>
      <c r="J19" s="189">
        <f>J18*0.7</f>
        <v/>
      </c>
    </row>
    <row r="20" ht="14.25" customFormat="1" customHeight="1" s="235">
      <c r="A20" s="297" t="n"/>
      <c r="B20" s="283" t="inlineStr">
        <is>
          <t>Машины и механизмы</t>
        </is>
      </c>
      <c r="C20" s="364" t="n"/>
      <c r="D20" s="364" t="n"/>
      <c r="E20" s="364" t="n"/>
      <c r="F20" s="364" t="n"/>
      <c r="G20" s="364" t="n"/>
      <c r="H20" s="365" t="n"/>
      <c r="I20" s="181" t="n"/>
      <c r="J20" s="181" t="n"/>
    </row>
    <row r="21" ht="14.25" customFormat="1" customHeight="1" s="235">
      <c r="A21" s="297" t="n"/>
      <c r="B21" s="300" t="inlineStr">
        <is>
          <t>Основные машины и механизмы</t>
        </is>
      </c>
      <c r="C21" s="364" t="n"/>
      <c r="D21" s="364" t="n"/>
      <c r="E21" s="364" t="n"/>
      <c r="F21" s="364" t="n"/>
      <c r="G21" s="364" t="n"/>
      <c r="H21" s="365" t="n"/>
      <c r="I21" s="181" t="n"/>
      <c r="J21" s="181" t="n"/>
    </row>
    <row r="22" ht="25.5" customFormat="1" customHeight="1" s="235">
      <c r="A22" s="297" t="n">
        <v>3</v>
      </c>
      <c r="B22" s="217" t="inlineStr">
        <is>
          <t>91.05.05-015</t>
        </is>
      </c>
      <c r="C22" s="300" t="inlineStr">
        <is>
          <t>Краны на автомобильном ходу, грузоподъемность 16 т</t>
        </is>
      </c>
      <c r="D22" s="297" t="inlineStr">
        <is>
          <t>маш.час</t>
        </is>
      </c>
      <c r="E22" s="379" t="n">
        <v>3.78</v>
      </c>
      <c r="F22" s="302" t="n">
        <v>115.4</v>
      </c>
      <c r="G22" s="224">
        <f>ROUND(E22*F22,2)</f>
        <v/>
      </c>
      <c r="H22" s="303">
        <f>G22/$G$31</f>
        <v/>
      </c>
      <c r="I22" s="224">
        <f>ROUND(F22*'Прил. 10'!$D$12,2)</f>
        <v/>
      </c>
      <c r="J22" s="224">
        <f>ROUND(I22*E22,2)</f>
        <v/>
      </c>
    </row>
    <row r="23" ht="25.5" customFormat="1" customHeight="1" s="235">
      <c r="A23" s="297" t="n">
        <v>4</v>
      </c>
      <c r="B23" s="217" t="inlineStr">
        <is>
          <t>91.17.04-233</t>
        </is>
      </c>
      <c r="C23" s="300" t="inlineStr">
        <is>
          <t>Установки для сварки ручной дуговой (постоянного тока)</t>
        </is>
      </c>
      <c r="D23" s="297" t="inlineStr">
        <is>
          <t>маш.час</t>
        </is>
      </c>
      <c r="E23" s="379" t="n">
        <v>51.84</v>
      </c>
      <c r="F23" s="302" t="n">
        <v>8.1</v>
      </c>
      <c r="G23" s="224">
        <f>ROUND(E23*F23,2)</f>
        <v/>
      </c>
      <c r="H23" s="303">
        <f>G23/$G$31</f>
        <v/>
      </c>
      <c r="I23" s="224">
        <f>ROUND(F23*'Прил. 10'!$D$12,2)</f>
        <v/>
      </c>
      <c r="J23" s="224">
        <f>ROUND(I23*E23,2)</f>
        <v/>
      </c>
    </row>
    <row r="24" ht="14.25" customFormat="1" customHeight="1" s="235">
      <c r="A24" s="297" t="n">
        <v>5</v>
      </c>
      <c r="B24" s="217" t="inlineStr">
        <is>
          <t>91.14.02-001</t>
        </is>
      </c>
      <c r="C24" s="300" t="inlineStr">
        <is>
          <t>Автомобили бортовые, грузоподъемность до 5 т</t>
        </is>
      </c>
      <c r="D24" s="297" t="inlineStr">
        <is>
          <t>маш.час</t>
        </is>
      </c>
      <c r="E24" s="379" t="n">
        <v>3.78</v>
      </c>
      <c r="F24" s="302" t="n">
        <v>65.70999999999999</v>
      </c>
      <c r="G24" s="224">
        <f>ROUND(E24*F24,2)</f>
        <v/>
      </c>
      <c r="H24" s="303">
        <f>G24/$G$31</f>
        <v/>
      </c>
      <c r="I24" s="224">
        <f>ROUND(F24*'Прил. 10'!$D$12,2)</f>
        <v/>
      </c>
      <c r="J24" s="224">
        <f>ROUND(I24*E24,2)</f>
        <v/>
      </c>
    </row>
    <row r="25" ht="14.25" customFormat="1" customHeight="1" s="235">
      <c r="A25" s="297" t="n">
        <v>6</v>
      </c>
      <c r="B25" s="217" t="inlineStr">
        <is>
          <t>91.19.12-021</t>
        </is>
      </c>
      <c r="C25" s="300" t="inlineStr">
        <is>
          <t>Насосы вакуумные 3,6 м3/мин</t>
        </is>
      </c>
      <c r="D25" s="297" t="inlineStr">
        <is>
          <t>маш.час</t>
        </is>
      </c>
      <c r="E25" s="379" t="n">
        <v>24.96</v>
      </c>
      <c r="F25" s="302" t="n">
        <v>6.28</v>
      </c>
      <c r="G25" s="224">
        <f>ROUND(E25*F25,2)</f>
        <v/>
      </c>
      <c r="H25" s="303">
        <f>G25/$G$31</f>
        <v/>
      </c>
      <c r="I25" s="224">
        <f>ROUND(F25*'Прил. 10'!$D$12,2)</f>
        <v/>
      </c>
      <c r="J25" s="224">
        <f>ROUND(I25*E25,2)</f>
        <v/>
      </c>
    </row>
    <row r="26" ht="14.25" customFormat="1" customHeight="1" s="235">
      <c r="A26" s="297" t="n"/>
      <c r="B26" s="297" t="n"/>
      <c r="C26" s="300" t="inlineStr">
        <is>
          <t>Итого основные машины и механизмы</t>
        </is>
      </c>
      <c r="D26" s="297" t="n"/>
      <c r="E26" s="379" t="n"/>
      <c r="F26" s="224" t="n"/>
      <c r="G26" s="224">
        <f>SUM(G22:G25)</f>
        <v/>
      </c>
      <c r="H26" s="304">
        <f>G26/G31</f>
        <v/>
      </c>
      <c r="I26" s="127" t="n"/>
      <c r="J26" s="224">
        <f>SUM(J22:J25)</f>
        <v/>
      </c>
    </row>
    <row r="27" ht="25.5" customFormat="1" customHeight="1" s="235">
      <c r="A27" s="297" t="n"/>
      <c r="B27" s="297" t="n"/>
      <c r="C27" s="190" t="inlineStr">
        <is>
          <t>Итого основные машины и механизмы 
(с коэффициентом на демонтаж 0,7)</t>
        </is>
      </c>
      <c r="D27" s="297" t="n"/>
      <c r="E27" s="380" t="n"/>
      <c r="F27" s="301" t="n"/>
      <c r="G27" s="224">
        <f>G26*0.7</f>
        <v/>
      </c>
      <c r="H27" s="303">
        <f>G27/G32</f>
        <v/>
      </c>
      <c r="I27" s="224" t="n"/>
      <c r="J27" s="224">
        <f>J26*0.7</f>
        <v/>
      </c>
    </row>
    <row r="28" hidden="1" outlineLevel="1" ht="25.5" customFormat="1" customHeight="1" s="235">
      <c r="A28" s="297" t="n">
        <v>7</v>
      </c>
      <c r="B28" s="217" t="inlineStr">
        <is>
          <t>91.21.16-012</t>
        </is>
      </c>
      <c r="C28" s="300" t="inlineStr">
        <is>
          <t>Прессы гидравлические с электроприводом</t>
        </is>
      </c>
      <c r="D28" s="297" t="inlineStr">
        <is>
          <t>маш.час</t>
        </is>
      </c>
      <c r="E28" s="379" t="n">
        <v>94.56</v>
      </c>
      <c r="F28" s="302" t="n">
        <v>1.11</v>
      </c>
      <c r="G28" s="224">
        <f>ROUND(E28*F28,2)</f>
        <v/>
      </c>
      <c r="H28" s="303">
        <f>G28/$G$31</f>
        <v/>
      </c>
      <c r="I28" s="224">
        <f>ROUND(F28*'Прил. 10'!$D$12,2)</f>
        <v/>
      </c>
      <c r="J28" s="224">
        <f>ROUND(I28*E28,2)</f>
        <v/>
      </c>
    </row>
    <row r="29" collapsed="1" ht="14.25" customFormat="1" customHeight="1" s="235">
      <c r="A29" s="297" t="n"/>
      <c r="B29" s="297" t="n"/>
      <c r="C29" s="300" t="inlineStr">
        <is>
          <t>Итого прочие машины и механизмы</t>
        </is>
      </c>
      <c r="D29" s="297" t="n"/>
      <c r="E29" s="301" t="n"/>
      <c r="F29" s="224" t="n"/>
      <c r="G29" s="127">
        <f>SUM(G28:G28)</f>
        <v/>
      </c>
      <c r="H29" s="303">
        <f>G29/G31</f>
        <v/>
      </c>
      <c r="I29" s="224" t="n"/>
      <c r="J29" s="127">
        <f>SUM(J28:J28)</f>
        <v/>
      </c>
    </row>
    <row r="30" ht="25.5" customFormat="1" customHeight="1" s="235">
      <c r="A30" s="297" t="n"/>
      <c r="B30" s="297" t="n"/>
      <c r="C30" s="190" t="inlineStr">
        <is>
          <t>Итого прочие машины и механизмы 
(с коэффициентом на демонтаж 0,7)</t>
        </is>
      </c>
      <c r="D30" s="297" t="n"/>
      <c r="E30" s="301" t="n"/>
      <c r="F30" s="224" t="n"/>
      <c r="G30" s="224">
        <f>G29*0.7</f>
        <v/>
      </c>
      <c r="H30" s="303">
        <f>G30/G32</f>
        <v/>
      </c>
      <c r="I30" s="224" t="n"/>
      <c r="J30" s="224">
        <f>J29*0.7</f>
        <v/>
      </c>
    </row>
    <row r="31" ht="25.5" customFormat="1" customHeight="1" s="235">
      <c r="A31" s="297" t="n"/>
      <c r="B31" s="297" t="n"/>
      <c r="C31" s="283" t="inlineStr">
        <is>
          <t>Итого по разделу «Машины и механизмы»</t>
        </is>
      </c>
      <c r="D31" s="297" t="n"/>
      <c r="E31" s="301" t="n"/>
      <c r="F31" s="224" t="n"/>
      <c r="G31" s="224">
        <f>G29+G26</f>
        <v/>
      </c>
      <c r="H31" s="202" t="n">
        <v>1</v>
      </c>
      <c r="I31" s="203" t="n"/>
      <c r="J31" s="201">
        <f>J29+J26</f>
        <v/>
      </c>
    </row>
    <row r="32" ht="38.25" customFormat="1" customHeight="1" s="235">
      <c r="A32" s="297" t="n"/>
      <c r="B32" s="297" t="n"/>
      <c r="C32" s="198" t="inlineStr">
        <is>
          <t>Итого по разделу «Машины и механизмы»  
(с коэффициентом на демонтаж 0,7)</t>
        </is>
      </c>
      <c r="D32" s="299" t="n"/>
      <c r="E32" s="200" t="n"/>
      <c r="F32" s="201" t="n"/>
      <c r="G32" s="201">
        <f>G27+G30</f>
        <v/>
      </c>
      <c r="H32" s="202" t="n">
        <v>1</v>
      </c>
      <c r="I32" s="203" t="n"/>
      <c r="J32" s="201">
        <f>J27+J30</f>
        <v/>
      </c>
    </row>
    <row r="33" ht="14.25" customFormat="1" customHeight="1" s="235">
      <c r="A33" s="297" t="n"/>
      <c r="B33" s="283" t="inlineStr">
        <is>
          <t>Оборудование</t>
        </is>
      </c>
      <c r="C33" s="364" t="n"/>
      <c r="D33" s="364" t="n"/>
      <c r="E33" s="364" t="n"/>
      <c r="F33" s="364" t="n"/>
      <c r="G33" s="364" t="n"/>
      <c r="H33" s="365" t="n"/>
      <c r="I33" s="181" t="n"/>
      <c r="J33" s="181" t="n"/>
    </row>
    <row r="34">
      <c r="A34" s="297" t="n"/>
      <c r="B34" s="300" t="inlineStr">
        <is>
          <t>Основное оборудование</t>
        </is>
      </c>
      <c r="C34" s="364" t="n"/>
      <c r="D34" s="364" t="n"/>
      <c r="E34" s="364" t="n"/>
      <c r="F34" s="364" t="n"/>
      <c r="G34" s="364" t="n"/>
      <c r="H34" s="365" t="n"/>
      <c r="I34" s="181" t="n"/>
      <c r="J34" s="181" t="n"/>
    </row>
    <row r="35">
      <c r="A35" s="297" t="n"/>
      <c r="B35" s="171" t="n"/>
      <c r="C35" s="172" t="inlineStr">
        <is>
          <t>Итого основное оборудование</t>
        </is>
      </c>
      <c r="D35" s="297" t="n"/>
      <c r="E35" s="379" t="n"/>
      <c r="F35" s="302" t="n"/>
      <c r="G35" s="224" t="n">
        <v>0</v>
      </c>
      <c r="H35" s="304" t="n">
        <v>0</v>
      </c>
      <c r="I35" s="127" t="n"/>
      <c r="J35" s="224" t="n">
        <v>0</v>
      </c>
    </row>
    <row r="36">
      <c r="A36" s="297" t="n"/>
      <c r="B36" s="297" t="n"/>
      <c r="C36" s="300" t="inlineStr">
        <is>
          <t>Итого прочее оборудование</t>
        </is>
      </c>
      <c r="D36" s="297" t="n"/>
      <c r="E36" s="379" t="n"/>
      <c r="F36" s="302" t="n"/>
      <c r="G36" s="224" t="n">
        <v>0</v>
      </c>
      <c r="H36" s="303" t="n">
        <v>0</v>
      </c>
      <c r="I36" s="127" t="n"/>
      <c r="J36" s="224" t="n">
        <v>0</v>
      </c>
    </row>
    <row r="37">
      <c r="A37" s="297" t="n"/>
      <c r="B37" s="297" t="n"/>
      <c r="C37" s="283" t="inlineStr">
        <is>
          <t>Итого по разделу «Оборудование»</t>
        </is>
      </c>
      <c r="D37" s="297" t="n"/>
      <c r="E37" s="301" t="n"/>
      <c r="F37" s="302" t="n"/>
      <c r="G37" s="224">
        <f>G36+G35</f>
        <v/>
      </c>
      <c r="H37" s="304">
        <f>H36+H35</f>
        <v/>
      </c>
      <c r="I37" s="127" t="n"/>
      <c r="J37" s="224">
        <f>J36+J35</f>
        <v/>
      </c>
    </row>
    <row r="38" ht="25.5" customHeight="1" s="238">
      <c r="A38" s="297" t="n"/>
      <c r="B38" s="297" t="n"/>
      <c r="C38" s="300" t="inlineStr">
        <is>
          <t>в том числе технологическое оборудование</t>
        </is>
      </c>
      <c r="D38" s="297" t="n"/>
      <c r="E38" s="380" t="n"/>
      <c r="F38" s="302" t="n"/>
      <c r="G38" s="224" t="n">
        <v>0</v>
      </c>
      <c r="H38" s="304" t="n"/>
      <c r="I38" s="127" t="n"/>
      <c r="J38" s="224">
        <f>J37</f>
        <v/>
      </c>
    </row>
    <row r="39" ht="14.25" customFormat="1" customHeight="1" s="235">
      <c r="A39" s="297" t="n"/>
      <c r="B39" s="283" t="inlineStr">
        <is>
          <t>Материалы</t>
        </is>
      </c>
      <c r="C39" s="364" t="n"/>
      <c r="D39" s="364" t="n"/>
      <c r="E39" s="364" t="n"/>
      <c r="F39" s="364" t="n"/>
      <c r="G39" s="364" t="n"/>
      <c r="H39" s="365" t="n"/>
      <c r="I39" s="205" t="n"/>
      <c r="J39" s="205" t="n"/>
    </row>
    <row r="40" ht="14.25" customFormat="1" customHeight="1" s="235">
      <c r="A40" s="297" t="n"/>
      <c r="B40" s="300" t="inlineStr">
        <is>
          <t>Основные материалы</t>
        </is>
      </c>
      <c r="C40" s="364" t="n"/>
      <c r="D40" s="364" t="n"/>
      <c r="E40" s="364" t="n"/>
      <c r="F40" s="364" t="n"/>
      <c r="G40" s="364" t="n"/>
      <c r="H40" s="365" t="n"/>
      <c r="I40" s="205" t="n"/>
      <c r="J40" s="205" t="n"/>
    </row>
    <row r="41" ht="14.25" customFormat="1" customHeight="1" s="235">
      <c r="A41" s="297" t="n"/>
      <c r="B41" s="217" t="n"/>
      <c r="C41" s="300" t="inlineStr">
        <is>
          <t>Итого основные материалы</t>
        </is>
      </c>
      <c r="D41" s="297" t="n"/>
      <c r="E41" s="379" t="n"/>
      <c r="F41" s="224" t="n"/>
      <c r="G41" s="224" t="n">
        <v>0</v>
      </c>
      <c r="H41" s="303" t="n">
        <v>0</v>
      </c>
      <c r="I41" s="224" t="n"/>
      <c r="J41" s="224" t="n">
        <v>0</v>
      </c>
    </row>
    <row r="42" ht="14.25" customFormat="1" customHeight="1" s="235">
      <c r="A42" s="297" t="n"/>
      <c r="B42" s="297" t="n"/>
      <c r="C42" s="300" t="inlineStr">
        <is>
          <t>Итого прочие материалы</t>
        </is>
      </c>
      <c r="D42" s="297" t="n"/>
      <c r="E42" s="301" t="n"/>
      <c r="F42" s="302" t="n"/>
      <c r="G42" s="224" t="n">
        <v>0</v>
      </c>
      <c r="H42" s="303" t="n">
        <v>0</v>
      </c>
      <c r="I42" s="224" t="n"/>
      <c r="J42" s="224" t="n">
        <v>0</v>
      </c>
    </row>
    <row r="43" ht="14.25" customFormat="1" customHeight="1" s="235">
      <c r="A43" s="297" t="n"/>
      <c r="B43" s="297" t="n"/>
      <c r="C43" s="283" t="inlineStr">
        <is>
          <t>Итого по разделу «Материалы»</t>
        </is>
      </c>
      <c r="D43" s="297" t="n"/>
      <c r="E43" s="301" t="n"/>
      <c r="F43" s="302" t="n"/>
      <c r="G43" s="224">
        <f>G41+G42</f>
        <v/>
      </c>
      <c r="H43" s="303" t="n">
        <v>0</v>
      </c>
      <c r="I43" s="224" t="n"/>
      <c r="J43" s="224">
        <f>J41+J42</f>
        <v/>
      </c>
    </row>
    <row r="44" ht="14.25" customFormat="1" customHeight="1" s="235">
      <c r="A44" s="297" t="n"/>
      <c r="B44" s="297" t="n"/>
      <c r="C44" s="300" t="inlineStr">
        <is>
          <t>ИТОГО ПО РМ</t>
        </is>
      </c>
      <c r="D44" s="297" t="n"/>
      <c r="E44" s="301" t="n"/>
      <c r="F44" s="302" t="n"/>
      <c r="G44" s="224">
        <f>G15+G31</f>
        <v/>
      </c>
      <c r="H44" s="303" t="n"/>
      <c r="I44" s="224" t="n"/>
      <c r="J44" s="224">
        <f>J15+J31+J43</f>
        <v/>
      </c>
    </row>
    <row r="45" ht="25.5" customFormat="1" customHeight="1" s="235">
      <c r="A45" s="297" t="n"/>
      <c r="B45" s="297" t="n"/>
      <c r="C45" s="300" t="inlineStr">
        <is>
          <t>ИТОГО ПО РМ
(с коэффициентом на демонтаж 0,7)</t>
        </is>
      </c>
      <c r="D45" s="297" t="n"/>
      <c r="E45" s="301" t="n"/>
      <c r="F45" s="302" t="n"/>
      <c r="G45" s="224">
        <f>G16+G32</f>
        <v/>
      </c>
      <c r="H45" s="303" t="n"/>
      <c r="I45" s="224" t="n"/>
      <c r="J45" s="224">
        <f>J15*0.7+J31*0.7+J43</f>
        <v/>
      </c>
    </row>
    <row r="46" ht="14.25" customFormat="1" customHeight="1" s="235">
      <c r="A46" s="297" t="n"/>
      <c r="B46" s="297" t="n"/>
      <c r="C46" s="300" t="inlineStr">
        <is>
          <t>Накладные расходы</t>
        </is>
      </c>
      <c r="D46" s="133">
        <f>ROUND(G46/(G$18+$G$15),2)</f>
        <v/>
      </c>
      <c r="E46" s="301" t="n"/>
      <c r="F46" s="302" t="n"/>
      <c r="G46" s="224" t="n">
        <v>16619.82</v>
      </c>
      <c r="H46" s="304" t="n"/>
      <c r="I46" s="224" t="n"/>
      <c r="J46" s="224">
        <f>ROUND(D46*(J15+J18),2)</f>
        <v/>
      </c>
    </row>
    <row r="47" ht="25.5" customFormat="1" customHeight="1" s="235">
      <c r="A47" s="297" t="n"/>
      <c r="B47" s="297" t="n"/>
      <c r="C47" s="300" t="inlineStr">
        <is>
          <t>Накладные расходы 
(с коэффициентом на демонтаж 0,7)</t>
        </is>
      </c>
      <c r="D47" s="204">
        <f>ROUND(G47/(G$19+$G$16),2)</f>
        <v/>
      </c>
      <c r="E47" s="301" t="n"/>
      <c r="F47" s="302" t="n"/>
      <c r="G47" s="224">
        <f>G46*0.7</f>
        <v/>
      </c>
      <c r="H47" s="304" t="n"/>
      <c r="I47" s="224" t="n"/>
      <c r="J47" s="224">
        <f>ROUND(D47*(J16+J19),2)</f>
        <v/>
      </c>
    </row>
    <row r="48" ht="14.25" customFormat="1" customHeight="1" s="235">
      <c r="A48" s="297" t="n"/>
      <c r="B48" s="297" t="n"/>
      <c r="C48" s="300" t="inlineStr">
        <is>
          <t>Сметная прибыль</t>
        </is>
      </c>
      <c r="D48" s="133">
        <f>ROUND(G48/(G$15+G$18),2)</f>
        <v/>
      </c>
      <c r="E48" s="301" t="n"/>
      <c r="F48" s="302" t="n"/>
      <c r="G48" s="224" t="n">
        <v>8738.26</v>
      </c>
      <c r="H48" s="304" t="n"/>
      <c r="I48" s="224" t="n"/>
      <c r="J48" s="224">
        <f>ROUND(D48*(J15+J18),2)</f>
        <v/>
      </c>
    </row>
    <row r="49" ht="25.5" customFormat="1" customHeight="1" s="235">
      <c r="A49" s="297" t="n"/>
      <c r="B49" s="297" t="n"/>
      <c r="C49" s="300" t="inlineStr">
        <is>
          <t>Сметная прибыль 
(с коэффициентом на демонтаж 0,7)</t>
        </is>
      </c>
      <c r="D49" s="204">
        <f>ROUND(G49/(G$16+G$19),2)</f>
        <v/>
      </c>
      <c r="E49" s="301" t="n"/>
      <c r="F49" s="302" t="n"/>
      <c r="G49" s="224">
        <f>G48*0.7</f>
        <v/>
      </c>
      <c r="H49" s="304" t="n"/>
      <c r="I49" s="224" t="n"/>
      <c r="J49" s="224">
        <f>ROUND(D49*(J16+J19),2)</f>
        <v/>
      </c>
    </row>
    <row r="50" ht="25.5" customFormat="1" customHeight="1" s="235">
      <c r="A50" s="297" t="n"/>
      <c r="B50" s="297" t="n"/>
      <c r="C50" s="300" t="inlineStr">
        <is>
          <t>Итого СМР (с НР и СП) 
(с коэффициентом на демонтаж 0,7)</t>
        </is>
      </c>
      <c r="D50" s="297" t="n"/>
      <c r="E50" s="301" t="n"/>
      <c r="F50" s="302" t="n"/>
      <c r="G50" s="224">
        <f>G45+G47+G49</f>
        <v/>
      </c>
      <c r="H50" s="304" t="n"/>
      <c r="I50" s="224" t="n"/>
      <c r="J50" s="224">
        <f>ROUND((J45+J47+J49),2)</f>
        <v/>
      </c>
    </row>
    <row r="51" ht="25.5" customFormat="1" customHeight="1" s="235">
      <c r="A51" s="297" t="n"/>
      <c r="B51" s="297" t="n"/>
      <c r="C51" s="300" t="inlineStr">
        <is>
          <t>ВСЕГО СМР + ОБОРУДОВАНИЕ 
(с коэффициентом на демонтаж 0,7)</t>
        </is>
      </c>
      <c r="D51" s="297" t="n"/>
      <c r="E51" s="301" t="n"/>
      <c r="F51" s="302" t="n"/>
      <c r="G51" s="224">
        <f>G50</f>
        <v/>
      </c>
      <c r="H51" s="304" t="n"/>
      <c r="I51" s="224" t="n"/>
      <c r="J51" s="224">
        <f>J50</f>
        <v/>
      </c>
    </row>
    <row r="52" ht="34.5" customFormat="1" customHeight="1" s="235">
      <c r="A52" s="297" t="n"/>
      <c r="B52" s="297" t="n"/>
      <c r="C52" s="300" t="inlineStr">
        <is>
          <t>ИТОГО ПОКАЗАТЕЛЬ НА ЕД. ИЗМ.</t>
        </is>
      </c>
      <c r="D52" s="297" t="inlineStr">
        <is>
          <t>1 ед</t>
        </is>
      </c>
      <c r="E52" s="301" t="n">
        <v>1</v>
      </c>
      <c r="F52" s="302" t="n"/>
      <c r="G52" s="224">
        <f>G51/E52</f>
        <v/>
      </c>
      <c r="H52" s="304" t="n"/>
      <c r="I52" s="224" t="n"/>
      <c r="J52" s="201">
        <f>J51/E52</f>
        <v/>
      </c>
    </row>
    <row r="53">
      <c r="A53" s="235" t="n"/>
      <c r="B53" s="235" t="n"/>
      <c r="C53" s="235" t="n"/>
      <c r="E53" s="235" t="n"/>
      <c r="I53" s="235" t="n"/>
    </row>
    <row r="54" ht="14.25" customFormat="1" customHeight="1" s="235">
      <c r="A54" s="234" t="inlineStr">
        <is>
          <t>Составил ______________________     Д.А. Самуйленко</t>
        </is>
      </c>
      <c r="B54" s="235" t="n"/>
      <c r="C54" s="235" t="n"/>
      <c r="E54" s="235" t="n"/>
      <c r="I54" s="235" t="n"/>
    </row>
    <row r="55" ht="14.25" customFormat="1" customHeight="1" s="235">
      <c r="A55" s="237" t="inlineStr">
        <is>
          <t xml:space="preserve">                         (подпись, инициалы, фамилия)</t>
        </is>
      </c>
      <c r="B55" s="235" t="n"/>
      <c r="C55" s="235" t="n"/>
      <c r="E55" s="235" t="n"/>
      <c r="I55" s="235" t="n"/>
    </row>
    <row r="56" ht="14.25" customFormat="1" customHeight="1" s="235">
      <c r="A56" s="234" t="n"/>
      <c r="B56" s="235" t="n"/>
      <c r="C56" s="235" t="n"/>
      <c r="E56" s="235" t="n"/>
      <c r="I56" s="235" t="n"/>
    </row>
    <row r="57" ht="14.25" customFormat="1" customHeight="1" s="235">
      <c r="A57" s="234" t="inlineStr">
        <is>
          <t>Проверил ______________________        А.В. Костянецкая</t>
        </is>
      </c>
      <c r="B57" s="235" t="n"/>
      <c r="C57" s="235" t="n"/>
      <c r="E57" s="235" t="n"/>
      <c r="I57" s="235" t="n"/>
    </row>
    <row r="58" ht="14.25" customFormat="1" customHeight="1" s="235">
      <c r="A58" s="237" t="inlineStr">
        <is>
          <t xml:space="preserve">                        (подпись, инициалы, фамилия)</t>
        </is>
      </c>
      <c r="B58" s="235" t="n"/>
      <c r="C58" s="235" t="n"/>
      <c r="E58" s="235" t="n"/>
      <c r="I58" s="235" t="n"/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B20:H20"/>
    <mergeCell ref="A7:H7"/>
    <mergeCell ref="B10:B11"/>
    <mergeCell ref="B21:H21"/>
    <mergeCell ref="B39:H39"/>
    <mergeCell ref="D6:J6"/>
    <mergeCell ref="A10:A11"/>
    <mergeCell ref="A8:H8"/>
    <mergeCell ref="D10:D11"/>
    <mergeCell ref="B17:H17"/>
    <mergeCell ref="B13:H13"/>
    <mergeCell ref="I10:J10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5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showGridLines="1" showRowColHeaders="1" tabSelected="0" view="pageBreakPreview" workbookViewId="0">
      <selection activeCell="B20" sqref="B20"/>
    </sheetView>
  </sheetViews>
  <sheetFormatPr baseColWidth="8" defaultRowHeight="14.4" outlineLevelRow="0"/>
  <cols>
    <col width="5.7109375" customWidth="1" style="238" min="1" max="1"/>
    <col width="17.5703125" customWidth="1" style="238" min="2" max="2"/>
    <col width="39.140625" customWidth="1" style="238" min="3" max="3"/>
    <col width="10.7109375" customWidth="1" style="318" min="4" max="4"/>
    <col width="13.85546875" customWidth="1" style="238" min="5" max="5"/>
    <col width="13.28515625" customWidth="1" style="238" min="6" max="6"/>
    <col width="14.140625" customWidth="1" style="238" min="7" max="7"/>
  </cols>
  <sheetData>
    <row r="1">
      <c r="A1" s="310" t="inlineStr">
        <is>
          <t>Приложение №6</t>
        </is>
      </c>
    </row>
    <row r="2" ht="21.75" customHeight="1" s="238">
      <c r="A2" s="310" t="n"/>
      <c r="B2" s="310" t="n"/>
      <c r="C2" s="310" t="n"/>
      <c r="D2" s="320" t="n"/>
      <c r="E2" s="310" t="n"/>
      <c r="F2" s="310" t="n"/>
      <c r="G2" s="310" t="n"/>
    </row>
    <row r="3">
      <c r="A3" s="260" t="inlineStr">
        <is>
          <t>Расчет стоимости оборудования</t>
        </is>
      </c>
    </row>
    <row r="4" ht="25.5" customHeight="1" s="238">
      <c r="A4" s="263" t="inlineStr">
        <is>
          <t>Наименование разрабатываемого показателя УНЦ — Демонтаж муфты соединительной 500 кВ сечением до 2500мм2</t>
        </is>
      </c>
    </row>
    <row r="5">
      <c r="A5" s="234" t="n"/>
      <c r="B5" s="234" t="n"/>
      <c r="C5" s="234" t="n"/>
      <c r="D5" s="320" t="n"/>
      <c r="E5" s="234" t="n"/>
      <c r="F5" s="234" t="n"/>
      <c r="G5" s="234" t="n"/>
    </row>
    <row r="6" ht="30" customHeight="1" s="238">
      <c r="A6" s="315" t="inlineStr">
        <is>
          <t>№ пп.</t>
        </is>
      </c>
      <c r="B6" s="315" t="inlineStr">
        <is>
          <t>Код ресурса</t>
        </is>
      </c>
      <c r="C6" s="315" t="inlineStr">
        <is>
          <t>Наименование</t>
        </is>
      </c>
      <c r="D6" s="315" t="inlineStr">
        <is>
          <t>Ед. изм.</t>
        </is>
      </c>
      <c r="E6" s="297" t="inlineStr">
        <is>
          <t>Кол-во единиц по проектным данным</t>
        </is>
      </c>
      <c r="F6" s="315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97" t="inlineStr">
        <is>
          <t>на ед. изм.</t>
        </is>
      </c>
      <c r="G7" s="297" t="inlineStr">
        <is>
          <t>общая</t>
        </is>
      </c>
    </row>
    <row r="8">
      <c r="A8" s="297" t="n">
        <v>1</v>
      </c>
      <c r="B8" s="297" t="n">
        <v>2</v>
      </c>
      <c r="C8" s="297" t="n">
        <v>3</v>
      </c>
      <c r="D8" s="297" t="n">
        <v>4</v>
      </c>
      <c r="E8" s="297" t="n">
        <v>5</v>
      </c>
      <c r="F8" s="297" t="n">
        <v>6</v>
      </c>
      <c r="G8" s="297" t="n">
        <v>7</v>
      </c>
    </row>
    <row r="9" ht="15" customHeight="1" s="238">
      <c r="A9" s="24" t="n"/>
      <c r="B9" s="300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38">
      <c r="A10" s="297" t="n"/>
      <c r="B10" s="283" t="n"/>
      <c r="C10" s="300" t="inlineStr">
        <is>
          <t>ИТОГО ИНЖЕНЕРНОЕ ОБОРУДОВАНИЕ</t>
        </is>
      </c>
      <c r="D10" s="305" t="n"/>
      <c r="E10" s="103" t="n"/>
      <c r="F10" s="302" t="n"/>
      <c r="G10" s="302" t="n">
        <v>0</v>
      </c>
    </row>
    <row r="11">
      <c r="A11" s="297" t="n"/>
      <c r="B11" s="300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25.5" customHeight="1" s="238">
      <c r="A12" s="297" t="n"/>
      <c r="B12" s="300" t="n"/>
      <c r="C12" s="300" t="inlineStr">
        <is>
          <t>ИТОГО ТЕХНОЛОГИЧЕСКОЕ ОБОРУДОВАНИЕ</t>
        </is>
      </c>
      <c r="D12" s="297" t="n"/>
      <c r="E12" s="314" t="n"/>
      <c r="F12" s="302" t="n"/>
      <c r="G12" s="224" t="n">
        <v>0</v>
      </c>
    </row>
    <row r="13" ht="19.5" customHeight="1" s="238">
      <c r="A13" s="297" t="n"/>
      <c r="B13" s="300" t="n"/>
      <c r="C13" s="300" t="inlineStr">
        <is>
          <t>Всего по разделу «Оборудование»</t>
        </is>
      </c>
      <c r="D13" s="297" t="n"/>
      <c r="E13" s="314" t="n"/>
      <c r="F13" s="302" t="n"/>
      <c r="G13" s="224">
        <f>G10+G12</f>
        <v/>
      </c>
    </row>
    <row r="14">
      <c r="A14" s="236" t="n"/>
      <c r="B14" s="104" t="n"/>
      <c r="C14" s="236" t="n"/>
      <c r="D14" s="169" t="n"/>
      <c r="E14" s="236" t="n"/>
      <c r="F14" s="236" t="n"/>
      <c r="G14" s="236" t="n"/>
    </row>
    <row r="15">
      <c r="A15" s="234" t="inlineStr">
        <is>
          <t>Составил ______________________    Д.А. Самуйленко</t>
        </is>
      </c>
      <c r="B15" s="235" t="n"/>
      <c r="C15" s="235" t="n"/>
      <c r="D15" s="169" t="n"/>
      <c r="E15" s="236" t="n"/>
      <c r="F15" s="236" t="n"/>
      <c r="G15" s="236" t="n"/>
    </row>
    <row r="16">
      <c r="A16" s="237" t="inlineStr">
        <is>
          <t xml:space="preserve">                         (подпись, инициалы, фамилия)</t>
        </is>
      </c>
      <c r="B16" s="235" t="n"/>
      <c r="C16" s="235" t="n"/>
      <c r="D16" s="169" t="n"/>
      <c r="E16" s="236" t="n"/>
      <c r="F16" s="236" t="n"/>
      <c r="G16" s="236" t="n"/>
    </row>
    <row r="17">
      <c r="A17" s="234" t="n"/>
      <c r="B17" s="235" t="n"/>
      <c r="C17" s="235" t="n"/>
      <c r="D17" s="169" t="n"/>
      <c r="E17" s="236" t="n"/>
      <c r="F17" s="236" t="n"/>
      <c r="G17" s="236" t="n"/>
    </row>
    <row r="18">
      <c r="A18" s="234" t="inlineStr">
        <is>
          <t>Проверил ______________________        А.В. Костянецкая</t>
        </is>
      </c>
      <c r="B18" s="235" t="n"/>
      <c r="C18" s="235" t="n"/>
      <c r="D18" s="169" t="n"/>
      <c r="E18" s="236" t="n"/>
      <c r="F18" s="236" t="n"/>
      <c r="G18" s="236" t="n"/>
    </row>
    <row r="19">
      <c r="A19" s="237" t="inlineStr">
        <is>
          <t xml:space="preserve">                        (подпись, инициалы, фамилия)</t>
        </is>
      </c>
      <c r="B19" s="235" t="n"/>
      <c r="C19" s="235" t="n"/>
      <c r="D19" s="169" t="n"/>
      <c r="E19" s="236" t="n"/>
      <c r="F19" s="236" t="n"/>
      <c r="G19" s="2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showGridLines="1" showRowColHeaders="1" tabSelected="0" view="pageBreakPreview" workbookViewId="0">
      <selection activeCell="C11" sqref="C11"/>
    </sheetView>
  </sheetViews>
  <sheetFormatPr baseColWidth="8" defaultRowHeight="14.4" outlineLevelRow="0"/>
  <cols>
    <col width="12.7109375" customWidth="1" style="238" min="1" max="1"/>
    <col width="16.42578125" customWidth="1" style="238" min="2" max="2"/>
    <col width="37.140625" customWidth="1" style="238" min="3" max="3"/>
    <col width="49" customWidth="1" style="238" min="4" max="4"/>
    <col width="9.140625" customWidth="1" style="238" min="5" max="5"/>
  </cols>
  <sheetData>
    <row r="1" ht="15.75" customHeight="1" s="238">
      <c r="A1" s="240" t="n"/>
      <c r="B1" s="240" t="n"/>
      <c r="C1" s="240" t="n"/>
      <c r="D1" s="240" t="inlineStr">
        <is>
          <t>Приложение №7</t>
        </is>
      </c>
    </row>
    <row r="2" ht="15.75" customHeight="1" s="238">
      <c r="A2" s="240" t="n"/>
      <c r="B2" s="240" t="n"/>
      <c r="C2" s="240" t="n"/>
      <c r="D2" s="240" t="n"/>
    </row>
    <row r="3" ht="15.75" customHeight="1" s="238">
      <c r="A3" s="240" t="n"/>
      <c r="B3" s="228" t="inlineStr">
        <is>
          <t>Расчет показателя УНЦ</t>
        </is>
      </c>
      <c r="C3" s="240" t="n"/>
      <c r="D3" s="240" t="n"/>
    </row>
    <row r="4" ht="15.75" customHeight="1" s="238">
      <c r="A4" s="240" t="n"/>
      <c r="B4" s="240" t="n"/>
      <c r="C4" s="240" t="n"/>
      <c r="D4" s="240" t="n"/>
    </row>
    <row r="5" ht="31.5" customHeight="1" s="238">
      <c r="A5" s="316" t="inlineStr">
        <is>
          <t xml:space="preserve">Наименование разрабатываемого показателя УНЦ - </t>
        </is>
      </c>
      <c r="D5" s="316">
        <f>'Прил.5 Расчет СМР и ОБ'!D6:J6</f>
        <v/>
      </c>
    </row>
    <row r="6" ht="15.75" customHeight="1" s="238">
      <c r="A6" s="240" t="inlineStr">
        <is>
          <t>Единица измерения  — 1 ед</t>
        </is>
      </c>
      <c r="B6" s="240" t="n"/>
      <c r="C6" s="240" t="n"/>
      <c r="D6" s="240" t="n"/>
    </row>
    <row r="7" ht="15.75" customHeight="1" s="238">
      <c r="A7" s="240" t="n"/>
      <c r="B7" s="240" t="n"/>
      <c r="C7" s="240" t="n"/>
      <c r="D7" s="240" t="n"/>
    </row>
    <row r="8">
      <c r="A8" s="317" t="inlineStr">
        <is>
          <t>Код показателя</t>
        </is>
      </c>
      <c r="B8" s="317" t="inlineStr">
        <is>
          <t>Наименование показателя</t>
        </is>
      </c>
      <c r="C8" s="317" t="inlineStr">
        <is>
          <t>Наименование РМ, входящих в состав показателя</t>
        </is>
      </c>
      <c r="D8" s="317" t="inlineStr">
        <is>
          <t>Норматив цены на 01.01.2023, тыс.руб.</t>
        </is>
      </c>
    </row>
    <row r="9">
      <c r="A9" s="367" t="n"/>
      <c r="B9" s="367" t="n"/>
      <c r="C9" s="367" t="n"/>
      <c r="D9" s="367" t="n"/>
    </row>
    <row r="10" ht="15.75" customHeight="1" s="238">
      <c r="A10" s="317" t="n">
        <v>1</v>
      </c>
      <c r="B10" s="317" t="n">
        <v>2</v>
      </c>
      <c r="C10" s="317" t="n">
        <v>3</v>
      </c>
      <c r="D10" s="317" t="n">
        <v>4</v>
      </c>
    </row>
    <row r="11" ht="47.25" customHeight="1" s="238">
      <c r="A11" s="317" t="inlineStr">
        <is>
          <t>М5-07-1</t>
        </is>
      </c>
      <c r="B11" s="317" t="inlineStr">
        <is>
          <t>УНЦ на демонтажные работы  КЛ</t>
        </is>
      </c>
      <c r="C11" s="232">
        <f>D5</f>
        <v/>
      </c>
      <c r="D11" s="246">
        <f>'Прил.4 РМ'!C41/1000</f>
        <v/>
      </c>
    </row>
    <row r="13">
      <c r="A13" s="234" t="inlineStr">
        <is>
          <t>Составил ______________________     Д.А. Самуйленко</t>
        </is>
      </c>
      <c r="B13" s="235" t="n"/>
      <c r="C13" s="235" t="n"/>
      <c r="D13" s="236" t="n"/>
    </row>
    <row r="14">
      <c r="A14" s="237" t="inlineStr">
        <is>
          <t xml:space="preserve">                         (подпись, инициалы, фамилия)</t>
        </is>
      </c>
      <c r="B14" s="235" t="n"/>
      <c r="C14" s="235" t="n"/>
      <c r="D14" s="236" t="n"/>
    </row>
    <row r="15">
      <c r="A15" s="234" t="n"/>
      <c r="B15" s="235" t="n"/>
      <c r="C15" s="235" t="n"/>
      <c r="D15" s="236" t="n"/>
    </row>
    <row r="16">
      <c r="A16" s="234" t="inlineStr">
        <is>
          <t>Проверил ______________________        А.В. Костянецкая</t>
        </is>
      </c>
      <c r="B16" s="235" t="n"/>
      <c r="C16" s="235" t="n"/>
      <c r="D16" s="236" t="n"/>
    </row>
    <row r="17">
      <c r="A17" s="237" t="inlineStr">
        <is>
          <t xml:space="preserve">                        (подпись, инициалы, фамилия)</t>
        </is>
      </c>
      <c r="B17" s="235" t="n"/>
      <c r="C17" s="235" t="n"/>
      <c r="D17" s="236" t="n"/>
    </row>
  </sheetData>
  <mergeCells count="5">
    <mergeCell ref="A8:A9"/>
    <mergeCell ref="C8:C9"/>
    <mergeCell ref="A5:C5"/>
    <mergeCell ref="D8:D9"/>
    <mergeCell ref="B8:B9"/>
  </mergeCells>
  <printOptions gridLines="0" gridLinesSet="1"/>
  <pageMargins left="0.7" right="0.7" top="0.75" bottom="0.75" header="0.3" footer="0.3"/>
  <pageSetup orientation="portrait" paperSize="9" scale="75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4" sqref="D14"/>
    </sheetView>
  </sheetViews>
  <sheetFormatPr baseColWidth="8" defaultColWidth="9.140625" defaultRowHeight="14.4" outlineLevelRow="0"/>
  <cols>
    <col width="40.7109375" customWidth="1" style="238" min="2" max="2"/>
    <col width="37" customWidth="1" style="238" min="3" max="3"/>
    <col width="32" customWidth="1" style="238" min="4" max="4"/>
  </cols>
  <sheetData>
    <row r="4" ht="15.75" customHeight="1" s="238">
      <c r="B4" s="267" t="inlineStr">
        <is>
          <t>Приложение № 10</t>
        </is>
      </c>
    </row>
    <row r="5" ht="18.75" customHeight="1" s="238">
      <c r="B5" s="118" t="n"/>
    </row>
    <row r="6" ht="15.75" customHeight="1" s="238">
      <c r="B6" s="363" t="inlineStr">
        <is>
          <t>Используемые индексы изменений сметной стоимости и нормы сопутствующих затрат</t>
        </is>
      </c>
    </row>
    <row r="7">
      <c r="B7" s="318" t="n"/>
    </row>
    <row r="8">
      <c r="B8" s="318" t="n"/>
      <c r="C8" s="318" t="n"/>
      <c r="D8" s="318" t="n"/>
      <c r="E8" s="318" t="n"/>
    </row>
    <row r="9" ht="47.25" customHeight="1" s="238">
      <c r="B9" s="317" t="inlineStr">
        <is>
          <t>Наименование индекса / норм сопутствующих затрат</t>
        </is>
      </c>
      <c r="C9" s="317" t="inlineStr">
        <is>
          <t>Дата применения и обоснование индекса / норм сопутствующих затрат</t>
        </is>
      </c>
      <c r="D9" s="317" t="inlineStr">
        <is>
          <t>Размер индекса / норма сопутствующих затрат</t>
        </is>
      </c>
    </row>
    <row r="10" ht="15.75" customHeight="1" s="238">
      <c r="B10" s="317" t="n">
        <v>1</v>
      </c>
      <c r="C10" s="317" t="n">
        <v>2</v>
      </c>
      <c r="D10" s="317" t="n">
        <v>3</v>
      </c>
    </row>
    <row r="11" ht="45" customHeight="1" s="238">
      <c r="B11" s="317" t="inlineStr">
        <is>
          <t xml:space="preserve">Индекс изменения сметной стоимости на 1 квартал 2023 года. ОЗП </t>
        </is>
      </c>
      <c r="C11" s="317" t="inlineStr">
        <is>
          <t>Письмо Минстроя России от 30.03.2023г. №17106-ИФ/09  прил.1</t>
        </is>
      </c>
      <c r="D11" s="317" t="n">
        <v>44.29</v>
      </c>
    </row>
    <row r="12" ht="29.25" customHeight="1" s="238">
      <c r="B12" s="317" t="inlineStr">
        <is>
          <t>Индекс изменения сметной стоимости на 1 квартал 2023 года. ЭМ</t>
        </is>
      </c>
      <c r="C12" s="317" t="inlineStr">
        <is>
          <t>Письмо Минстроя России от 30.03.2023г. №17106-ИФ/09  прил.1</t>
        </is>
      </c>
      <c r="D12" s="317" t="n">
        <v>10.84</v>
      </c>
    </row>
    <row r="13" ht="29.25" customHeight="1" s="238">
      <c r="B13" s="317" t="inlineStr">
        <is>
          <t>Индекс изменения сметной стоимости на 1 квартал 2023 года. МАТ</t>
        </is>
      </c>
      <c r="C13" s="317" t="inlineStr">
        <is>
          <t>Письмо Минстроя России от 30.03.2023г. №17106-ИФ/09  прил.1</t>
        </is>
      </c>
      <c r="D13" s="317" t="n">
        <v>5.34</v>
      </c>
    </row>
    <row r="14" ht="30.75" customHeight="1" s="238">
      <c r="B14" s="31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317" t="n">
        <v>6.26</v>
      </c>
    </row>
    <row r="15" ht="89.25" customHeight="1" s="238">
      <c r="B15" s="317" t="inlineStr">
        <is>
          <t>Временные здания и сооружения</t>
        </is>
      </c>
      <c r="C15" s="3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8">
      <c r="B16" s="317" t="inlineStr">
        <is>
          <t>Дополнительные затраты при производстве строительно-монтажных работ в зимнее время</t>
        </is>
      </c>
      <c r="C16" s="3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8">
      <c r="B17" s="317" t="inlineStr">
        <is>
          <t>Строительный контроль</t>
        </is>
      </c>
      <c r="C17" s="317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8">
      <c r="B18" s="317" t="inlineStr">
        <is>
          <t>Авторский надзор - 0,2%</t>
        </is>
      </c>
      <c r="C18" s="317" t="inlineStr">
        <is>
          <t>Приказ от 4.08.2020 № 421/пр п.173</t>
        </is>
      </c>
      <c r="D18" s="120" t="n">
        <v>0.002</v>
      </c>
    </row>
    <row r="19" ht="24" customHeight="1" s="238">
      <c r="B19" s="317" t="inlineStr">
        <is>
          <t>Непредвиденные расходы</t>
        </is>
      </c>
      <c r="C19" s="317" t="inlineStr">
        <is>
          <t>Приказ от 4.08.2020 № 421/пр п.179</t>
        </is>
      </c>
      <c r="D19" s="120" t="n">
        <v>0.03</v>
      </c>
    </row>
    <row r="20" ht="18.75" customHeight="1" s="238">
      <c r="B20" s="119" t="n"/>
    </row>
    <row r="21" ht="18.75" customHeight="1" s="238">
      <c r="B21" s="119" t="n"/>
    </row>
    <row r="22" ht="18.75" customHeight="1" s="238">
      <c r="B22" s="119" t="n"/>
    </row>
    <row r="23" ht="18.75" customHeight="1" s="238">
      <c r="B23" s="119" t="n"/>
    </row>
    <row r="26">
      <c r="B26" s="234" t="inlineStr">
        <is>
          <t>Составил ______________________        Д.А. Самуйленко</t>
        </is>
      </c>
      <c r="C26" s="235" t="n"/>
    </row>
    <row r="27">
      <c r="B27" s="237" t="inlineStr">
        <is>
          <t xml:space="preserve">                         (подпись, инициалы, фамилия)</t>
        </is>
      </c>
      <c r="C27" s="235" t="n"/>
    </row>
    <row r="28">
      <c r="B28" s="234" t="n"/>
      <c r="C28" s="235" t="n"/>
    </row>
    <row r="29">
      <c r="B29" s="234" t="inlineStr">
        <is>
          <t>Проверил ______________________        А.В. Костянецкая</t>
        </is>
      </c>
      <c r="C29" s="235" t="n"/>
    </row>
    <row r="30">
      <c r="B30" s="237" t="inlineStr">
        <is>
          <t xml:space="preserve">                        (подпись, инициалы, фамилия)</t>
        </is>
      </c>
      <c r="C30" s="235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238" min="2" max="2"/>
    <col width="13" customWidth="1" style="238" min="3" max="3"/>
    <col width="22.85546875" customWidth="1" style="238" min="4" max="4"/>
    <col width="21.5703125" customWidth="1" style="238" min="5" max="5"/>
    <col width="43.85546875" customWidth="1" style="238" min="6" max="6"/>
  </cols>
  <sheetData>
    <row r="1" s="238"/>
    <row r="2" ht="17.25" customHeight="1" s="238">
      <c r="A2" s="363" t="inlineStr">
        <is>
          <t>Расчет размера средств на оплату труда рабочих-строителей в текущем уровне цен (ФОТр.тек.)</t>
        </is>
      </c>
    </row>
    <row r="3" s="238"/>
    <row r="4" ht="18" customHeight="1" s="238">
      <c r="A4" s="239" t="inlineStr">
        <is>
          <t>Составлен в уровне цен на 01.01.2023 г.</t>
        </is>
      </c>
      <c r="B4" s="240" t="n"/>
      <c r="C4" s="240" t="n"/>
      <c r="D4" s="240" t="n"/>
      <c r="E4" s="240" t="n"/>
      <c r="F4" s="240" t="n"/>
      <c r="G4" s="240" t="n"/>
    </row>
    <row r="5" ht="15.75" customHeight="1" s="238">
      <c r="A5" s="241" t="inlineStr">
        <is>
          <t>№ пп.</t>
        </is>
      </c>
      <c r="B5" s="241" t="inlineStr">
        <is>
          <t>Наименование элемента</t>
        </is>
      </c>
      <c r="C5" s="241" t="inlineStr">
        <is>
          <t>Обозначение</t>
        </is>
      </c>
      <c r="D5" s="241" t="inlineStr">
        <is>
          <t>Формула</t>
        </is>
      </c>
      <c r="E5" s="241" t="inlineStr">
        <is>
          <t>Величина элемента</t>
        </is>
      </c>
      <c r="F5" s="241" t="inlineStr">
        <is>
          <t>Наименования обосновывающих документов</t>
        </is>
      </c>
      <c r="G5" s="240" t="n"/>
    </row>
    <row r="6" ht="15.75" customHeight="1" s="238">
      <c r="A6" s="241" t="n">
        <v>1</v>
      </c>
      <c r="B6" s="241" t="n">
        <v>2</v>
      </c>
      <c r="C6" s="241" t="n">
        <v>3</v>
      </c>
      <c r="D6" s="241" t="n">
        <v>4</v>
      </c>
      <c r="E6" s="241" t="n">
        <v>5</v>
      </c>
      <c r="F6" s="241" t="n">
        <v>6</v>
      </c>
      <c r="G6" s="240" t="n"/>
    </row>
    <row r="7" ht="110.25" customHeight="1" s="238">
      <c r="A7" s="242" t="inlineStr">
        <is>
          <t>1.1</t>
        </is>
      </c>
      <c r="B7" s="24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7" t="inlineStr">
        <is>
          <t>С1ср</t>
        </is>
      </c>
      <c r="D7" s="317" t="inlineStr">
        <is>
          <t>-</t>
        </is>
      </c>
      <c r="E7" s="245" t="n">
        <v>47872.94</v>
      </c>
      <c r="F7" s="24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0" t="n"/>
    </row>
    <row r="8" ht="31.5" customHeight="1" s="238">
      <c r="A8" s="242" t="inlineStr">
        <is>
          <t>1.2</t>
        </is>
      </c>
      <c r="B8" s="247" t="inlineStr">
        <is>
          <t>Среднегодовое нормативное число часов работы одного рабочего в месяц, часы (ч.)</t>
        </is>
      </c>
      <c r="C8" s="317" t="inlineStr">
        <is>
          <t>tср</t>
        </is>
      </c>
      <c r="D8" s="317" t="inlineStr">
        <is>
          <t>1973ч/12мес.</t>
        </is>
      </c>
      <c r="E8" s="246">
        <f>1973/12</f>
        <v/>
      </c>
      <c r="F8" s="247" t="inlineStr">
        <is>
          <t>Производственный календарь 2023 год
(40-часов.неделя)</t>
        </is>
      </c>
      <c r="G8" s="249" t="n"/>
    </row>
    <row r="9" ht="15.75" customHeight="1" s="238">
      <c r="A9" s="242" t="inlineStr">
        <is>
          <t>1.3</t>
        </is>
      </c>
      <c r="B9" s="247" t="inlineStr">
        <is>
          <t>Коэффициент увеличения</t>
        </is>
      </c>
      <c r="C9" s="317" t="inlineStr">
        <is>
          <t>Кув</t>
        </is>
      </c>
      <c r="D9" s="317" t="inlineStr">
        <is>
          <t>-</t>
        </is>
      </c>
      <c r="E9" s="246" t="n">
        <v>1</v>
      </c>
      <c r="F9" s="247" t="n"/>
      <c r="G9" s="249" t="n"/>
    </row>
    <row r="10" ht="15.75" customHeight="1" s="238">
      <c r="A10" s="242" t="inlineStr">
        <is>
          <t>1.4</t>
        </is>
      </c>
      <c r="B10" s="247" t="inlineStr">
        <is>
          <t>Средний разряд работ</t>
        </is>
      </c>
      <c r="C10" s="317" t="n"/>
      <c r="D10" s="317" t="n"/>
      <c r="E10" s="381" t="n">
        <v>4</v>
      </c>
      <c r="F10" s="247" t="inlineStr">
        <is>
          <t>РТМ</t>
        </is>
      </c>
      <c r="G10" s="249" t="n"/>
    </row>
    <row r="11" ht="78.75" customHeight="1" s="238">
      <c r="A11" s="242" t="inlineStr">
        <is>
          <t>1.5</t>
        </is>
      </c>
      <c r="B11" s="247" t="inlineStr">
        <is>
          <t>Тарифный коэффициент среднего разряда работ</t>
        </is>
      </c>
      <c r="C11" s="317" t="inlineStr">
        <is>
          <t>КТ</t>
        </is>
      </c>
      <c r="D11" s="317" t="inlineStr">
        <is>
          <t>-</t>
        </is>
      </c>
      <c r="E11" s="382" t="n">
        <v>1.34</v>
      </c>
      <c r="F11" s="24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0" t="n"/>
    </row>
    <row r="12" ht="78.75" customHeight="1" s="238">
      <c r="A12" s="242" t="inlineStr">
        <is>
          <t>1.6</t>
        </is>
      </c>
      <c r="B12" s="286" t="inlineStr">
        <is>
          <t>Коэффициент инфляции, определяемый поквартально</t>
        </is>
      </c>
      <c r="C12" s="317" t="inlineStr">
        <is>
          <t>Кинф</t>
        </is>
      </c>
      <c r="D12" s="317" t="inlineStr">
        <is>
          <t>-</t>
        </is>
      </c>
      <c r="E12" s="383" t="n">
        <v>1.139</v>
      </c>
      <c r="F12" s="25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38">
      <c r="A13" s="255" t="inlineStr">
        <is>
          <t>1.7</t>
        </is>
      </c>
      <c r="B13" s="256" t="inlineStr">
        <is>
          <t>Размер средств на оплату труда рабочих-строителей в текущем уровне цен (ФОТр.тек.), руб/чел.-ч</t>
        </is>
      </c>
      <c r="C13" s="257" t="inlineStr">
        <is>
          <t>ФОТр.тек.</t>
        </is>
      </c>
      <c r="D13" s="257" t="inlineStr">
        <is>
          <t>(С1ср/tср*КТ*Т*Кув)*Кинф</t>
        </is>
      </c>
      <c r="E13" s="258">
        <f>((E7*E9/E8)*E11)*E12</f>
        <v/>
      </c>
      <c r="F13" s="25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0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2025-01-24T12:11:29Z</dcterms:modified>
  <cp:lastModifiedBy>KM</cp:lastModifiedBy>
</cp:coreProperties>
</file>