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'Прил.3'!$A$1:$H$229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ОБ'!$A$1:$J$89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0"/>
    <numFmt numFmtId="169" formatCode="#,##0.0000"/>
    <numFmt numFmtId="170" formatCode="#,##0.0000_ ;\-#,##0.0000\ "/>
    <numFmt numFmtId="171" formatCode="#,##0.0"/>
    <numFmt numFmtId="172" formatCode="#,##0.00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b val="1"/>
      <color rgb="FF000000"/>
      <sz val="11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wrapText="1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43" fontId="2" fillId="0" borderId="1" applyAlignment="1" pivotButton="0" quotePrefix="0" xfId="0">
      <alignment horizontal="right" vertical="top" wrapText="1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1" fontId="2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4" fontId="8" fillId="2" borderId="0" pivotButton="0" quotePrefix="0" xfId="0"/>
    <xf numFmtId="0" fontId="0" fillId="0" borderId="1" applyAlignment="1" pivotButton="0" quotePrefix="0" xfId="0">
      <alignment horizontal="center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14" fontId="9" fillId="0" borderId="1" applyAlignment="1" pivotButton="0" quotePrefix="0" xfId="0">
      <alignment horizontal="center" vertical="center" wrapText="1"/>
    </xf>
    <xf numFmtId="165" fontId="10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vertical="center"/>
    </xf>
    <xf numFmtId="167" fontId="12" fillId="0" borderId="0" pivotButton="0" quotePrefix="0" xfId="0"/>
    <xf numFmtId="0" fontId="0" fillId="0" borderId="0" pivotButton="0" quotePrefix="0" xfId="0"/>
    <xf numFmtId="0" fontId="13" fillId="0" borderId="0" applyAlignment="1" pivotButton="0" quotePrefix="0" xfId="0">
      <alignment vertical="top"/>
    </xf>
    <xf numFmtId="0" fontId="14" fillId="0" borderId="1" applyAlignment="1" pivotButton="0" quotePrefix="0" xfId="0">
      <alignment vertical="center" wrapText="1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164" fontId="10" fillId="0" borderId="0" pivotButton="0" quotePrefix="0" xfId="0"/>
    <xf numFmtId="49" fontId="2" fillId="0" borderId="1" applyAlignment="1" pivotButton="0" quotePrefix="0" xfId="0">
      <alignment horizontal="left" vertical="center" wrapText="1"/>
    </xf>
    <xf numFmtId="43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center" wrapText="1"/>
    </xf>
    <xf numFmtId="2" fontId="9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top" wrapText="1"/>
    </xf>
    <xf numFmtId="2" fontId="2" fillId="0" borderId="1" applyAlignment="1" pivotButton="0" quotePrefix="0" xfId="0">
      <alignment horizontal="right" vertical="top" wrapText="1"/>
    </xf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7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15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" fontId="2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vertical="top" wrapText="1"/>
    </xf>
    <xf numFmtId="2" fontId="2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15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5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center"/>
    </xf>
    <xf numFmtId="2" fontId="19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8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8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14" fillId="0" borderId="1" applyAlignment="1" pivotButton="0" quotePrefix="0" xfId="0">
      <alignment horizontal="center" vertical="center" wrapText="1"/>
    </xf>
    <xf numFmtId="164" fontId="8" fillId="2" borderId="0" pivotButton="0" quotePrefix="0" xfId="0"/>
    <xf numFmtId="43" fontId="3" fillId="0" borderId="1" applyAlignment="1" pivotButton="0" quotePrefix="0" xfId="0">
      <alignment vertical="center" wrapText="1"/>
    </xf>
    <xf numFmtId="165" fontId="10" fillId="2" borderId="0" pivotButton="0" quotePrefix="0" xfId="0"/>
    <xf numFmtId="164" fontId="10" fillId="0" borderId="0" pivotButton="0" quotePrefix="0" xfId="0"/>
    <xf numFmtId="43" fontId="2" fillId="0" borderId="1" applyAlignment="1" pivotButton="0" quotePrefix="0" xfId="0">
      <alignment horizontal="right" vertical="top" wrapText="1"/>
    </xf>
    <xf numFmtId="166" fontId="2" fillId="0" borderId="1" applyAlignment="1" pivotButton="0" quotePrefix="0" xfId="0">
      <alignment horizontal="center" vertical="top" wrapText="1"/>
    </xf>
    <xf numFmtId="167" fontId="12" fillId="0" borderId="0" pivotButton="0" quotePrefix="0" xfId="0"/>
    <xf numFmtId="43" fontId="0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9" fontId="2" fillId="0" borderId="1" applyAlignment="1" pivotButton="0" quotePrefix="0" xfId="0">
      <alignment horizontal="center" vertical="center" wrapText="1"/>
    </xf>
    <xf numFmtId="17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5"/>
  <sheetViews>
    <sheetView tabSelected="1" view="pageBreakPreview" topLeftCell="A17" zoomScale="60" zoomScaleNormal="85" workbookViewId="0">
      <selection activeCell="C28" sqref="C28"/>
    </sheetView>
  </sheetViews>
  <sheetFormatPr baseColWidth="8" defaultRowHeight="15"/>
  <cols>
    <col width="36.85546875" customWidth="1" style="207" min="3" max="3"/>
    <col width="39.42578125" customWidth="1" style="207" min="4" max="4"/>
    <col width="14.28515625" customWidth="1" style="207" min="7" max="7"/>
    <col width="15" customWidth="1" style="207" min="10" max="10"/>
  </cols>
  <sheetData>
    <row r="3" ht="15.75" customHeight="1" s="207">
      <c r="B3" s="226" t="inlineStr">
        <is>
          <t>Приложение № 1</t>
        </is>
      </c>
    </row>
    <row r="4" ht="18.75" customHeight="1" s="207">
      <c r="B4" s="227" t="inlineStr">
        <is>
          <t>Сравнительная таблица отбора объекта-представителя</t>
        </is>
      </c>
    </row>
    <row r="5" ht="84" customHeight="1" s="207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7">
      <c r="B6" s="91" t="n"/>
      <c r="C6" s="91" t="n"/>
      <c r="D6" s="91" t="n"/>
    </row>
    <row r="7" ht="64.5" customHeight="1" s="207">
      <c r="B7" s="225" t="inlineStr">
        <is>
          <t>Наименование разрабатываемого показателя УНЦ - Демонтаж ячейки выключателя НУ 330кВ</t>
        </is>
      </c>
    </row>
    <row r="8" ht="31.5" customHeight="1" s="207">
      <c r="B8" s="225" t="inlineStr">
        <is>
          <t>Сопоставимый уровень цен: 4 квартал 2017</t>
        </is>
      </c>
    </row>
    <row r="9" ht="15.75" customHeight="1" s="207">
      <c r="B9" s="225" t="inlineStr">
        <is>
          <t>Единица измерения  — 1 ячейка</t>
        </is>
      </c>
    </row>
    <row r="10" ht="18.75" customHeight="1" s="207">
      <c r="B10" s="64" t="n"/>
    </row>
    <row r="11" ht="15.75" customHeight="1" s="207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</row>
    <row r="12" ht="31.5" customHeight="1" s="207">
      <c r="B12" s="231" t="n">
        <v>1</v>
      </c>
      <c r="C12" s="95" t="inlineStr">
        <is>
          <t>Наименование объекта-представителя</t>
        </is>
      </c>
      <c r="D12" s="231" t="inlineStr">
        <is>
          <t>ПС Губкин (МЭС Центра)</t>
        </is>
      </c>
    </row>
    <row r="13" ht="31.5" customHeight="1" s="207">
      <c r="B13" s="231" t="n">
        <v>2</v>
      </c>
      <c r="C13" s="95" t="inlineStr">
        <is>
          <t>Наименование субъекта Российской Федерации</t>
        </is>
      </c>
      <c r="D13" s="231" t="inlineStr">
        <is>
          <t>Белгородская область</t>
        </is>
      </c>
    </row>
    <row r="14" ht="15.75" customHeight="1" s="207">
      <c r="B14" s="231" t="n">
        <v>3</v>
      </c>
      <c r="C14" s="95" t="inlineStr">
        <is>
          <t>Климатический район и подрайон</t>
        </is>
      </c>
      <c r="D14" s="231" t="inlineStr">
        <is>
          <t>IIВ</t>
        </is>
      </c>
    </row>
    <row r="15" ht="15.75" customHeight="1" s="207">
      <c r="B15" s="231" t="n">
        <v>4</v>
      </c>
      <c r="C15" s="95" t="inlineStr">
        <is>
          <t>Мощность объекта</t>
        </is>
      </c>
      <c r="D15" s="231" t="n">
        <v>4</v>
      </c>
    </row>
    <row r="16" ht="94.5" customHeight="1" s="207">
      <c r="B16" s="231" t="n">
        <v>5</v>
      </c>
      <c r="C16" s="6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Схема РУ 330-7 "Четырехугольник" 
тип выключателя- элегазовый колонковый
I откл. (кА)/I ном (А) - 40/3150</t>
        </is>
      </c>
    </row>
    <row r="17" ht="78.75" customHeight="1" s="207">
      <c r="B17" s="231" t="n">
        <v>6</v>
      </c>
      <c r="C17" s="6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0">
        <f>D18+D19</f>
        <v/>
      </c>
    </row>
    <row r="18" ht="15.75" customHeight="1" s="207">
      <c r="B18" s="92" t="inlineStr">
        <is>
          <t>6.1</t>
        </is>
      </c>
      <c r="C18" s="95" t="inlineStr">
        <is>
          <t>строительно-монтажные работы</t>
        </is>
      </c>
      <c r="D18" s="120">
        <f>'Прил.2 Расч стоим'!F14</f>
        <v/>
      </c>
    </row>
    <row r="19" ht="15.75" customHeight="1" s="207">
      <c r="B19" s="92" t="inlineStr">
        <is>
          <t>6.2</t>
        </is>
      </c>
      <c r="C19" s="95" t="inlineStr">
        <is>
          <t>оборудование и инвентарь</t>
        </is>
      </c>
      <c r="D19" s="120" t="n">
        <v>0</v>
      </c>
    </row>
    <row r="20" ht="15.75" customHeight="1" s="207">
      <c r="B20" s="92" t="inlineStr">
        <is>
          <t>6.3</t>
        </is>
      </c>
      <c r="C20" s="95" t="inlineStr">
        <is>
          <t>пусконаладочные работы</t>
        </is>
      </c>
      <c r="D20" s="120" t="n"/>
    </row>
    <row r="21" ht="15.75" customHeight="1" s="207">
      <c r="B21" s="92" t="inlineStr">
        <is>
          <t>6.4</t>
        </is>
      </c>
      <c r="C21" s="95" t="inlineStr">
        <is>
          <t>прочие и лимитированные затраты</t>
        </is>
      </c>
      <c r="D21" s="120" t="n"/>
    </row>
    <row r="22" ht="15.75" customHeight="1" s="207">
      <c r="B22" s="231" t="n">
        <v>7</v>
      </c>
      <c r="C22" s="95" t="inlineStr">
        <is>
          <t>Сопоставимый уровень цен</t>
        </is>
      </c>
      <c r="D22" s="68" t="inlineStr">
        <is>
          <t>4 квартал 2017</t>
        </is>
      </c>
      <c r="G22" s="104" t="n"/>
    </row>
    <row r="23" ht="110.25" customHeight="1" s="207">
      <c r="B23" s="231" t="n">
        <v>8</v>
      </c>
      <c r="C23" s="6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0">
        <f>D17</f>
        <v/>
      </c>
    </row>
    <row r="24" ht="47.25" customHeight="1" s="207">
      <c r="B24" s="231" t="n">
        <v>9</v>
      </c>
      <c r="C24" s="67" t="inlineStr">
        <is>
          <t>Приведенная сметная стоимость на единицу мощности, тыс. руб. (строка 8/строку 4)</t>
        </is>
      </c>
      <c r="D24" s="120">
        <f>D17/D15</f>
        <v/>
      </c>
      <c r="G24" s="104" t="n"/>
    </row>
    <row r="25" hidden="1" ht="110.25" customHeight="1" s="207">
      <c r="B25" s="231" t="n">
        <v>10</v>
      </c>
      <c r="C25" s="95" t="inlineStr">
        <is>
          <t>Примечание</t>
        </is>
      </c>
      <c r="D25" s="9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207">
      <c r="B26" s="96" t="n"/>
      <c r="C26" s="97" t="n"/>
      <c r="D26" s="97" t="n"/>
    </row>
    <row r="27" hidden="1" s="207">
      <c r="B27" s="206" t="inlineStr">
        <is>
          <t>Составил ______________________        Е.А. Князева</t>
        </is>
      </c>
      <c r="C27" s="204" t="n"/>
    </row>
    <row r="28" hidden="1" s="207">
      <c r="B28" s="203" t="inlineStr">
        <is>
          <t xml:space="preserve">                         (подпись, инициалы, фамилия)</t>
        </is>
      </c>
      <c r="C28" s="204" t="n"/>
    </row>
    <row r="29" hidden="1" s="207">
      <c r="B29" s="203" t="n"/>
      <c r="C29" s="204" t="n"/>
    </row>
    <row r="30">
      <c r="B30" s="206" t="inlineStr">
        <is>
          <t>Составил ______________________        А.Р. Маркова</t>
        </is>
      </c>
      <c r="C30" s="204" t="n"/>
    </row>
    <row r="31">
      <c r="B31" s="203" t="inlineStr">
        <is>
          <t xml:space="preserve">                         (подпись, инициалы, фамилия)</t>
        </is>
      </c>
      <c r="C31" s="204" t="n"/>
    </row>
    <row r="32">
      <c r="B32" s="206" t="n"/>
      <c r="C32" s="204" t="n"/>
    </row>
    <row r="33">
      <c r="B33" s="206" t="inlineStr">
        <is>
          <t>Проверил ______________________        А.В. Костянецкая</t>
        </is>
      </c>
      <c r="C33" s="204" t="n"/>
    </row>
    <row r="34">
      <c r="B34" s="203" t="inlineStr">
        <is>
          <t xml:space="preserve">                        (подпись, инициалы, фамилия)</t>
        </is>
      </c>
      <c r="C34" s="204" t="n"/>
    </row>
    <row r="35" ht="15.75" customHeight="1" s="207">
      <c r="B35" s="97" t="n"/>
      <c r="C35" s="97" t="n"/>
      <c r="D35" s="9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18" sqref="C18"/>
    </sheetView>
  </sheetViews>
  <sheetFormatPr baseColWidth="8" defaultRowHeight="15"/>
  <cols>
    <col width="5.5703125" customWidth="1" style="207" min="1" max="1"/>
    <col width="35.28515625" customWidth="1" style="207" min="3" max="3"/>
    <col width="13.85546875" customWidth="1" style="207" min="4" max="4"/>
    <col width="17.42578125" customWidth="1" style="207" min="5" max="5"/>
    <col width="12.7109375" customWidth="1" style="207" min="6" max="6"/>
    <col width="14.85546875" customWidth="1" style="207" min="7" max="7"/>
    <col width="16.7109375" customWidth="1" style="207" min="8" max="8"/>
    <col width="13" customWidth="1" style="207" min="9" max="10"/>
    <col width="18" customWidth="1" style="207" min="11" max="11"/>
  </cols>
  <sheetData>
    <row r="3" ht="15.75" customHeight="1" s="207">
      <c r="B3" s="226" t="inlineStr">
        <is>
          <t>Приложение № 2</t>
        </is>
      </c>
    </row>
    <row r="4" ht="15.75" customHeight="1" s="207">
      <c r="B4" s="229" t="inlineStr">
        <is>
          <t>Расчет стоимости основных видов работ для выбора объекта-представителя</t>
        </is>
      </c>
    </row>
    <row r="5" ht="15.75" customHeight="1" s="207">
      <c r="B5" s="27" t="n"/>
      <c r="C5" s="27" t="n"/>
      <c r="D5" s="27" t="n"/>
      <c r="E5" s="27" t="n"/>
      <c r="F5" s="27" t="n"/>
      <c r="G5" s="27" t="n"/>
      <c r="H5" s="27" t="n"/>
      <c r="I5" s="27" t="n"/>
      <c r="J5" s="27" t="n"/>
      <c r="K5" s="27" t="n"/>
    </row>
    <row r="6" ht="15.75" customHeight="1" s="207">
      <c r="B6" s="225">
        <f>'Прил.1 Сравнит табл'!B7</f>
        <v/>
      </c>
    </row>
    <row r="7" ht="15.75" customHeight="1" s="207">
      <c r="B7" s="225">
        <f>'Прил.1 Сравнит табл'!B9</f>
        <v/>
      </c>
    </row>
    <row r="8" ht="18.75" customHeight="1" s="207">
      <c r="B8" s="64" t="n"/>
    </row>
    <row r="9" ht="15.75" customHeight="1" s="207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278" t="n"/>
      <c r="F9" s="278" t="n"/>
      <c r="G9" s="278" t="n"/>
      <c r="H9" s="278" t="n"/>
      <c r="I9" s="278" t="n"/>
      <c r="J9" s="279" t="n"/>
    </row>
    <row r="10" ht="15.75" customHeight="1" s="207">
      <c r="B10" s="280" t="n"/>
      <c r="C10" s="280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4 кв. 2017г., тыс. руб.</t>
        </is>
      </c>
      <c r="G10" s="278" t="n"/>
      <c r="H10" s="278" t="n"/>
      <c r="I10" s="278" t="n"/>
      <c r="J10" s="279" t="n"/>
    </row>
    <row r="11" ht="31.5" customHeight="1" s="207">
      <c r="B11" s="281" t="n"/>
      <c r="C11" s="281" t="n"/>
      <c r="D11" s="281" t="n"/>
      <c r="E11" s="281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31.5" customHeight="1" s="207">
      <c r="B12" s="231" t="n"/>
      <c r="C12" s="231" t="n"/>
      <c r="D12" s="231" t="n"/>
      <c r="E12" s="231" t="n"/>
      <c r="F12" s="231" t="n">
        <v>9502.3629391008</v>
      </c>
      <c r="G12" s="279" t="n"/>
      <c r="H12" s="231" t="n">
        <v>0</v>
      </c>
      <c r="I12" s="231" t="n"/>
      <c r="J12" s="231" t="n">
        <v>9502.3629391008</v>
      </c>
    </row>
    <row r="13" ht="15.75" customHeight="1" s="207">
      <c r="B13" s="230" t="inlineStr">
        <is>
          <t>Всего по объекту:</t>
        </is>
      </c>
      <c r="C13" s="278" t="n"/>
      <c r="D13" s="278" t="n"/>
      <c r="E13" s="279" t="n"/>
      <c r="F13" s="103" t="n"/>
      <c r="G13" s="103" t="n"/>
      <c r="H13" s="103" t="n"/>
      <c r="I13" s="103" t="n"/>
      <c r="J13" s="103" t="n"/>
    </row>
    <row r="14" ht="15.75" customHeight="1" s="207">
      <c r="B14" s="230" t="inlineStr">
        <is>
          <t>Всего по объекту в сопоставимом уровне цен 4кв. 2017г:</t>
        </is>
      </c>
      <c r="C14" s="278" t="n"/>
      <c r="D14" s="278" t="n"/>
      <c r="E14" s="279" t="n"/>
      <c r="F14" s="282">
        <f>F12</f>
        <v/>
      </c>
      <c r="G14" s="279" t="n"/>
      <c r="H14" s="103">
        <f>H12</f>
        <v/>
      </c>
      <c r="I14" s="103" t="n"/>
      <c r="J14" s="103">
        <f>J12</f>
        <v/>
      </c>
    </row>
    <row r="18">
      <c r="C18" s="206" t="inlineStr">
        <is>
          <t>Составил ______________________        А.Р. Маркова</t>
        </is>
      </c>
      <c r="D18" s="204" t="n"/>
    </row>
    <row r="19">
      <c r="C19" s="203" t="inlineStr">
        <is>
          <t xml:space="preserve">                         (подпись, инициалы, фамилия)</t>
        </is>
      </c>
      <c r="D19" s="204" t="n"/>
    </row>
    <row r="20">
      <c r="C20" s="206" t="n"/>
      <c r="D20" s="204" t="n"/>
    </row>
    <row r="21">
      <c r="C21" s="206" t="inlineStr">
        <is>
          <t>Проверил ______________________        А.В. Костянецкая</t>
        </is>
      </c>
      <c r="D21" s="204" t="n"/>
    </row>
    <row r="22">
      <c r="C22" s="203" t="inlineStr">
        <is>
          <t xml:space="preserve">                        (подпись, инициалы, фамилия)</t>
        </is>
      </c>
      <c r="D22" s="204" t="n"/>
    </row>
  </sheetData>
  <mergeCells count="14">
    <mergeCell ref="F12:G12"/>
    <mergeCell ref="D10:D11"/>
    <mergeCell ref="B4:K4"/>
    <mergeCell ref="D9:J9"/>
    <mergeCell ref="B13:E13"/>
    <mergeCell ref="F10:J10"/>
    <mergeCell ref="B9:B11"/>
    <mergeCell ref="B7:K7"/>
    <mergeCell ref="F14:G14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26"/>
  <sheetViews>
    <sheetView view="pageBreakPreview" topLeftCell="A213" workbookViewId="0">
      <selection activeCell="C222" sqref="C222"/>
    </sheetView>
  </sheetViews>
  <sheetFormatPr baseColWidth="8" defaultRowHeight="15"/>
  <cols>
    <col width="12.5703125" customWidth="1" style="207" min="2" max="2"/>
    <col width="17" customWidth="1" style="207" min="3" max="3"/>
    <col width="49.7109375" customWidth="1" style="207" min="4" max="4"/>
    <col width="16.28515625" customWidth="1" style="207" min="5" max="5"/>
    <col width="20.7109375" customWidth="1" style="207" min="6" max="6"/>
    <col width="16.140625" customWidth="1" style="207" min="7" max="7"/>
    <col width="16.7109375" customWidth="1" style="207" min="8" max="8"/>
    <col width="4.5703125" customWidth="1" style="207" min="9" max="9"/>
    <col width="12.42578125" customWidth="1" style="207" min="10" max="10"/>
    <col width="13" customWidth="1" style="207" min="11" max="11"/>
    <col width="9.140625" customWidth="1" style="207" min="12" max="12"/>
  </cols>
  <sheetData>
    <row r="2" ht="15.75" customHeight="1" s="207">
      <c r="A2" s="226" t="inlineStr">
        <is>
          <t xml:space="preserve">Приложение № 3 </t>
        </is>
      </c>
    </row>
    <row r="3" ht="18.75" customHeight="1" s="207">
      <c r="A3" s="227" t="inlineStr">
        <is>
          <t>Объектная ресурсная ведомость</t>
        </is>
      </c>
    </row>
    <row r="4" ht="18.75" customHeight="1" s="207">
      <c r="A4" s="227" t="n"/>
      <c r="B4" s="227" t="n"/>
      <c r="C4" s="240" t="n"/>
    </row>
    <row r="5">
      <c r="B5" s="102" t="n"/>
    </row>
    <row r="6" ht="32.25" customHeight="1" s="207">
      <c r="A6" s="237">
        <f>'Прил.1 Сравнит табл'!B7</f>
        <v/>
      </c>
    </row>
    <row r="7" ht="32.25" customHeight="1" s="20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15.75" customHeight="1" s="207">
      <c r="A8" s="28" t="n"/>
      <c r="B8" s="28" t="n"/>
      <c r="C8" s="28" t="n"/>
      <c r="D8" s="28" t="n"/>
      <c r="E8" s="28" t="n"/>
      <c r="F8" s="28" t="n"/>
      <c r="G8" s="28" t="n"/>
      <c r="H8" s="283" t="n"/>
    </row>
    <row r="9" ht="38.25" customHeight="1" s="207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279" t="n"/>
    </row>
    <row r="10" ht="40.5" customHeight="1" s="207">
      <c r="A10" s="281" t="n"/>
      <c r="B10" s="281" t="n"/>
      <c r="C10" s="281" t="n"/>
      <c r="D10" s="281" t="n"/>
      <c r="E10" s="281" t="n"/>
      <c r="F10" s="281" t="n"/>
      <c r="G10" s="231" t="inlineStr">
        <is>
          <t>на ед.изм.</t>
        </is>
      </c>
      <c r="H10" s="231" t="inlineStr">
        <is>
          <t>общая</t>
        </is>
      </c>
    </row>
    <row r="11" ht="15.75" customHeight="1" s="207">
      <c r="A11" s="231" t="n">
        <v>1</v>
      </c>
      <c r="B11" s="39" t="n"/>
      <c r="C11" s="231" t="n">
        <v>2</v>
      </c>
      <c r="D11" s="231" t="inlineStr">
        <is>
          <t>З</t>
        </is>
      </c>
      <c r="E11" s="231" t="n">
        <v>4</v>
      </c>
      <c r="F11" s="231" t="n">
        <v>5</v>
      </c>
      <c r="G11" s="39" t="n">
        <v>6</v>
      </c>
      <c r="H11" s="39" t="n">
        <v>7</v>
      </c>
    </row>
    <row r="12" ht="15" customHeight="1" s="207">
      <c r="A12" s="238" t="inlineStr">
        <is>
          <t>Затраты труда рабочих</t>
        </is>
      </c>
      <c r="B12" s="278" t="n"/>
      <c r="C12" s="278" t="n"/>
      <c r="D12" s="278" t="n"/>
      <c r="E12" s="278" t="n"/>
      <c r="F12" s="284" t="n">
        <v>29082.255405822</v>
      </c>
      <c r="G12" s="179" t="n"/>
      <c r="H12" s="284">
        <f>SUM(H13:H25)</f>
        <v/>
      </c>
      <c r="J12" s="285" t="n"/>
      <c r="K12" s="106" t="n"/>
    </row>
    <row r="13">
      <c r="A13" s="186" t="n">
        <v>1</v>
      </c>
      <c r="B13" s="62" t="n"/>
      <c r="C13" s="186" t="inlineStr">
        <is>
          <t>1-4-3</t>
        </is>
      </c>
      <c r="D13" s="183" t="inlineStr">
        <is>
          <t>Затраты труда рабочих (средний разряд работы 4,3)</t>
        </is>
      </c>
      <c r="E13" s="265" t="inlineStr">
        <is>
          <t>чел.-ч</t>
        </is>
      </c>
      <c r="F13" s="118" t="n">
        <v>7552.4478810294</v>
      </c>
      <c r="G13" s="185" t="n">
        <v>10.06</v>
      </c>
      <c r="H13" s="122" t="n">
        <v>75977.625683156</v>
      </c>
      <c r="J13" s="286" t="n"/>
    </row>
    <row r="14">
      <c r="A14" s="181">
        <f>A13+1</f>
        <v/>
      </c>
      <c r="B14" s="62" t="n"/>
      <c r="C14" s="186" t="inlineStr">
        <is>
          <t>1-3-0</t>
        </is>
      </c>
      <c r="D14" s="183" t="inlineStr">
        <is>
          <t>Затраты труда рабочих (средний разряд работы 3,0)</t>
        </is>
      </c>
      <c r="E14" s="265" t="inlineStr">
        <is>
          <t>чел.-ч</t>
        </is>
      </c>
      <c r="F14" s="118" t="n">
        <v>5114.7198493763</v>
      </c>
      <c r="G14" s="185" t="n">
        <v>8.529999999999999</v>
      </c>
      <c r="H14" s="122" t="n">
        <v>43628.56031518</v>
      </c>
    </row>
    <row r="15">
      <c r="A15" s="181">
        <f>A14+1</f>
        <v/>
      </c>
      <c r="B15" s="62" t="n"/>
      <c r="C15" s="186" t="inlineStr">
        <is>
          <t>1-4-2</t>
        </is>
      </c>
      <c r="D15" s="183" t="inlineStr">
        <is>
          <t>Затраты труда рабочих (средний разряд работы 4,2)</t>
        </is>
      </c>
      <c r="E15" s="265" t="inlineStr">
        <is>
          <t>чел.-ч</t>
        </is>
      </c>
      <c r="F15" s="118" t="n">
        <v>4795.8622275745</v>
      </c>
      <c r="G15" s="185" t="n">
        <v>9.92</v>
      </c>
      <c r="H15" s="122" t="n">
        <v>47574.953297539</v>
      </c>
    </row>
    <row r="16">
      <c r="A16" s="181">
        <f>A15+1</f>
        <v/>
      </c>
      <c r="B16" s="62" t="n"/>
      <c r="C16" s="186" t="inlineStr">
        <is>
          <t>1-1-5</t>
        </is>
      </c>
      <c r="D16" s="183" t="inlineStr">
        <is>
          <t>Затраты труда рабочих (средний разряд работы 1,5)</t>
        </is>
      </c>
      <c r="E16" s="265" t="inlineStr">
        <is>
          <t>чел.-ч</t>
        </is>
      </c>
      <c r="F16" s="118" t="n">
        <v>2861.5037627057</v>
      </c>
      <c r="G16" s="185" t="n">
        <v>7.5</v>
      </c>
      <c r="H16" s="122" t="n">
        <v>21461.278220293</v>
      </c>
    </row>
    <row r="17">
      <c r="A17" s="181">
        <f>A16+1</f>
        <v/>
      </c>
      <c r="B17" s="62" t="n"/>
      <c r="C17" s="186" t="inlineStr">
        <is>
          <t>1-2-5</t>
        </is>
      </c>
      <c r="D17" s="183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118" t="n">
        <v>2066.0029269274</v>
      </c>
      <c r="G17" s="185" t="n">
        <v>8.17</v>
      </c>
      <c r="H17" s="122" t="n">
        <v>16879.243912997</v>
      </c>
    </row>
    <row r="18">
      <c r="A18" s="181">
        <f>A17+1</f>
        <v/>
      </c>
      <c r="B18" s="62" t="n"/>
      <c r="C18" s="186" t="inlineStr">
        <is>
          <t>1-4-0</t>
        </is>
      </c>
      <c r="D18" s="183" t="inlineStr">
        <is>
          <t>Затраты труда рабочих (средний разряд работы 4,0)</t>
        </is>
      </c>
      <c r="E18" s="265" t="inlineStr">
        <is>
          <t>чел.-ч</t>
        </is>
      </c>
      <c r="F18" s="118" t="n">
        <v>2038.7556782632</v>
      </c>
      <c r="G18" s="185" t="n">
        <v>9.619999999999999</v>
      </c>
      <c r="H18" s="122" t="n">
        <v>19612.829624892</v>
      </c>
    </row>
    <row r="19">
      <c r="A19" s="181">
        <f>A18+1</f>
        <v/>
      </c>
      <c r="B19" s="62" t="n"/>
      <c r="C19" s="186" t="inlineStr">
        <is>
          <t>1-2-8</t>
        </is>
      </c>
      <c r="D19" s="183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118" t="n">
        <v>1736.7565577163</v>
      </c>
      <c r="G19" s="185" t="n">
        <v>8.380000000000001</v>
      </c>
      <c r="H19" s="122" t="n">
        <v>14554.019953662</v>
      </c>
    </row>
    <row r="20">
      <c r="A20" s="181">
        <f>A19+1</f>
        <v/>
      </c>
      <c r="B20" s="62" t="n"/>
      <c r="C20" s="186" t="inlineStr">
        <is>
          <t>1-4-1</t>
        </is>
      </c>
      <c r="D20" s="183" t="inlineStr">
        <is>
          <t>Затраты труда рабочих (средний разряд работы 4,1)</t>
        </is>
      </c>
      <c r="E20" s="265" t="inlineStr">
        <is>
          <t>чел.-ч</t>
        </is>
      </c>
      <c r="F20" s="118" t="n">
        <v>995.3216375409301</v>
      </c>
      <c r="G20" s="185" t="n">
        <v>9.76</v>
      </c>
      <c r="H20" s="122" t="n">
        <v>9714.339182399501</v>
      </c>
    </row>
    <row r="21">
      <c r="A21" s="181">
        <f>A20+1</f>
        <v/>
      </c>
      <c r="B21" s="62" t="n"/>
      <c r="C21" s="186" t="inlineStr">
        <is>
          <t>1-3-5</t>
        </is>
      </c>
      <c r="D21" s="183" t="inlineStr">
        <is>
          <t>Затраты труда рабочих (средний разряд работы 3,5)</t>
        </is>
      </c>
      <c r="E21" s="265" t="inlineStr">
        <is>
          <t>чел.-ч</t>
        </is>
      </c>
      <c r="F21" s="118" t="n">
        <v>894.81392506844</v>
      </c>
      <c r="G21" s="185" t="n">
        <v>9.07</v>
      </c>
      <c r="H21" s="122" t="n">
        <v>8115.9623003707</v>
      </c>
    </row>
    <row r="22">
      <c r="A22" s="181">
        <f>A21+1</f>
        <v/>
      </c>
      <c r="B22" s="62" t="n"/>
      <c r="C22" s="186" t="inlineStr">
        <is>
          <t>1-4-9</t>
        </is>
      </c>
      <c r="D22" s="183" t="inlineStr">
        <is>
          <t>Затраты труда рабочих (средний разряд работы 4,9)</t>
        </is>
      </c>
      <c r="E22" s="265" t="inlineStr">
        <is>
          <t>чел.-ч</t>
        </is>
      </c>
      <c r="F22" s="118" t="n">
        <v>477.74826907035</v>
      </c>
      <c r="G22" s="185" t="n">
        <v>10.94</v>
      </c>
      <c r="H22" s="122" t="n">
        <v>5226.5660636296</v>
      </c>
    </row>
    <row r="23">
      <c r="A23" s="181">
        <f>A22+1</f>
        <v/>
      </c>
      <c r="B23" s="62" t="n"/>
      <c r="C23" s="186" t="inlineStr">
        <is>
          <t>1-3-6</t>
        </is>
      </c>
      <c r="D23" s="183" t="inlineStr">
        <is>
          <t>Затраты труда рабочих (средний разряд работы 3,6)</t>
        </is>
      </c>
      <c r="E23" s="265" t="inlineStr">
        <is>
          <t>чел.-ч</t>
        </is>
      </c>
      <c r="F23" s="118" t="n">
        <v>277.08977623598</v>
      </c>
      <c r="G23" s="185" t="n">
        <v>9.18</v>
      </c>
      <c r="H23" s="122" t="n">
        <v>2543.6841458463</v>
      </c>
    </row>
    <row r="24">
      <c r="A24" s="181">
        <f>A23+1</f>
        <v/>
      </c>
      <c r="B24" s="62" t="n"/>
      <c r="C24" s="186" t="inlineStr">
        <is>
          <t>1-3-8</t>
        </is>
      </c>
      <c r="D24" s="183" t="inlineStr">
        <is>
          <t>Затраты труда рабочих (средний разряд работы 3,8)</t>
        </is>
      </c>
      <c r="E24" s="265" t="inlineStr">
        <is>
          <t>чел.-ч</t>
        </is>
      </c>
      <c r="F24" s="118" t="n">
        <v>228.48048503926</v>
      </c>
      <c r="G24" s="185" t="n">
        <v>9.4</v>
      </c>
      <c r="H24" s="122" t="n">
        <v>2147.716559369</v>
      </c>
    </row>
    <row r="25">
      <c r="A25" s="181">
        <f>A24+1</f>
        <v/>
      </c>
      <c r="B25" s="62" t="n"/>
      <c r="C25" s="186" t="inlineStr">
        <is>
          <t>1-3-2</t>
        </is>
      </c>
      <c r="D25" s="183" t="inlineStr">
        <is>
          <t>Затраты труда рабочих (средний разряд работы 3,2)</t>
        </is>
      </c>
      <c r="E25" s="265" t="inlineStr">
        <is>
          <t>чел.-ч</t>
        </is>
      </c>
      <c r="F25" s="118" t="n">
        <v>42.752429273873</v>
      </c>
      <c r="G25" s="185" t="n">
        <v>8.74</v>
      </c>
      <c r="H25" s="122" t="n">
        <v>373.65623185365</v>
      </c>
    </row>
    <row r="26" ht="15" customHeight="1" s="207">
      <c r="A26" s="236" t="inlineStr">
        <is>
          <t>Затраты труда машинистов</t>
        </is>
      </c>
      <c r="B26" s="278" t="n"/>
      <c r="C26" s="278" t="n"/>
      <c r="D26" s="278" t="n"/>
      <c r="E26" s="279" t="n"/>
      <c r="F26" s="179" t="n"/>
      <c r="G26" s="179" t="n"/>
      <c r="H26" s="284">
        <f>H27</f>
        <v/>
      </c>
    </row>
    <row r="27">
      <c r="A27" s="181">
        <f>A25+1</f>
        <v/>
      </c>
      <c r="B27" s="62" t="n"/>
      <c r="C27" s="186" t="n">
        <v>2</v>
      </c>
      <c r="D27" s="183" t="inlineStr">
        <is>
          <t>Затраты труда машинистов</t>
        </is>
      </c>
      <c r="E27" s="265" t="inlineStr">
        <is>
          <t>чел.-ч</t>
        </is>
      </c>
      <c r="F27" s="186" t="n">
        <v>10710.42</v>
      </c>
      <c r="G27" s="185" t="n"/>
      <c r="H27" s="287" t="n">
        <v>88272.21000000001</v>
      </c>
      <c r="L27" s="32" t="n"/>
    </row>
    <row r="28" ht="15" customHeight="1" s="207">
      <c r="A28" s="236" t="inlineStr">
        <is>
          <t>Машины и механизмы</t>
        </is>
      </c>
      <c r="B28" s="278" t="n"/>
      <c r="C28" s="278" t="n"/>
      <c r="D28" s="278" t="n"/>
      <c r="E28" s="279" t="n"/>
      <c r="F28" s="179" t="n"/>
      <c r="G28" s="179" t="n"/>
      <c r="H28" s="284">
        <f>SUM(H29:H64)</f>
        <v/>
      </c>
      <c r="K28" s="106" t="n"/>
    </row>
    <row r="29">
      <c r="A29" s="186">
        <f>A27+1</f>
        <v/>
      </c>
      <c r="B29" s="62" t="n"/>
      <c r="C29" s="186" t="inlineStr">
        <is>
          <t>91.05.05-014</t>
        </is>
      </c>
      <c r="D29" s="183" t="inlineStr">
        <is>
          <t>Краны на автомобильном ходу, грузоподъемность 10 т</t>
        </is>
      </c>
      <c r="E29" s="265" t="inlineStr">
        <is>
          <t>маш.-ч</t>
        </is>
      </c>
      <c r="F29" s="186" t="n">
        <v>3984.15</v>
      </c>
      <c r="G29" s="114" t="n">
        <v>111.99</v>
      </c>
      <c r="H29" s="287">
        <f>F29*G29</f>
        <v/>
      </c>
    </row>
    <row r="30">
      <c r="A30" s="186">
        <f>A29+1</f>
        <v/>
      </c>
      <c r="B30" s="62" t="n"/>
      <c r="C30" s="186" t="inlineStr">
        <is>
          <t>91.10.01-002</t>
        </is>
      </c>
      <c r="D30" s="183" t="inlineStr">
        <is>
          <t>Агрегаты наполнительно-опрессовочные до 300 м3/ч</t>
        </is>
      </c>
      <c r="E30" s="265" t="inlineStr">
        <is>
          <t>маш.-ч</t>
        </is>
      </c>
      <c r="F30" s="118" t="n">
        <v>413.88</v>
      </c>
      <c r="G30" s="114" t="n">
        <v>287.99</v>
      </c>
      <c r="H30" s="287">
        <f>F30*G30</f>
        <v/>
      </c>
    </row>
    <row r="31" ht="38.25" customHeight="1" s="207">
      <c r="A31" s="186">
        <f>A30+1</f>
        <v/>
      </c>
      <c r="B31" s="62" t="n"/>
      <c r="C31" s="186" t="inlineStr">
        <is>
          <t>91.18.01-007</t>
        </is>
      </c>
      <c r="D31" s="18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265" t="inlineStr">
        <is>
          <t>маш.-ч</t>
        </is>
      </c>
      <c r="F31" s="186" t="n">
        <v>791.175</v>
      </c>
      <c r="G31" s="114" t="n">
        <v>90</v>
      </c>
      <c r="H31" s="287">
        <f>F31*G31</f>
        <v/>
      </c>
    </row>
    <row r="32" ht="25.5" customHeight="1" s="207">
      <c r="A32" s="186">
        <f>A31+1</f>
        <v/>
      </c>
      <c r="B32" s="62" t="n"/>
      <c r="C32" s="186" t="inlineStr">
        <is>
          <t>91.01.05-086</t>
        </is>
      </c>
      <c r="D32" s="183" t="inlineStr">
        <is>
          <t>Экскаваторы одноковшовые дизельные на гусеничном ходу, емкость ковша 0,65 м3</t>
        </is>
      </c>
      <c r="E32" s="265" t="inlineStr">
        <is>
          <t>маш.-ч</t>
        </is>
      </c>
      <c r="F32" s="186" t="n">
        <v>544.125</v>
      </c>
      <c r="G32" s="114" t="n">
        <v>115.27</v>
      </c>
      <c r="H32" s="287">
        <f>F32*G32</f>
        <v/>
      </c>
    </row>
    <row r="33">
      <c r="A33" s="186">
        <f>A32+1</f>
        <v/>
      </c>
      <c r="B33" s="62" t="n"/>
      <c r="C33" s="186" t="inlineStr">
        <is>
          <t>91.14.02-004</t>
        </is>
      </c>
      <c r="D33" s="183" t="inlineStr">
        <is>
          <t>Автомобили бортовые, грузоподъемность до 15 т</t>
        </is>
      </c>
      <c r="E33" s="265" t="inlineStr">
        <is>
          <t>маш.-ч</t>
        </is>
      </c>
      <c r="F33" s="186" t="n">
        <v>611.61</v>
      </c>
      <c r="G33" s="114" t="n">
        <v>92.94</v>
      </c>
      <c r="H33" s="287">
        <f>F33*G33</f>
        <v/>
      </c>
    </row>
    <row r="34">
      <c r="A34" s="186">
        <f>A33+1</f>
        <v/>
      </c>
      <c r="B34" s="62" t="n"/>
      <c r="C34" s="186" t="inlineStr">
        <is>
          <t>91.06.06-042</t>
        </is>
      </c>
      <c r="D34" s="183" t="inlineStr">
        <is>
          <t>Подъемники гидравлические, высота подъема 10 м</t>
        </is>
      </c>
      <c r="E34" s="265" t="inlineStr">
        <is>
          <t>маш.-ч</t>
        </is>
      </c>
      <c r="F34" s="186" t="n">
        <v>1900.17</v>
      </c>
      <c r="G34" s="114" t="n">
        <v>29.6</v>
      </c>
      <c r="H34" s="287">
        <f>F34*G34</f>
        <v/>
      </c>
    </row>
    <row r="35">
      <c r="A35" s="186">
        <f>A34+1</f>
        <v/>
      </c>
      <c r="B35" s="62" t="n"/>
      <c r="C35" s="186" t="inlineStr">
        <is>
          <t>91.06.06-014</t>
        </is>
      </c>
      <c r="D35" s="183" t="inlineStr">
        <is>
          <t>Автогидроподъемники, высота подъема 28 м</t>
        </is>
      </c>
      <c r="E35" s="265" t="inlineStr">
        <is>
          <t>маш.-ч</t>
        </is>
      </c>
      <c r="F35" s="186" t="n">
        <v>221.82</v>
      </c>
      <c r="G35" s="114" t="n">
        <v>243.49</v>
      </c>
      <c r="H35" s="287">
        <f>F35*G35</f>
        <v/>
      </c>
    </row>
    <row r="36" ht="25.5" customHeight="1" s="207">
      <c r="A36" s="186">
        <f>A35+1</f>
        <v/>
      </c>
      <c r="B36" s="62" t="n"/>
      <c r="C36" s="186" t="inlineStr">
        <is>
          <t>91.05.08-007</t>
        </is>
      </c>
      <c r="D36" s="183" t="inlineStr">
        <is>
          <t>Краны на пневмоколесном ходу, грузоподъемность 25 т</t>
        </is>
      </c>
      <c r="E36" s="265" t="inlineStr">
        <is>
          <t>маш.-ч</t>
        </is>
      </c>
      <c r="F36" s="186" t="n">
        <v>523.665</v>
      </c>
      <c r="G36" s="114" t="n">
        <v>102.51</v>
      </c>
      <c r="H36" s="287">
        <f>F36*G36</f>
        <v/>
      </c>
    </row>
    <row r="37" ht="25.5" customHeight="1" s="207">
      <c r="A37" s="186">
        <f>A36+1</f>
        <v/>
      </c>
      <c r="B37" s="62" t="n"/>
      <c r="C37" s="186" t="inlineStr">
        <is>
          <t>91.06.03-058</t>
        </is>
      </c>
      <c r="D37" s="183" t="inlineStr">
        <is>
          <t>Лебедки электрические тяговым усилием 156,96 кН (16 т)</t>
        </is>
      </c>
      <c r="E37" s="265" t="inlineStr">
        <is>
          <t>маш.-ч</t>
        </is>
      </c>
      <c r="F37" s="186" t="n">
        <v>371.685</v>
      </c>
      <c r="G37" s="114" t="n">
        <v>131.44</v>
      </c>
      <c r="H37" s="287">
        <f>F37*G37</f>
        <v/>
      </c>
    </row>
    <row r="38">
      <c r="A38" s="186">
        <f>A37+1</f>
        <v/>
      </c>
      <c r="B38" s="62" t="n"/>
      <c r="C38" s="186" t="inlineStr">
        <is>
          <t>91.14.02-001</t>
        </is>
      </c>
      <c r="D38" s="183" t="inlineStr">
        <is>
          <t>Автомобили бортовые, грузоподъемность до 5 т</t>
        </is>
      </c>
      <c r="E38" s="265" t="inlineStr">
        <is>
          <t>маш.-ч</t>
        </is>
      </c>
      <c r="F38" s="288" t="n">
        <v>448.096296</v>
      </c>
      <c r="G38" s="114" t="n">
        <v>65.70999999999999</v>
      </c>
      <c r="H38" s="287">
        <f>F38*G38</f>
        <v/>
      </c>
    </row>
    <row r="39">
      <c r="A39" s="186">
        <f>A38+1</f>
        <v/>
      </c>
      <c r="B39" s="62" t="n"/>
      <c r="C39" s="186" t="inlineStr">
        <is>
          <t>91.08.04-021</t>
        </is>
      </c>
      <c r="D39" s="183" t="inlineStr">
        <is>
          <t>Котлы битумные передвижные 400 л</t>
        </is>
      </c>
      <c r="E39" s="265" t="inlineStr">
        <is>
          <t>маш.-ч</t>
        </is>
      </c>
      <c r="F39" s="186" t="n">
        <v>822.33</v>
      </c>
      <c r="G39" s="114" t="n">
        <v>30</v>
      </c>
      <c r="H39" s="287">
        <f>F39*G39</f>
        <v/>
      </c>
    </row>
    <row r="40">
      <c r="A40" s="186">
        <f>A39+1</f>
        <v/>
      </c>
      <c r="B40" s="62" t="n"/>
      <c r="C40" s="186" t="inlineStr">
        <is>
          <t>91.14.03-002</t>
        </is>
      </c>
      <c r="D40" s="183" t="inlineStr">
        <is>
          <t>Автомобиль-самосвал, грузоподъемность до 10 т</t>
        </is>
      </c>
      <c r="E40" s="265" t="inlineStr">
        <is>
          <t>маш.-ч</t>
        </is>
      </c>
      <c r="F40" s="186" t="n">
        <v>234.595935</v>
      </c>
      <c r="G40" s="114" t="n">
        <v>87.48999999999999</v>
      </c>
      <c r="H40" s="287">
        <f>F40*G40</f>
        <v/>
      </c>
    </row>
    <row r="41">
      <c r="A41" s="186">
        <f>A40+1</f>
        <v/>
      </c>
      <c r="B41" s="62" t="n"/>
      <c r="C41" s="186" t="inlineStr">
        <is>
          <t>91.14.02-002</t>
        </is>
      </c>
      <c r="D41" s="183" t="inlineStr">
        <is>
          <t>Автомобили бортовые, грузоподъемность до 8 т</t>
        </is>
      </c>
      <c r="E41" s="265" t="inlineStr">
        <is>
          <t>маш.-ч</t>
        </is>
      </c>
      <c r="F41" s="186" t="n">
        <v>197.5229775</v>
      </c>
      <c r="G41" s="114" t="n">
        <v>85.84</v>
      </c>
      <c r="H41" s="287">
        <f>F41*G41</f>
        <v/>
      </c>
    </row>
    <row r="42" ht="25.5" customHeight="1" s="207">
      <c r="A42" s="186">
        <f>A41+1</f>
        <v/>
      </c>
      <c r="B42" s="62" t="n"/>
      <c r="C42" s="186" t="inlineStr">
        <is>
          <t>91.17.04-233</t>
        </is>
      </c>
      <c r="D42" s="183" t="inlineStr">
        <is>
          <t>Установки для сварки ручной дуговой (постоянного тока)</t>
        </is>
      </c>
      <c r="E42" s="265" t="inlineStr">
        <is>
          <t>маш.-ч</t>
        </is>
      </c>
      <c r="F42" s="186" t="n">
        <v>1455.1257</v>
      </c>
      <c r="G42" s="114" t="n">
        <v>8.1</v>
      </c>
      <c r="H42" s="287">
        <f>F42*G42</f>
        <v/>
      </c>
    </row>
    <row r="43" ht="25.5" customHeight="1" s="207">
      <c r="A43" s="186">
        <f>A42+1</f>
        <v/>
      </c>
      <c r="B43" s="62" t="n"/>
      <c r="C43" s="186" t="inlineStr">
        <is>
          <t>91.17.04-036</t>
        </is>
      </c>
      <c r="D43" s="183" t="inlineStr">
        <is>
          <t>Агрегаты сварочные передвижные номинальным сварочным током 250-400 А с дизельным двигателем</t>
        </is>
      </c>
      <c r="E43" s="265" t="inlineStr">
        <is>
          <t>маш.-ч</t>
        </is>
      </c>
      <c r="F43" s="186" t="n">
        <v>520.167282</v>
      </c>
      <c r="G43" s="114" t="n">
        <v>14</v>
      </c>
      <c r="H43" s="287">
        <f>F43*G43</f>
        <v/>
      </c>
    </row>
    <row r="44">
      <c r="A44" s="186">
        <f>A43+1</f>
        <v/>
      </c>
      <c r="B44" s="62" t="n"/>
      <c r="C44" s="186" t="inlineStr">
        <is>
          <t>91.21.22-447</t>
        </is>
      </c>
      <c r="D44" s="183" t="inlineStr">
        <is>
          <t>Установки электрометаллизационные</t>
        </is>
      </c>
      <c r="E44" s="265" t="inlineStr">
        <is>
          <t>маш.-ч</t>
        </is>
      </c>
      <c r="F44" s="186" t="n">
        <v>95.94</v>
      </c>
      <c r="G44" s="114" t="n">
        <v>74.23999999999999</v>
      </c>
      <c r="H44" s="287">
        <f>F44*G44</f>
        <v/>
      </c>
    </row>
    <row r="45">
      <c r="A45" s="186">
        <f>A44+1</f>
        <v/>
      </c>
      <c r="B45" s="62" t="n"/>
      <c r="C45" s="186" t="inlineStr">
        <is>
          <t>91.01.01-039</t>
        </is>
      </c>
      <c r="D45" s="183" t="inlineStr">
        <is>
          <t>Бульдозеры, мощность 132 кВт (180 л.с.)</t>
        </is>
      </c>
      <c r="E45" s="265" t="inlineStr">
        <is>
          <t>маш.-ч</t>
        </is>
      </c>
      <c r="F45" s="186" t="n">
        <v>42.2481825</v>
      </c>
      <c r="G45" s="114" t="n">
        <v>132.79</v>
      </c>
      <c r="H45" s="287">
        <f>F45*G45</f>
        <v/>
      </c>
    </row>
    <row r="46" ht="25.5" customHeight="1" s="207">
      <c r="A46" s="186">
        <f>A45+1</f>
        <v/>
      </c>
      <c r="B46" s="62" t="n"/>
      <c r="C46" s="186" t="inlineStr">
        <is>
          <t>91.06.05-057</t>
        </is>
      </c>
      <c r="D46" s="183" t="inlineStr">
        <is>
          <t>Погрузчики одноковшовые универсальные фронтальные пневмоколесные, грузоподъемность 3 т</t>
        </is>
      </c>
      <c r="E46" s="265" t="inlineStr">
        <is>
          <t>маш.-ч</t>
        </is>
      </c>
      <c r="F46" s="186" t="n">
        <v>42.54576</v>
      </c>
      <c r="G46" s="114" t="n">
        <v>90.40000000000001</v>
      </c>
      <c r="H46" s="287">
        <f>F46*G46</f>
        <v/>
      </c>
    </row>
    <row r="47">
      <c r="A47" s="186">
        <f>A46+1</f>
        <v/>
      </c>
      <c r="B47" s="62" t="n"/>
      <c r="C47" s="186" t="inlineStr">
        <is>
          <t>91.05.06-012</t>
        </is>
      </c>
      <c r="D47" s="183" t="inlineStr">
        <is>
          <t>Краны на гусеничном ходу, грузоподъемность до 16 т</t>
        </is>
      </c>
      <c r="E47" s="265" t="inlineStr">
        <is>
          <t>маш.-ч</t>
        </is>
      </c>
      <c r="F47" s="186" t="n">
        <v>29.05284</v>
      </c>
      <c r="G47" s="114" t="n">
        <v>96.89</v>
      </c>
      <c r="H47" s="287">
        <f>F47*G47</f>
        <v/>
      </c>
    </row>
    <row r="48">
      <c r="A48" s="186">
        <f>A47+1</f>
        <v/>
      </c>
      <c r="B48" s="62" t="n"/>
      <c r="C48" s="186" t="inlineStr">
        <is>
          <t>91.06.02-001</t>
        </is>
      </c>
      <c r="D48" s="183" t="inlineStr">
        <is>
          <t>Конвейер ленточный передвижной высотой 5 м</t>
        </is>
      </c>
      <c r="E48" s="265" t="inlineStr">
        <is>
          <t>маш.-ч</t>
        </is>
      </c>
      <c r="F48" s="186" t="n">
        <v>168.140844</v>
      </c>
      <c r="G48" s="114" t="n">
        <v>16.3</v>
      </c>
      <c r="H48" s="287">
        <f>F48*G48</f>
        <v/>
      </c>
    </row>
    <row r="49" ht="25.5" customHeight="1" s="207">
      <c r="A49" s="186">
        <f>A48+1</f>
        <v/>
      </c>
      <c r="B49" s="62" t="n"/>
      <c r="C49" s="186" t="inlineStr">
        <is>
          <t>91.08.09-023</t>
        </is>
      </c>
      <c r="D49" s="183" t="inlineStr">
        <is>
          <t>Трамбовки пневматические при работе от передвижных компрессорных станций</t>
        </is>
      </c>
      <c r="E49" s="265" t="inlineStr">
        <is>
          <t>маш.-ч</t>
        </is>
      </c>
      <c r="F49" s="186" t="n">
        <v>2678.99055</v>
      </c>
      <c r="G49" s="114" t="n">
        <v>0.55</v>
      </c>
      <c r="H49" s="287">
        <f>F49*G49</f>
        <v/>
      </c>
    </row>
    <row r="50" ht="25.5" customHeight="1" s="207">
      <c r="A50" s="186">
        <f>A49+1</f>
        <v/>
      </c>
      <c r="B50" s="62" t="n"/>
      <c r="C50" s="186" t="inlineStr">
        <is>
          <t>91.21.01-012</t>
        </is>
      </c>
      <c r="D50" s="183" t="inlineStr">
        <is>
          <t>Агрегаты окрасочные высокого давления для окраски поверхностей конструкций, мощность 1 кВт</t>
        </is>
      </c>
      <c r="E50" s="265" t="inlineStr">
        <is>
          <t>маш.-ч</t>
        </is>
      </c>
      <c r="F50" s="186" t="n">
        <v>183.99453</v>
      </c>
      <c r="G50" s="114" t="n">
        <v>6.82</v>
      </c>
      <c r="H50" s="287">
        <f>F50*G50</f>
        <v/>
      </c>
    </row>
    <row r="51">
      <c r="A51" s="186">
        <f>A50+1</f>
        <v/>
      </c>
      <c r="B51" s="62" t="n"/>
      <c r="C51" s="186" t="inlineStr">
        <is>
          <t>91.06.01-003</t>
        </is>
      </c>
      <c r="D51" s="183" t="inlineStr">
        <is>
          <t>Домкраты гидравлические, грузоподъемность 63-100 т</t>
        </is>
      </c>
      <c r="E51" s="265" t="inlineStr">
        <is>
          <t>маш.-ч</t>
        </is>
      </c>
      <c r="F51" s="186" t="n">
        <v>1284.9705165</v>
      </c>
      <c r="G51" s="114" t="n">
        <v>0.9</v>
      </c>
      <c r="H51" s="287">
        <f>F51*G51</f>
        <v/>
      </c>
    </row>
    <row r="52" ht="25.5" customHeight="1" s="207">
      <c r="A52" s="186">
        <f>A51+1</f>
        <v/>
      </c>
      <c r="B52" s="62" t="n"/>
      <c r="C52" s="186" t="inlineStr">
        <is>
          <t>91.06.03-061</t>
        </is>
      </c>
      <c r="D52" s="183" t="inlineStr">
        <is>
          <t>Лебедки электрические тяговым усилием до 12,26 кН (1,25 т)</t>
        </is>
      </c>
      <c r="E52" s="265" t="inlineStr">
        <is>
          <t>маш.-ч</t>
        </is>
      </c>
      <c r="F52" s="186" t="n">
        <v>292.5975</v>
      </c>
      <c r="G52" s="114" t="n">
        <v>3.28</v>
      </c>
      <c r="H52" s="287">
        <f>F52*G52</f>
        <v/>
      </c>
    </row>
    <row r="53" ht="25.5" customHeight="1" s="207">
      <c r="A53" s="186">
        <f>A52+1</f>
        <v/>
      </c>
      <c r="B53" s="62" t="n"/>
      <c r="C53" s="186" t="inlineStr">
        <is>
          <t>91.17.04-171</t>
        </is>
      </c>
      <c r="D53" s="183" t="inlineStr">
        <is>
          <t>Преобразователи сварочные номинальным сварочным током 315-500 А</t>
        </is>
      </c>
      <c r="E53" s="265" t="inlineStr">
        <is>
          <t>маш.-ч</t>
        </is>
      </c>
      <c r="F53" s="186" t="n">
        <v>71.63665949999999</v>
      </c>
      <c r="G53" s="114" t="n">
        <v>12.31</v>
      </c>
      <c r="H53" s="287">
        <f>F53*G53</f>
        <v/>
      </c>
    </row>
    <row r="54">
      <c r="A54" s="186">
        <f>A53+1</f>
        <v/>
      </c>
      <c r="B54" s="62" t="n"/>
      <c r="C54" s="186" t="inlineStr">
        <is>
          <t>91.06.05-011</t>
        </is>
      </c>
      <c r="D54" s="183" t="inlineStr">
        <is>
          <t>Погрузчик, грузоподъемность 5 т</t>
        </is>
      </c>
      <c r="E54" s="265" t="inlineStr">
        <is>
          <t>маш.-ч</t>
        </is>
      </c>
      <c r="F54" s="186" t="n">
        <v>2.80317</v>
      </c>
      <c r="G54" s="114" t="n">
        <v>89.98999999999999</v>
      </c>
      <c r="H54" s="287">
        <f>F54*G54</f>
        <v/>
      </c>
    </row>
    <row r="55">
      <c r="A55" s="186">
        <f>A54+1</f>
        <v/>
      </c>
      <c r="B55" s="62" t="n"/>
      <c r="C55" s="186" t="inlineStr">
        <is>
          <t>91.05.06-008</t>
        </is>
      </c>
      <c r="D55" s="183" t="inlineStr">
        <is>
          <t>Краны на гусеничном ходу, грузоподъемность 40 т</t>
        </is>
      </c>
      <c r="E55" s="265" t="inlineStr">
        <is>
          <t>маш.-ч</t>
        </is>
      </c>
      <c r="F55" s="186" t="n">
        <v>0.761745</v>
      </c>
      <c r="G55" s="114" t="n">
        <v>175.56</v>
      </c>
      <c r="H55" s="287">
        <f>F55*G55</f>
        <v/>
      </c>
    </row>
    <row r="56">
      <c r="A56" s="186">
        <f>A55+1</f>
        <v/>
      </c>
      <c r="B56" s="62" t="n"/>
      <c r="C56" s="186" t="inlineStr">
        <is>
          <t>91.05.02-005</t>
        </is>
      </c>
      <c r="D56" s="183" t="inlineStr">
        <is>
          <t>Краны козловые, грузоподъемность 32 т</t>
        </is>
      </c>
      <c r="E56" s="265" t="inlineStr">
        <is>
          <t>маш.-ч</t>
        </is>
      </c>
      <c r="F56" s="186" t="n">
        <v>0.800001</v>
      </c>
      <c r="G56" s="114" t="n">
        <v>120.24</v>
      </c>
      <c r="H56" s="287">
        <f>F56*G56</f>
        <v/>
      </c>
    </row>
    <row r="57">
      <c r="A57" s="186">
        <f>A56+1</f>
        <v/>
      </c>
      <c r="B57" s="62" t="n"/>
      <c r="C57" s="186" t="inlineStr">
        <is>
          <t>91.05.01-017</t>
        </is>
      </c>
      <c r="D57" s="183" t="inlineStr">
        <is>
          <t>Краны башенные, грузоподъемность 8 т</t>
        </is>
      </c>
      <c r="E57" s="265" t="inlineStr">
        <is>
          <t>маш.-ч</t>
        </is>
      </c>
      <c r="F57" s="186" t="n">
        <v>0.63396</v>
      </c>
      <c r="G57" s="114" t="n">
        <v>86.40000000000001</v>
      </c>
      <c r="H57" s="287">
        <f>F57*G57</f>
        <v/>
      </c>
    </row>
    <row r="58">
      <c r="A58" s="186">
        <f>A57+1</f>
        <v/>
      </c>
      <c r="B58" s="62" t="n"/>
      <c r="C58" s="186" t="inlineStr">
        <is>
          <t>91.21.22-491</t>
        </is>
      </c>
      <c r="D58" s="183" t="inlineStr">
        <is>
          <t>Шинотрубогиб</t>
        </is>
      </c>
      <c r="E58" s="265" t="inlineStr">
        <is>
          <t>маш.-ч</t>
        </is>
      </c>
      <c r="F58" s="186" t="n">
        <v>2.505</v>
      </c>
      <c r="G58" s="114" t="n">
        <v>15.24</v>
      </c>
      <c r="H58" s="287">
        <f>F58*G58</f>
        <v/>
      </c>
    </row>
    <row r="59">
      <c r="A59" s="186">
        <f>A58+1</f>
        <v/>
      </c>
      <c r="B59" s="62" t="n"/>
      <c r="C59" s="186" t="inlineStr">
        <is>
          <t>91.17.04-042</t>
        </is>
      </c>
      <c r="D59" s="183" t="inlineStr">
        <is>
          <t>Аппарат для газовой сварки и резки</t>
        </is>
      </c>
      <c r="E59" s="265" t="inlineStr">
        <is>
          <t>маш.-ч</t>
        </is>
      </c>
      <c r="F59" s="186" t="n">
        <v>14.8405665</v>
      </c>
      <c r="G59" s="114" t="n">
        <v>1.2</v>
      </c>
      <c r="H59" s="287">
        <f>F59*G59</f>
        <v/>
      </c>
    </row>
    <row r="60" ht="38.25" customHeight="1" s="207">
      <c r="A60" s="186">
        <f>A59+1</f>
        <v/>
      </c>
      <c r="B60" s="62" t="n"/>
      <c r="C60" s="186" t="inlineStr">
        <is>
          <t>91.18.01-012</t>
        </is>
      </c>
      <c r="D60" s="183" t="inlineStr">
        <is>
          <t>Компрессоры передвижные с электродвигателем давлением 600 кПа (6 ат), производительность до 3,5 м3/мин</t>
        </is>
      </c>
      <c r="E60" s="265" t="inlineStr">
        <is>
          <t>маш.-ч</t>
        </is>
      </c>
      <c r="F60" s="186" t="n">
        <v>0.2808</v>
      </c>
      <c r="G60" s="114" t="n">
        <v>32.5</v>
      </c>
      <c r="H60" s="287">
        <f>F60*G60</f>
        <v/>
      </c>
    </row>
    <row r="61">
      <c r="A61" s="186">
        <f>A60+1</f>
        <v/>
      </c>
      <c r="B61" s="62" t="n"/>
      <c r="C61" s="186" t="inlineStr">
        <is>
          <t>91.21.16-012</t>
        </is>
      </c>
      <c r="D61" s="183" t="inlineStr">
        <is>
          <t>Пресс гидравлический с электроприводом</t>
        </is>
      </c>
      <c r="E61" s="265" t="inlineStr">
        <is>
          <t>маш.-ч</t>
        </is>
      </c>
      <c r="F61" s="186" t="n">
        <v>2.4</v>
      </c>
      <c r="G61" s="114" t="n">
        <v>1.11</v>
      </c>
      <c r="H61" s="287">
        <f>F61*G61</f>
        <v/>
      </c>
    </row>
    <row r="62">
      <c r="A62" s="186">
        <f>A61+1</f>
        <v/>
      </c>
      <c r="B62" s="62" t="n"/>
      <c r="C62" s="186" t="inlineStr">
        <is>
          <t>91.07.04-001</t>
        </is>
      </c>
      <c r="D62" s="183" t="inlineStr">
        <is>
          <t>Вибратор глубинный</t>
        </is>
      </c>
      <c r="E62" s="265" t="inlineStr">
        <is>
          <t>маш.-ч</t>
        </is>
      </c>
      <c r="F62" s="186" t="n">
        <v>1.04976</v>
      </c>
      <c r="G62" s="114" t="n">
        <v>1.9</v>
      </c>
      <c r="H62" s="287">
        <f>F62*G62</f>
        <v/>
      </c>
    </row>
    <row r="63" ht="25.5" customHeight="1" s="207">
      <c r="A63" s="186">
        <f>A62+1</f>
        <v/>
      </c>
      <c r="B63" s="62" t="n"/>
      <c r="C63" s="186" t="inlineStr">
        <is>
          <t>91.08.09-024</t>
        </is>
      </c>
      <c r="D63" s="183" t="inlineStr">
        <is>
          <t>Трамбовки пневматические при работе от стационарного компрессора</t>
        </is>
      </c>
      <c r="E63" s="265" t="inlineStr">
        <is>
          <t>маш.-ч</t>
        </is>
      </c>
      <c r="F63" s="186" t="n">
        <v>0.2808</v>
      </c>
      <c r="G63" s="114" t="n">
        <v>4.91</v>
      </c>
      <c r="H63" s="287">
        <f>F63*G63</f>
        <v/>
      </c>
    </row>
    <row r="64" ht="25.5" customHeight="1" s="207">
      <c r="A64" s="186">
        <f>A63+1</f>
        <v/>
      </c>
      <c r="B64" s="62" t="n"/>
      <c r="C64" s="186" t="inlineStr">
        <is>
          <t>91.06.03-060</t>
        </is>
      </c>
      <c r="D64" s="183" t="inlineStr">
        <is>
          <t>Лебедки электрические тяговым усилием до 5,79 кН (0,59 т)</t>
        </is>
      </c>
      <c r="E64" s="265" t="inlineStr">
        <is>
          <t>маш.-ч</t>
        </is>
      </c>
      <c r="F64" s="186" t="n">
        <v>0.08550000000000001</v>
      </c>
      <c r="G64" s="114" t="n">
        <v>1.7</v>
      </c>
      <c r="H64" s="287">
        <f>F64*G64</f>
        <v/>
      </c>
    </row>
    <row r="65" ht="15" customHeight="1" s="207">
      <c r="A65" s="236" t="inlineStr">
        <is>
          <t>Оборудование</t>
        </is>
      </c>
      <c r="B65" s="278" t="n"/>
      <c r="C65" s="278" t="n"/>
      <c r="D65" s="278" t="n"/>
      <c r="E65" s="279" t="n"/>
      <c r="F65" s="179" t="n"/>
      <c r="G65" s="179" t="n"/>
      <c r="H65" s="284">
        <f>SUM(H66:H72)</f>
        <v/>
      </c>
    </row>
    <row r="66" ht="51" customHeight="1" s="207">
      <c r="A66" s="181">
        <f>A64+1</f>
        <v/>
      </c>
      <c r="B66" s="236" t="n"/>
      <c r="C66" s="191" t="inlineStr">
        <is>
          <t>Прайс из СД ОП</t>
        </is>
      </c>
      <c r="D66" s="183" t="inlineStr">
        <is>
          <t>Выключатель элегазовый Uном=330 кВ Iном=4000 А Imepm.сm=63 кА с пружинным приводом FKЗ 4 и шкафом управл., комплектно со стойкой GL-315 (П3300196-2153/4-044-ЭП.ОЛ1)</t>
        </is>
      </c>
      <c r="E66" s="265" t="inlineStr">
        <is>
          <t>3-х фазн. к-т</t>
        </is>
      </c>
      <c r="F66" s="265" t="n">
        <v>4</v>
      </c>
      <c r="G66" s="185" t="n">
        <v>5062872.66</v>
      </c>
      <c r="H66" s="185">
        <f>F66*G66</f>
        <v/>
      </c>
    </row>
    <row r="67" ht="89.25" customHeight="1" s="207">
      <c r="A67" s="181">
        <f>A66+1</f>
        <v/>
      </c>
      <c r="B67" s="236" t="n"/>
      <c r="C67" s="191" t="inlineStr">
        <is>
          <t>Прайс из СД ОП</t>
        </is>
      </c>
      <c r="D67" s="183" t="inlineStr">
        <is>
          <t>Разьединитель однополюсный Uном=330 кВ Iном=4000А I mepm.cm=63кА с двумя комплектами заземляющих ножей , комплектно с выносными блоками управления БУ-Г-11 и БУ-3-11 с цепями обогрева и освещения с приводами ПД-14-00УХЛ1 и ПД-14-01УХЛ1 со стойкой РГ.2-330II/3150УХЛ1 (П3300196-2153/4-044-ЭП.ОЛ2)</t>
        </is>
      </c>
      <c r="E67" s="265" t="inlineStr">
        <is>
          <t>полюс</t>
        </is>
      </c>
      <c r="F67" s="265" t="n">
        <v>24</v>
      </c>
      <c r="G67" s="185" t="n">
        <v>248261.86</v>
      </c>
      <c r="H67" s="185">
        <f>F67*G67</f>
        <v/>
      </c>
    </row>
    <row r="68" ht="102" customHeight="1" s="207">
      <c r="A68" s="181">
        <f>A67+1</f>
        <v/>
      </c>
      <c r="B68" s="236" t="n"/>
      <c r="C68" s="191" t="inlineStr">
        <is>
          <t>Прайс из СД ОП</t>
        </is>
      </c>
      <c r="D68" s="183" t="inlineStr">
        <is>
          <t>Разьединитель однополюсный Uном=330 кВ Iном=4000А I mepm.cm=63кА с одним комплектом заземляющих ножей со стороны главного ножа с контактными пальцами, комплектнос выносными блоками управления БУ-Г-11 и БУ-3-11 с цепями обогрева и освещения с приводами ПД-14-05УХЛ и ПД-14-01УХЛ1 со стойкой РГ.1а-330II/2000УХЛ1 (П3300196-2153/4-044-ЭП.ОЛ2)</t>
        </is>
      </c>
      <c r="E68" s="265" t="inlineStr">
        <is>
          <t>полюс</t>
        </is>
      </c>
      <c r="F68" s="265" t="n">
        <v>18</v>
      </c>
      <c r="G68" s="185" t="n">
        <v>206552.07</v>
      </c>
      <c r="H68" s="185">
        <f>F68*G68</f>
        <v/>
      </c>
    </row>
    <row r="69" ht="25.5" customHeight="1" s="207">
      <c r="A69" s="181">
        <f>A68+1</f>
        <v/>
      </c>
      <c r="B69" s="236" t="n"/>
      <c r="C69" s="191" t="inlineStr">
        <is>
          <t>Прайс из СД ОП</t>
        </is>
      </c>
      <c r="D69" s="183" t="inlineStr">
        <is>
          <t>Трансформатор тока Uном=330 кВ OSKF-363 (П3300196-2153/4-044-ЭП.ОЛ4)</t>
        </is>
      </c>
      <c r="E69" s="265" t="inlineStr">
        <is>
          <t>фаз</t>
        </is>
      </c>
      <c r="F69" s="265" t="n">
        <v>12</v>
      </c>
      <c r="G69" s="185" t="n">
        <v>269315.7</v>
      </c>
      <c r="H69" s="185">
        <f>F69*G69</f>
        <v/>
      </c>
    </row>
    <row r="70" ht="25.5" customHeight="1" s="207">
      <c r="A70" s="181">
        <f>A69+1</f>
        <v/>
      </c>
      <c r="B70" s="236" t="n"/>
      <c r="C70" s="191" t="inlineStr">
        <is>
          <t>Прайс из СД ОП</t>
        </is>
      </c>
      <c r="D70" s="183" t="inlineStr">
        <is>
          <t>Трансформатор напряжения Uном=330 кВ OTCF-363 (П3300196-2153/4-044-ЭП.ОЛ3)</t>
        </is>
      </c>
      <c r="E70" s="265" t="inlineStr">
        <is>
          <t>фаз</t>
        </is>
      </c>
      <c r="F70" s="265" t="n">
        <v>15</v>
      </c>
      <c r="G70" s="185" t="n">
        <v>152802.83</v>
      </c>
      <c r="H70" s="185">
        <f>F70*G70</f>
        <v/>
      </c>
    </row>
    <row r="71" ht="25.5" customHeight="1" s="207">
      <c r="A71" s="181">
        <f>A70+1</f>
        <v/>
      </c>
      <c r="B71" s="236" t="n"/>
      <c r="C71" s="191" t="inlineStr">
        <is>
          <t>Прайс из СД ОП</t>
        </is>
      </c>
      <c r="D71" s="183" t="inlineStr">
        <is>
          <t>Трансформатор тока Uном=330 кВ OSKF-363 (П3300196-2153/4-044-ЭП.ОЛ4)</t>
        </is>
      </c>
      <c r="E71" s="265" t="inlineStr">
        <is>
          <t>фаз</t>
        </is>
      </c>
      <c r="F71" s="265" t="n">
        <v>6</v>
      </c>
      <c r="G71" s="185" t="n">
        <v>269315.7</v>
      </c>
      <c r="H71" s="185">
        <f>F71*G71</f>
        <v/>
      </c>
    </row>
    <row r="72" ht="38.25" customHeight="1" s="207">
      <c r="A72" s="181">
        <f>A71+1</f>
        <v/>
      </c>
      <c r="B72" s="236" t="n"/>
      <c r="C72" s="191" t="inlineStr">
        <is>
          <t>Прайс из СД ОП</t>
        </is>
      </c>
      <c r="D72" s="183" t="inlineStr">
        <is>
          <t>Ограничитель перенапряжения ОПНп-330/1200/220-20-IIIУХЛ1с изолирующим основанием и датчиком тока утечки</t>
        </is>
      </c>
      <c r="E72" s="265" t="inlineStr">
        <is>
          <t>фаз</t>
        </is>
      </c>
      <c r="F72" s="265" t="n">
        <v>12</v>
      </c>
      <c r="G72" s="185" t="n">
        <v>72191.59</v>
      </c>
      <c r="H72" s="185">
        <f>F72*G72</f>
        <v/>
      </c>
    </row>
    <row r="73" ht="15" customHeight="1" s="207">
      <c r="A73" s="236" t="inlineStr">
        <is>
          <t>Материалы</t>
        </is>
      </c>
      <c r="B73" s="278" t="n"/>
      <c r="C73" s="278" t="n"/>
      <c r="D73" s="278" t="n"/>
      <c r="E73" s="279" t="n"/>
      <c r="F73" s="179" t="n"/>
      <c r="G73" s="179" t="n"/>
      <c r="H73" s="284">
        <f>SUM(H74:H219)</f>
        <v/>
      </c>
      <c r="K73" s="106" t="n"/>
    </row>
    <row r="74" ht="38.25" customHeight="1" s="207">
      <c r="A74" s="181">
        <f>A72+1</f>
        <v/>
      </c>
      <c r="B74" s="62" t="n"/>
      <c r="C74" s="186" t="inlineStr">
        <is>
          <t>07.4.03.03-0042</t>
        </is>
      </c>
      <c r="D74" s="183" t="inlineStr">
        <is>
          <t>Опоры стальные многогранные линий электропередачи оцинкованные, многоцепные, класс напряжения 330 кВ</t>
        </is>
      </c>
      <c r="E74" s="265" t="inlineStr">
        <is>
          <t>т</t>
        </is>
      </c>
      <c r="F74" s="265" t="n">
        <v>255.725</v>
      </c>
      <c r="G74" s="185" t="n">
        <v>17506.38</v>
      </c>
      <c r="H74" s="185">
        <f>F74*G74</f>
        <v/>
      </c>
    </row>
    <row r="75" s="207">
      <c r="A75" s="181">
        <f>A74+1</f>
        <v/>
      </c>
      <c r="B75" s="62" t="n"/>
      <c r="C75" s="186" t="inlineStr">
        <is>
          <t>05.1.05.16-0221</t>
        </is>
      </c>
      <c r="D75" s="183" t="inlineStr">
        <is>
          <t>Фундаменты сборные железобетонные ВЛ и ОРУ</t>
        </is>
      </c>
      <c r="E75" s="265" t="inlineStr">
        <is>
          <t>м3</t>
        </is>
      </c>
      <c r="F75" s="265" t="n">
        <v>1133.05</v>
      </c>
      <c r="G75" s="185" t="n">
        <v>1597.37</v>
      </c>
      <c r="H75" s="185">
        <f>F75*G75</f>
        <v/>
      </c>
    </row>
    <row r="76" s="207">
      <c r="A76" s="181">
        <f>A75+1</f>
        <v/>
      </c>
      <c r="B76" s="62" t="n"/>
      <c r="C76" s="186" t="inlineStr">
        <is>
          <t>22.2.01.03-0003</t>
        </is>
      </c>
      <c r="D76" s="183" t="inlineStr">
        <is>
          <t>Изолятор подвесной стеклянный ПСД-70Е (ПС70Е)</t>
        </is>
      </c>
      <c r="E76" s="265" t="inlineStr">
        <is>
          <t>шт</t>
        </is>
      </c>
      <c r="F76" s="265" t="n">
        <v>7995</v>
      </c>
      <c r="G76" s="185" t="n">
        <v>169.25</v>
      </c>
      <c r="H76" s="185">
        <f>F76*G76</f>
        <v/>
      </c>
    </row>
    <row r="77" s="207">
      <c r="A77" s="181">
        <f>A76+1</f>
        <v/>
      </c>
      <c r="B77" s="62" t="n"/>
      <c r="C77" s="186" t="inlineStr">
        <is>
          <t>22.2.01.07-0002</t>
        </is>
      </c>
      <c r="D77" s="183" t="inlineStr">
        <is>
          <t>Опора шинная ШО-220.II-1 УХЛ1 (ШО-330II-2УХЛ1)</t>
        </is>
      </c>
      <c r="E77" s="265" t="inlineStr">
        <is>
          <t>шт</t>
        </is>
      </c>
      <c r="F77" s="186" t="n">
        <v>75</v>
      </c>
      <c r="G77" s="185" t="n">
        <v>12466.73</v>
      </c>
      <c r="H77" s="185">
        <f>F77*G77</f>
        <v/>
      </c>
    </row>
    <row r="78" ht="25.5" customHeight="1" s="207">
      <c r="A78" s="181">
        <f>A77+1</f>
        <v/>
      </c>
      <c r="B78" s="62" t="n"/>
      <c r="C78" s="186" t="inlineStr">
        <is>
          <t>21.2.01.02-0098</t>
        </is>
      </c>
      <c r="D78" s="183" t="inlineStr">
        <is>
          <t>Провод неизолированный для воздушных линий электропередачи АС 400/51</t>
        </is>
      </c>
      <c r="E78" s="265" t="inlineStr">
        <is>
          <t>т</t>
        </is>
      </c>
      <c r="F78" s="265" t="n">
        <v>25.55</v>
      </c>
      <c r="G78" s="185" t="n">
        <v>34500.53</v>
      </c>
      <c r="H78" s="185">
        <f>F78*G78</f>
        <v/>
      </c>
    </row>
    <row r="79" s="207">
      <c r="A79" s="181">
        <f>A78+1</f>
        <v/>
      </c>
      <c r="B79" s="62" t="n"/>
      <c r="C79" s="186" t="inlineStr">
        <is>
          <t>01.5.02.01-0142</t>
        </is>
      </c>
      <c r="D79" s="183" t="inlineStr">
        <is>
          <t>Стойка металлическая оцинкованная прямая</t>
        </is>
      </c>
      <c r="E79" s="265" t="inlineStr">
        <is>
          <t>т</t>
        </is>
      </c>
      <c r="F79" s="186" t="n">
        <v>82.675</v>
      </c>
      <c r="G79" s="185" t="n">
        <v>4864.14</v>
      </c>
      <c r="H79" s="185">
        <f>F79*G79</f>
        <v/>
      </c>
    </row>
    <row r="80" s="207">
      <c r="A80" s="181">
        <f>A79+1</f>
        <v/>
      </c>
      <c r="B80" s="62" t="n"/>
      <c r="C80" s="186" t="inlineStr">
        <is>
          <t>20.2.03.03-0002</t>
        </is>
      </c>
      <c r="D80" s="183" t="inlineStr">
        <is>
          <t>Консоль кабельная стальная К-250</t>
        </is>
      </c>
      <c r="E80" s="265" t="inlineStr">
        <is>
          <t>шт</t>
        </is>
      </c>
      <c r="F80" s="186" t="n">
        <v>27000</v>
      </c>
      <c r="G80" s="185" t="n">
        <v>13.34</v>
      </c>
      <c r="H80" s="185">
        <f>F80*G80</f>
        <v/>
      </c>
    </row>
    <row r="81" s="207">
      <c r="A81" s="181">
        <f>A80+1</f>
        <v/>
      </c>
      <c r="B81" s="62" t="n"/>
      <c r="C81" s="186" t="inlineStr">
        <is>
          <t>20.2.04.04-0052</t>
        </is>
      </c>
      <c r="D81" s="183" t="inlineStr">
        <is>
          <t>Короб электротехнический стальной: КП-0,1/0,2-2У1</t>
        </is>
      </c>
      <c r="E81" s="265" t="inlineStr">
        <is>
          <t>шт</t>
        </is>
      </c>
      <c r="F81" s="186" t="n">
        <v>1097.5</v>
      </c>
      <c r="G81" s="185" t="n">
        <v>317.02</v>
      </c>
      <c r="H81" s="185">
        <f>F81*G81</f>
        <v/>
      </c>
    </row>
    <row r="82" ht="25.5" customHeight="1" s="207">
      <c r="A82" s="181">
        <f>A81+1</f>
        <v/>
      </c>
      <c r="B82" s="62" t="n"/>
      <c r="C82" s="186" t="inlineStr">
        <is>
          <t>01.7.15.03-0035</t>
        </is>
      </c>
      <c r="D82" s="183" t="inlineStr">
        <is>
          <t>Болты с гайками и шайбами оцинкованные, диаметр 20 мм</t>
        </is>
      </c>
      <c r="E82" s="265" t="inlineStr">
        <is>
          <t>кг</t>
        </is>
      </c>
      <c r="F82" s="186" t="n">
        <v>9648.25</v>
      </c>
      <c r="G82" s="185" t="n">
        <v>24.97</v>
      </c>
      <c r="H82" s="185">
        <f>F82*G82</f>
        <v/>
      </c>
    </row>
    <row r="83" s="207">
      <c r="A83" s="181">
        <f>A82+1</f>
        <v/>
      </c>
      <c r="B83" s="62" t="n"/>
      <c r="C83" s="186" t="inlineStr">
        <is>
          <t>01.5.02.01-0122</t>
        </is>
      </c>
      <c r="D83" s="183" t="inlineStr">
        <is>
          <t>Прогон металлический оцинкованный нижний</t>
        </is>
      </c>
      <c r="E83" s="265" t="inlineStr">
        <is>
          <t>т</t>
        </is>
      </c>
      <c r="F83" s="186" t="n">
        <v>43.875</v>
      </c>
      <c r="G83" s="185" t="n">
        <v>4887.76</v>
      </c>
      <c r="H83" s="185">
        <f>F83*G83</f>
        <v/>
      </c>
    </row>
    <row r="84" ht="25.5" customHeight="1" s="207">
      <c r="A84" s="181">
        <f>A83+1</f>
        <v/>
      </c>
      <c r="B84" s="62" t="n"/>
      <c r="C84" s="186" t="inlineStr">
        <is>
          <t>01.7.15.03-0036</t>
        </is>
      </c>
      <c r="D84" s="183" t="inlineStr">
        <is>
          <t>Болты с гайками и шайбами оцинкованные, диаметр 24 мм</t>
        </is>
      </c>
      <c r="E84" s="265" t="inlineStr">
        <is>
          <t>кг</t>
        </is>
      </c>
      <c r="F84" s="186" t="n">
        <v>7745</v>
      </c>
      <c r="G84" s="185" t="n">
        <v>24.79</v>
      </c>
      <c r="H84" s="185">
        <f>F84*G84</f>
        <v/>
      </c>
    </row>
    <row r="85" s="207">
      <c r="A85" s="181">
        <f>A84+1</f>
        <v/>
      </c>
      <c r="B85" s="62" t="n"/>
      <c r="C85" s="186" t="inlineStr">
        <is>
          <t>02.2.05.04-1777</t>
        </is>
      </c>
      <c r="D85" s="183" t="inlineStr">
        <is>
          <t>Щебень М 800, фракция 20-40 мм, группа 2</t>
        </is>
      </c>
      <c r="E85" s="265" t="inlineStr">
        <is>
          <t>м3</t>
        </is>
      </c>
      <c r="F85" s="186" t="n">
        <v>1152.281</v>
      </c>
      <c r="G85" s="185" t="n">
        <v>155.95</v>
      </c>
      <c r="H85" s="185">
        <f>F85*G85</f>
        <v/>
      </c>
    </row>
    <row r="86" s="207">
      <c r="A86" s="181">
        <f>A85+1</f>
        <v/>
      </c>
      <c r="B86" s="62" t="n"/>
      <c r="C86" s="186" t="inlineStr">
        <is>
          <t>62.1.02.06-0174</t>
        </is>
      </c>
      <c r="D86" s="183" t="inlineStr">
        <is>
          <t>Пункт распределительный, тип: ПР 11-7124-54У1</t>
        </is>
      </c>
      <c r="E86" s="265" t="inlineStr">
        <is>
          <t>шт</t>
        </is>
      </c>
      <c r="F86" s="186" t="n">
        <v>12.5</v>
      </c>
      <c r="G86" s="185" t="n">
        <v>11933.05</v>
      </c>
      <c r="H86" s="185">
        <f>F86*G86</f>
        <v/>
      </c>
    </row>
    <row r="87" s="207">
      <c r="A87" s="181">
        <f>A86+1</f>
        <v/>
      </c>
      <c r="B87" s="62" t="n"/>
      <c r="C87" s="186" t="inlineStr">
        <is>
          <t>22.2.02.07-0041</t>
        </is>
      </c>
      <c r="D87" s="183" t="inlineStr">
        <is>
          <t>Ростверки стальные массой до 0,2т</t>
        </is>
      </c>
      <c r="E87" s="265" t="inlineStr">
        <is>
          <t>т</t>
        </is>
      </c>
      <c r="F87" s="186" t="n">
        <v>15.6</v>
      </c>
      <c r="G87" s="185" t="n">
        <v>8200</v>
      </c>
      <c r="H87" s="185">
        <f>F87*G87</f>
        <v/>
      </c>
    </row>
    <row r="88" s="207">
      <c r="A88" s="181">
        <f>A87+1</f>
        <v/>
      </c>
      <c r="B88" s="62" t="n"/>
      <c r="C88" s="186" t="inlineStr">
        <is>
          <t>62.1.02.06-0174</t>
        </is>
      </c>
      <c r="D88" s="183" t="inlineStr">
        <is>
          <t>Пункт распределительный, тип: ПР 11-7124-54У1</t>
        </is>
      </c>
      <c r="E88" s="265" t="inlineStr">
        <is>
          <t>шт</t>
        </is>
      </c>
      <c r="F88" s="186" t="n">
        <v>10</v>
      </c>
      <c r="G88" s="185" t="n">
        <v>11933.05</v>
      </c>
      <c r="H88" s="185">
        <f>F88*G88</f>
        <v/>
      </c>
    </row>
    <row r="89" s="207">
      <c r="A89" s="181">
        <f>A88+1</f>
        <v/>
      </c>
      <c r="B89" s="62" t="n"/>
      <c r="C89" s="186" t="inlineStr">
        <is>
          <t>509-5971</t>
        </is>
      </c>
      <c r="D89" s="183" t="inlineStr">
        <is>
          <t>Зажим аппаратный прессуемый 2А4А-500-4т</t>
        </is>
      </c>
      <c r="E89" s="265" t="inlineStr">
        <is>
          <t>шт.</t>
        </is>
      </c>
      <c r="F89" s="186" t="n">
        <v>312.5</v>
      </c>
      <c r="G89" s="185" t="n">
        <v>372.15</v>
      </c>
      <c r="H89" s="185">
        <f>F89*G89</f>
        <v/>
      </c>
    </row>
    <row r="90" s="207">
      <c r="A90" s="181">
        <f>A89+1</f>
        <v/>
      </c>
      <c r="B90" s="62" t="n"/>
      <c r="C90" s="186" t="inlineStr">
        <is>
          <t>509-2915</t>
        </is>
      </c>
      <c r="D90" s="183" t="inlineStr">
        <is>
          <t>Стойка кабельная С-600</t>
        </is>
      </c>
      <c r="E90" s="265" t="inlineStr">
        <is>
          <t>шт.</t>
        </is>
      </c>
      <c r="F90" s="186" t="n">
        <v>6750</v>
      </c>
      <c r="G90" s="185" t="n">
        <v>16.75</v>
      </c>
      <c r="H90" s="185">
        <f>F90*G90</f>
        <v/>
      </c>
    </row>
    <row r="91" s="207">
      <c r="A91" s="181">
        <f>A90+1</f>
        <v/>
      </c>
      <c r="B91" s="62" t="n"/>
      <c r="C91" s="186" t="inlineStr">
        <is>
          <t>509-6250</t>
        </is>
      </c>
      <c r="D91" s="183" t="inlineStr">
        <is>
          <t>Экран защитный ЭЗ-500-5</t>
        </is>
      </c>
      <c r="E91" s="265" t="inlineStr">
        <is>
          <t>шт.</t>
        </is>
      </c>
      <c r="F91" s="186" t="n">
        <v>340</v>
      </c>
      <c r="G91" s="185" t="n">
        <v>280.17</v>
      </c>
      <c r="H91" s="185">
        <f>F91*G91</f>
        <v/>
      </c>
    </row>
    <row r="92" s="207">
      <c r="A92" s="181">
        <f>A91+1</f>
        <v/>
      </c>
      <c r="B92" s="62" t="n"/>
      <c r="C92" s="186" t="inlineStr">
        <is>
          <t>22.2.01.07-0002</t>
        </is>
      </c>
      <c r="D92" s="183" t="inlineStr">
        <is>
          <t>Опора шинная ШО-220.II-1 УХЛ1 (ШО-330II-6УХЛ1)</t>
        </is>
      </c>
      <c r="E92" s="265" t="inlineStr">
        <is>
          <t>шт</t>
        </is>
      </c>
      <c r="F92" s="186" t="n">
        <v>7.5</v>
      </c>
      <c r="G92" s="185" t="n">
        <v>12466.73</v>
      </c>
      <c r="H92" s="185">
        <f>F92*G92</f>
        <v/>
      </c>
    </row>
    <row r="93" s="207">
      <c r="A93" s="181">
        <f>A92+1</f>
        <v/>
      </c>
      <c r="B93" s="62" t="n"/>
      <c r="C93" s="186" t="inlineStr">
        <is>
          <t>509-6567</t>
        </is>
      </c>
      <c r="D93" s="183" t="inlineStr">
        <is>
          <t>Скоба для крепления стоек К1157УЗ  (Крепление КС)</t>
        </is>
      </c>
      <c r="E93" s="265" t="inlineStr">
        <is>
          <t>шт.</t>
        </is>
      </c>
      <c r="F93" s="186" t="n">
        <v>13500</v>
      </c>
      <c r="G93" s="185" t="n">
        <v>5.93</v>
      </c>
      <c r="H93" s="185">
        <f>F93*G93</f>
        <v/>
      </c>
    </row>
    <row r="94" s="207">
      <c r="A94" s="181">
        <f>A93+1</f>
        <v/>
      </c>
      <c r="B94" s="62" t="n"/>
      <c r="C94" s="186" t="inlineStr">
        <is>
          <t>509-2832</t>
        </is>
      </c>
      <c r="D94" s="183" t="inlineStr">
        <is>
          <t>Зажим натяжной НАС-450-1</t>
        </is>
      </c>
      <c r="E94" s="265" t="inlineStr">
        <is>
          <t>шт.</t>
        </is>
      </c>
      <c r="F94" s="186" t="n">
        <v>340</v>
      </c>
      <c r="G94" s="185" t="n">
        <v>215.45</v>
      </c>
      <c r="H94" s="185">
        <f>F94*G94</f>
        <v/>
      </c>
    </row>
    <row r="95" ht="25.5" customHeight="1" s="207">
      <c r="A95" s="181">
        <f>A94+1</f>
        <v/>
      </c>
      <c r="B95" s="62" t="n"/>
      <c r="C95" s="186" t="inlineStr">
        <is>
          <t>07.2.07.04-0007</t>
        </is>
      </c>
      <c r="D95" s="183" t="inlineStr">
        <is>
          <t>Конструкции стальные индивидуальные решетчатые сварные массой до 0,1 т</t>
        </is>
      </c>
      <c r="E95" s="265" t="inlineStr">
        <is>
          <t>т</t>
        </is>
      </c>
      <c r="F95" s="186" t="n">
        <v>5.8025</v>
      </c>
      <c r="G95" s="185" t="n">
        <v>11500</v>
      </c>
      <c r="H95" s="185">
        <f>F95*G95</f>
        <v/>
      </c>
    </row>
    <row r="96" s="207">
      <c r="A96" s="181">
        <f>A95+1</f>
        <v/>
      </c>
      <c r="B96" s="62" t="n"/>
      <c r="C96" s="186" t="inlineStr">
        <is>
          <t>509-5975</t>
        </is>
      </c>
      <c r="D96" s="187" t="inlineStr">
        <is>
          <t>Зажим аппаратный прессуемый 2А6А-500-4</t>
        </is>
      </c>
      <c r="E96" s="265" t="inlineStr">
        <is>
          <t>шт.</t>
        </is>
      </c>
      <c r="F96" s="186" t="n">
        <v>155</v>
      </c>
      <c r="G96" s="185" t="n">
        <v>406.64</v>
      </c>
      <c r="H96" s="185">
        <f>F96*G96</f>
        <v/>
      </c>
    </row>
    <row r="97" s="207">
      <c r="A97" s="181">
        <f>A96+1</f>
        <v/>
      </c>
      <c r="B97" s="62" t="n"/>
      <c r="C97" s="186" t="inlineStr">
        <is>
          <t>509-0127</t>
        </is>
      </c>
      <c r="D97" s="183" t="inlineStr">
        <is>
          <t>Ушко двухлапчатое У2-12-16</t>
        </is>
      </c>
      <c r="E97" s="265" t="inlineStr">
        <is>
          <t>шт.</t>
        </is>
      </c>
      <c r="F97" s="186" t="n">
        <v>340</v>
      </c>
      <c r="G97" s="185" t="n">
        <v>184.48</v>
      </c>
      <c r="H97" s="185">
        <f>F97*G97</f>
        <v/>
      </c>
    </row>
    <row r="98" s="207">
      <c r="A98" s="181">
        <f>A97+1</f>
        <v/>
      </c>
      <c r="B98" s="62" t="n"/>
      <c r="C98" s="186" t="inlineStr">
        <is>
          <t>62.1.02.06-0174</t>
        </is>
      </c>
      <c r="D98" s="183" t="inlineStr">
        <is>
          <t>Пункт распределительный, тип: ПР 11-7124-54У1</t>
        </is>
      </c>
      <c r="E98" s="265" t="inlineStr">
        <is>
          <t>шт</t>
        </is>
      </c>
      <c r="F98" s="186" t="n">
        <v>5</v>
      </c>
      <c r="G98" s="185" t="n">
        <v>11933.05</v>
      </c>
      <c r="H98" s="185">
        <f>F98*G98</f>
        <v/>
      </c>
    </row>
    <row r="99" ht="30" customHeight="1" s="207">
      <c r="A99" s="181">
        <f>A98+1</f>
        <v/>
      </c>
      <c r="B99" s="62" t="n"/>
      <c r="C99" s="186" t="inlineStr">
        <is>
          <t xml:space="preserve">62.1.02.13-0058 </t>
        </is>
      </c>
      <c r="D99" s="22" t="inlineStr">
        <is>
          <t>Шкафы распределительные в комплекте с предохранителями типа ШР-11: 73702-54 200 А</t>
        </is>
      </c>
      <c r="E99" s="265" t="inlineStr">
        <is>
          <t>шт</t>
        </is>
      </c>
      <c r="F99" s="186" t="n">
        <v>20</v>
      </c>
      <c r="G99" s="185" t="n">
        <v>2719.87</v>
      </c>
      <c r="H99" s="185">
        <f>F99*G99</f>
        <v/>
      </c>
    </row>
    <row r="100" s="207">
      <c r="A100" s="181">
        <f>A99+1</f>
        <v/>
      </c>
      <c r="B100" s="62" t="n"/>
      <c r="C100" s="186" t="inlineStr">
        <is>
          <t>07.5.01.02-0061</t>
        </is>
      </c>
      <c r="D100" s="183" t="inlineStr">
        <is>
          <t>Площадки кольцевые с ограждениями</t>
        </is>
      </c>
      <c r="E100" s="265" t="inlineStr">
        <is>
          <t>т</t>
        </is>
      </c>
      <c r="F100" s="186" t="n">
        <v>5.515</v>
      </c>
      <c r="G100" s="185" t="n">
        <v>9111.02</v>
      </c>
      <c r="H100" s="185">
        <f>F100*G100</f>
        <v/>
      </c>
    </row>
    <row r="101" ht="25.5" customHeight="1" s="207">
      <c r="A101" s="181">
        <f>A100+1</f>
        <v/>
      </c>
      <c r="B101" s="62" t="n"/>
      <c r="C101" s="186" t="inlineStr">
        <is>
          <t>01.7.15.03-0037</t>
        </is>
      </c>
      <c r="D101" s="183" t="inlineStr">
        <is>
          <t>Болты с гайками и шайбами оцинкованные, диаметр 30 мм</t>
        </is>
      </c>
      <c r="E101" s="265" t="inlineStr">
        <is>
          <t>кг</t>
        </is>
      </c>
      <c r="F101" s="186" t="n">
        <v>1997.5</v>
      </c>
      <c r="G101" s="185" t="n">
        <v>24.68</v>
      </c>
      <c r="H101" s="185">
        <f>F101*G101</f>
        <v/>
      </c>
    </row>
    <row r="102" ht="63.75" customHeight="1" s="207">
      <c r="A102" s="181">
        <f>A101+1</f>
        <v/>
      </c>
      <c r="B102" s="62" t="n"/>
      <c r="C102" s="186" t="inlineStr">
        <is>
          <t>21.1.06.08-0298</t>
        </is>
      </c>
      <c r="D102" s="183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50 мм2</t>
        </is>
      </c>
      <c r="E102" s="265" t="inlineStr">
        <is>
          <t>1000 м</t>
        </is>
      </c>
      <c r="F102" s="186" t="n">
        <v>5.151</v>
      </c>
      <c r="G102" s="185" t="n">
        <v>9388.75</v>
      </c>
      <c r="H102" s="185">
        <f>F102*G102</f>
        <v/>
      </c>
    </row>
    <row r="103" ht="25.5" customHeight="1" s="207">
      <c r="A103" s="181">
        <f>A102+1</f>
        <v/>
      </c>
      <c r="B103" s="62" t="n"/>
      <c r="C103" s="186" t="inlineStr">
        <is>
          <t>07.2.05.01-0032</t>
        </is>
      </c>
      <c r="D103" s="183" t="inlineStr">
        <is>
          <t>Ограждения лестничных проемов, лестничные марши, пожарные лестницы</t>
        </is>
      </c>
      <c r="E103" s="265" t="inlineStr">
        <is>
          <t>т</t>
        </is>
      </c>
      <c r="F103" s="186" t="n">
        <v>5.9725</v>
      </c>
      <c r="G103" s="185" t="n">
        <v>7571</v>
      </c>
      <c r="H103" s="185">
        <f>F103*G103</f>
        <v/>
      </c>
    </row>
    <row r="104" s="207">
      <c r="A104" s="181">
        <f>A103+1</f>
        <v/>
      </c>
      <c r="B104" s="62" t="n"/>
      <c r="C104" s="186" t="inlineStr">
        <is>
          <t>20.1.02.21-0035</t>
        </is>
      </c>
      <c r="D104" s="183" t="inlineStr">
        <is>
          <t>Узел крепления КГН-7-5</t>
        </is>
      </c>
      <c r="E104" s="265" t="inlineStr">
        <is>
          <t>шт.</t>
        </is>
      </c>
      <c r="F104" s="186" t="n">
        <v>340</v>
      </c>
      <c r="G104" s="185" t="n">
        <v>122.68</v>
      </c>
      <c r="H104" s="185">
        <f>F104*G104</f>
        <v/>
      </c>
    </row>
    <row r="105" ht="25.5" customHeight="1" s="207">
      <c r="A105" s="181">
        <f>A104+1</f>
        <v/>
      </c>
      <c r="B105" s="62" t="n"/>
      <c r="C105" s="186" t="inlineStr">
        <is>
          <t>01.2.03.02-0001</t>
        </is>
      </c>
      <c r="D105" s="183" t="inlineStr">
        <is>
          <t>Грунтовка битумная под полимерное или резиновое покрытие</t>
        </is>
      </c>
      <c r="E105" s="265" t="inlineStr">
        <is>
          <t>т</t>
        </is>
      </c>
      <c r="F105" s="186" t="n">
        <v>1.25</v>
      </c>
      <c r="G105" s="185" t="n">
        <v>31060</v>
      </c>
      <c r="H105" s="185">
        <f>F105*G105</f>
        <v/>
      </c>
    </row>
    <row r="106" s="207">
      <c r="A106" s="181">
        <f>A105+1</f>
        <v/>
      </c>
      <c r="B106" s="62" t="n"/>
      <c r="C106" s="186" t="inlineStr">
        <is>
          <t>509-6220</t>
        </is>
      </c>
      <c r="D106" s="183" t="inlineStr">
        <is>
          <t>Распорка дистанционная глухая усиленная РГУ-3-400</t>
        </is>
      </c>
      <c r="E106" s="265" t="inlineStr">
        <is>
          <t>шт.</t>
        </is>
      </c>
      <c r="F106" s="186" t="n">
        <v>745</v>
      </c>
      <c r="G106" s="185" t="n">
        <v>44.55</v>
      </c>
      <c r="H106" s="185">
        <f>F106*G106</f>
        <v/>
      </c>
    </row>
    <row r="107" ht="25.5" customHeight="1" s="207">
      <c r="A107" s="181">
        <f>A106+1</f>
        <v/>
      </c>
      <c r="B107" s="62" t="n"/>
      <c r="C107" s="186" t="inlineStr">
        <is>
          <t>14.2.03.07-0001</t>
        </is>
      </c>
      <c r="D107" s="183" t="inlineStr">
        <is>
          <t>Материал антикоррозийный и гидроизоляционный ГЕРМОКРОН-ГИДРО (ТУ 2513-001-20504464-2003)</t>
        </is>
      </c>
      <c r="E107" s="265" t="inlineStr">
        <is>
          <t>кг</t>
        </is>
      </c>
      <c r="F107" s="186" t="n">
        <v>720</v>
      </c>
      <c r="G107" s="185" t="n">
        <v>46.01</v>
      </c>
      <c r="H107" s="185">
        <f>F107*G107</f>
        <v/>
      </c>
    </row>
    <row r="108" s="207">
      <c r="A108" s="181">
        <f>A107+1</f>
        <v/>
      </c>
      <c r="B108" s="62" t="n"/>
      <c r="C108" s="186" t="inlineStr">
        <is>
          <t>08.1.02.11-0015</t>
        </is>
      </c>
      <c r="D108" s="183" t="inlineStr">
        <is>
          <t>Поковки оцинкованные, масса 4,5 кг</t>
        </is>
      </c>
      <c r="E108" s="265" t="inlineStr">
        <is>
          <t>т</t>
        </is>
      </c>
      <c r="F108" s="186" t="n">
        <v>2.7625</v>
      </c>
      <c r="G108" s="185" t="n">
        <v>10869.98</v>
      </c>
      <c r="H108" s="185">
        <f>F108*G108</f>
        <v/>
      </c>
    </row>
    <row r="109" ht="63.75" customHeight="1" s="207">
      <c r="A109" s="181">
        <f>A108+1</f>
        <v/>
      </c>
      <c r="B109" s="62" t="n"/>
      <c r="C109" s="186" t="inlineStr">
        <is>
          <t>21.1.06.08-0316</t>
        </is>
      </c>
      <c r="D109" s="183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2,5 мм2</t>
        </is>
      </c>
      <c r="E109" s="265" t="inlineStr">
        <is>
          <t>1000 м</t>
        </is>
      </c>
      <c r="F109" s="186" t="n">
        <v>7.3695</v>
      </c>
      <c r="G109" s="185" t="n">
        <v>3760.76</v>
      </c>
      <c r="H109" s="185">
        <f>F109*G109</f>
        <v/>
      </c>
    </row>
    <row r="110" s="207">
      <c r="A110" s="181">
        <f>A109+1</f>
        <v/>
      </c>
      <c r="B110" s="62" t="n"/>
      <c r="C110" s="186" t="inlineStr">
        <is>
          <t>509-1472</t>
        </is>
      </c>
      <c r="D110" s="183" t="inlineStr">
        <is>
          <t>Наконечники кабельные медные ТМ-6 (ТМ-2,5, ТМ-4)</t>
        </is>
      </c>
      <c r="E110" s="265" t="inlineStr">
        <is>
          <t>шт.</t>
        </is>
      </c>
      <c r="F110" s="186" t="n">
        <v>6765</v>
      </c>
      <c r="G110" s="185" t="n">
        <v>3.86</v>
      </c>
      <c r="H110" s="185">
        <f>F110*G110</f>
        <v/>
      </c>
    </row>
    <row r="111" s="207">
      <c r="A111" s="181">
        <f>A110+1</f>
        <v/>
      </c>
      <c r="B111" s="62" t="n"/>
      <c r="C111" s="186" t="inlineStr">
        <is>
          <t>01.7.11.07-0032</t>
        </is>
      </c>
      <c r="D111" s="183" t="inlineStr">
        <is>
          <t>Электроды диаметром 4 мм Э42</t>
        </is>
      </c>
      <c r="E111" s="265" t="inlineStr">
        <is>
          <t>т</t>
        </is>
      </c>
      <c r="F111" s="186" t="n">
        <v>2.297375</v>
      </c>
      <c r="G111" s="185" t="n">
        <v>10315.01</v>
      </c>
      <c r="H111" s="185">
        <f>F111*G111</f>
        <v/>
      </c>
    </row>
    <row r="112" ht="38.25" customHeight="1" s="207">
      <c r="A112" s="181">
        <f>A111+1</f>
        <v/>
      </c>
      <c r="B112" s="62" t="n"/>
      <c r="C112" s="186" t="inlineStr">
        <is>
          <t>21.2.02.01-0029</t>
        </is>
      </c>
      <c r="D112" s="183" t="inlineStr">
        <is>
          <t>Провода неизолированные медные гибкие для электрических установок и антенн марки МГ, сечением 35 мм2</t>
        </is>
      </c>
      <c r="E112" s="265" t="inlineStr">
        <is>
          <t>т</t>
        </is>
      </c>
      <c r="F112" s="186" t="n">
        <v>0.3425</v>
      </c>
      <c r="G112" s="185" t="n">
        <v>66005.58</v>
      </c>
      <c r="H112" s="185">
        <f>F112*G112</f>
        <v/>
      </c>
    </row>
    <row r="113" s="207">
      <c r="A113" s="181">
        <f>A112+1</f>
        <v/>
      </c>
      <c r="B113" s="62" t="n"/>
      <c r="C113" s="186" t="inlineStr">
        <is>
          <t>110-0325</t>
        </is>
      </c>
      <c r="D113" s="183" t="inlineStr">
        <is>
          <t>Звено промежуточное трехлапчатое ПРТ-12-1</t>
        </is>
      </c>
      <c r="E113" s="265" t="inlineStr">
        <is>
          <t>шт.</t>
        </is>
      </c>
      <c r="F113" s="186" t="n">
        <v>340</v>
      </c>
      <c r="G113" s="185" t="n">
        <v>64.3</v>
      </c>
      <c r="H113" s="185">
        <f>F113*G113</f>
        <v/>
      </c>
    </row>
    <row r="114" s="207">
      <c r="A114" s="181">
        <f>A113+1</f>
        <v/>
      </c>
      <c r="B114" s="62" t="n"/>
      <c r="C114" s="186" t="inlineStr">
        <is>
          <t>01.7.15.10-0031</t>
        </is>
      </c>
      <c r="D114" s="183" t="inlineStr">
        <is>
          <t>Скоба СК-7-1А</t>
        </is>
      </c>
      <c r="E114" s="265" t="inlineStr">
        <is>
          <t>шт.</t>
        </is>
      </c>
      <c r="F114" s="186" t="n">
        <v>680</v>
      </c>
      <c r="G114" s="185" t="n">
        <v>28.07</v>
      </c>
      <c r="H114" s="185">
        <f>F114*G114</f>
        <v/>
      </c>
    </row>
    <row r="115" s="207">
      <c r="A115" s="181">
        <f>A114+1</f>
        <v/>
      </c>
      <c r="B115" s="62" t="n"/>
      <c r="C115" s="186" t="inlineStr">
        <is>
          <t>01.7.15.11-0061</t>
        </is>
      </c>
      <c r="D115" s="183" t="inlineStr">
        <is>
          <t>Шайбы пружинные</t>
        </is>
      </c>
      <c r="E115" s="265" t="inlineStr">
        <is>
          <t>т</t>
        </is>
      </c>
      <c r="F115" s="186" t="n">
        <v>0.545</v>
      </c>
      <c r="G115" s="185" t="n">
        <v>31600</v>
      </c>
      <c r="H115" s="185">
        <f>F115*G115</f>
        <v/>
      </c>
    </row>
    <row r="116" s="207">
      <c r="A116" s="181">
        <f>A115+1</f>
        <v/>
      </c>
      <c r="B116" s="62" t="n"/>
      <c r="C116" s="186" t="inlineStr">
        <is>
          <t>101-4687</t>
        </is>
      </c>
      <c r="D116" s="183" t="inlineStr">
        <is>
          <t>Сталь полосовая 50х6 мм, марка Ст3сп</t>
        </is>
      </c>
      <c r="E116" s="265" t="inlineStr">
        <is>
          <t>т</t>
        </is>
      </c>
      <c r="F116" s="186" t="n">
        <v>2.45</v>
      </c>
      <c r="G116" s="185" t="n">
        <v>6998.92</v>
      </c>
      <c r="H116" s="185">
        <f>F116*G116</f>
        <v/>
      </c>
    </row>
    <row r="117" s="207">
      <c r="A117" s="181">
        <f>A116+1</f>
        <v/>
      </c>
      <c r="B117" s="62" t="n"/>
      <c r="C117" s="186" t="inlineStr">
        <is>
          <t>05.1.03.13-0183</t>
        </is>
      </c>
      <c r="D117" s="183" t="inlineStr">
        <is>
          <t>Ригели сборные железобетонные ВЛ и ОРУ</t>
        </is>
      </c>
      <c r="E117" s="265" t="inlineStr">
        <is>
          <t>м3</t>
        </is>
      </c>
      <c r="F117" s="186" t="n">
        <v>9.696</v>
      </c>
      <c r="G117" s="185" t="n">
        <v>1733.42</v>
      </c>
      <c r="H117" s="185">
        <f>F117*G117</f>
        <v/>
      </c>
    </row>
    <row r="118" s="207">
      <c r="A118" s="181">
        <f>A117+1</f>
        <v/>
      </c>
      <c r="B118" s="62" t="n"/>
      <c r="C118" s="186" t="inlineStr">
        <is>
          <t>01.7.11.07-0034</t>
        </is>
      </c>
      <c r="D118" s="183" t="inlineStr">
        <is>
          <t>Электроды диаметром 4 мм Э42А</t>
        </is>
      </c>
      <c r="E118" s="265" t="inlineStr">
        <is>
          <t>кг</t>
        </is>
      </c>
      <c r="F118" s="186" t="n">
        <v>1493.38025</v>
      </c>
      <c r="G118" s="185" t="n">
        <v>10.57</v>
      </c>
      <c r="H118" s="185">
        <f>F118*G118</f>
        <v/>
      </c>
    </row>
    <row r="119" s="207">
      <c r="A119" s="181">
        <f>A118+1</f>
        <v/>
      </c>
      <c r="B119" s="62" t="n"/>
      <c r="C119" s="186" t="inlineStr">
        <is>
          <t>509-2849</t>
        </is>
      </c>
      <c r="D119" s="183" t="inlineStr">
        <is>
          <t>Зажим ответвительный ОА-400-1</t>
        </is>
      </c>
      <c r="E119" s="265" t="inlineStr">
        <is>
          <t>шт.</t>
        </is>
      </c>
      <c r="F119" s="186" t="n">
        <v>252.5</v>
      </c>
      <c r="G119" s="185" t="n">
        <v>58.46</v>
      </c>
      <c r="H119" s="185">
        <f>F119*G119</f>
        <v/>
      </c>
    </row>
    <row r="120" ht="63.75" customHeight="1" s="207">
      <c r="A120" s="181">
        <f>A119+1</f>
        <v/>
      </c>
      <c r="B120" s="62" t="n"/>
      <c r="C120" s="186" t="inlineStr">
        <is>
          <t>21.1.06.08-0317</t>
        </is>
      </c>
      <c r="D120" s="183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4 мм2</t>
        </is>
      </c>
      <c r="E120" s="265" t="inlineStr">
        <is>
          <t>1000 м</t>
        </is>
      </c>
      <c r="F120" s="186" t="n">
        <v>2.5245</v>
      </c>
      <c r="G120" s="185" t="n">
        <v>5206</v>
      </c>
      <c r="H120" s="185">
        <f>F120*G120</f>
        <v/>
      </c>
    </row>
    <row r="121" s="207">
      <c r="A121" s="181">
        <f>A120+1</f>
        <v/>
      </c>
      <c r="B121" s="62" t="n"/>
      <c r="C121" s="186" t="inlineStr">
        <is>
          <t>01.7.15.03-0042</t>
        </is>
      </c>
      <c r="D121" s="183" t="inlineStr">
        <is>
          <t>Болты с гайками и шайбами строительные</t>
        </is>
      </c>
      <c r="E121" s="265" t="inlineStr">
        <is>
          <t>кг</t>
        </is>
      </c>
      <c r="F121" s="186" t="n">
        <v>1438.305</v>
      </c>
      <c r="G121" s="185" t="n">
        <v>9.039999999999999</v>
      </c>
      <c r="H121" s="185">
        <f>F121*G121</f>
        <v/>
      </c>
    </row>
    <row r="122" ht="25.5" customHeight="1" s="207">
      <c r="A122" s="181">
        <f>A121+1</f>
        <v/>
      </c>
      <c r="B122" s="62" t="n"/>
      <c r="C122" s="186" t="inlineStr">
        <is>
          <t>08.3.07.01-0076</t>
        </is>
      </c>
      <c r="D122" s="183" t="inlineStr">
        <is>
          <t>Сталь полосовая, марка стали Ст3сп шириной 50-200 мм толщиной 4-5 мм</t>
        </is>
      </c>
      <c r="E122" s="265" t="inlineStr">
        <is>
          <t>т</t>
        </is>
      </c>
      <c r="F122" s="186" t="n">
        <v>2.4285</v>
      </c>
      <c r="G122" s="185" t="n">
        <v>5000</v>
      </c>
      <c r="H122" s="185">
        <f>F122*G122</f>
        <v/>
      </c>
    </row>
    <row r="123" ht="25.5" customHeight="1" s="207">
      <c r="A123" s="181">
        <f>A122+1</f>
        <v/>
      </c>
      <c r="B123" s="62" t="n"/>
      <c r="C123" s="186" t="inlineStr">
        <is>
          <t>01.2.01.02-0031</t>
        </is>
      </c>
      <c r="D123" s="183" t="inlineStr">
        <is>
          <t>Битумы нефтяные строительные изоляционные БНИ-IV-3, БНИ- IV, БНИ-V</t>
        </is>
      </c>
      <c r="E123" s="265" t="inlineStr">
        <is>
          <t>т</t>
        </is>
      </c>
      <c r="F123" s="186" t="n">
        <v>8.525</v>
      </c>
      <c r="G123" s="185" t="n">
        <v>1412.5</v>
      </c>
      <c r="H123" s="185">
        <f>F123*G123</f>
        <v/>
      </c>
    </row>
    <row r="124" ht="38.25" customHeight="1" s="207">
      <c r="A124" s="181">
        <f>A123+1</f>
        <v/>
      </c>
      <c r="B124" s="62" t="n"/>
      <c r="C124" s="186" t="inlineStr">
        <is>
          <t>08.3.12.04-0011</t>
        </is>
      </c>
      <c r="D124" s="183" t="inlineStr">
        <is>
          <t>Просечно-вытяжной прокат горячекатаный в листах мерных размеров из стали С235, шириной 800 мм, толщиной 5 мм</t>
        </is>
      </c>
      <c r="E124" s="265" t="inlineStr">
        <is>
          <t>т</t>
        </is>
      </c>
      <c r="F124" s="186" t="n">
        <v>1.455</v>
      </c>
      <c r="G124" s="185" t="n">
        <v>8154.57</v>
      </c>
      <c r="H124" s="185">
        <f>F124*G124</f>
        <v/>
      </c>
    </row>
    <row r="125" ht="63.75" customHeight="1" s="207">
      <c r="A125" s="181">
        <f>A124+1</f>
        <v/>
      </c>
      <c r="B125" s="62" t="n"/>
      <c r="C125" s="186" t="inlineStr">
        <is>
          <t>21.1.06.08-0291</t>
        </is>
      </c>
      <c r="D125" s="183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2,5 мм2</t>
        </is>
      </c>
      <c r="E125" s="265" t="inlineStr">
        <is>
          <t>1000 м</t>
        </is>
      </c>
      <c r="F125" s="186" t="n">
        <v>6.3495</v>
      </c>
      <c r="G125" s="185" t="n">
        <v>1458.87</v>
      </c>
      <c r="H125" s="185">
        <f>F125*G125</f>
        <v/>
      </c>
    </row>
    <row r="126" s="207">
      <c r="A126" s="181">
        <f>A125+1</f>
        <v/>
      </c>
      <c r="B126" s="62" t="n"/>
      <c r="C126" s="186" t="inlineStr">
        <is>
          <t>14.4.02.09-0001</t>
        </is>
      </c>
      <c r="D126" s="183" t="inlineStr">
        <is>
          <t>Краска</t>
        </is>
      </c>
      <c r="E126" s="265" t="inlineStr">
        <is>
          <t>кг</t>
        </is>
      </c>
      <c r="F126" s="186" t="n">
        <v>315.0175</v>
      </c>
      <c r="G126" s="185" t="n">
        <v>28.6</v>
      </c>
      <c r="H126" s="185">
        <f>F126*G126</f>
        <v/>
      </c>
    </row>
    <row r="127" s="207">
      <c r="A127" s="181">
        <f>A126+1</f>
        <v/>
      </c>
      <c r="B127" s="62" t="n"/>
      <c r="C127" s="186" t="inlineStr">
        <is>
          <t>509-5970</t>
        </is>
      </c>
      <c r="D127" s="183" t="inlineStr">
        <is>
          <t>Зажим аппаратный прессуемый 2А4А-500-3т</t>
        </is>
      </c>
      <c r="E127" s="265" t="inlineStr">
        <is>
          <t>шт.</t>
        </is>
      </c>
      <c r="F127" s="186" t="n">
        <v>22.5</v>
      </c>
      <c r="G127" s="185" t="n">
        <v>372.15</v>
      </c>
      <c r="H127" s="185">
        <f>F127*G127</f>
        <v/>
      </c>
    </row>
    <row r="128" s="207">
      <c r="A128" s="181">
        <f>A127+1</f>
        <v/>
      </c>
      <c r="B128" s="62" t="n"/>
      <c r="C128" s="186" t="inlineStr">
        <is>
          <t>999-9950</t>
        </is>
      </c>
      <c r="D128" s="183" t="inlineStr">
        <is>
          <t>Вспомогательные ненормируемые материалы</t>
        </is>
      </c>
      <c r="E128" s="265" t="inlineStr">
        <is>
          <t>руб</t>
        </is>
      </c>
      <c r="F128" s="186" t="n">
        <v>8279.612300000001</v>
      </c>
      <c r="G128" s="185" t="n">
        <v>1</v>
      </c>
      <c r="H128" s="185">
        <f>F128*G128</f>
        <v/>
      </c>
    </row>
    <row r="129" ht="38.25" customHeight="1" s="207">
      <c r="A129" s="181">
        <f>A128+1</f>
        <v/>
      </c>
      <c r="B129" s="62" t="n"/>
      <c r="C129" s="186" t="inlineStr">
        <is>
          <t>08.3.12.04-0014</t>
        </is>
      </c>
      <c r="D129" s="183" t="inlineStr">
        <is>
          <t>Просечно-вытяжной прокат горячекатаный в листах мерных размеров из стали С235, шириной 900 мм, толщиной 5 мм</t>
        </is>
      </c>
      <c r="E129" s="265" t="inlineStr">
        <is>
          <t>т</t>
        </is>
      </c>
      <c r="F129" s="186" t="n">
        <v>0.975</v>
      </c>
      <c r="G129" s="185" t="n">
        <v>8102.38</v>
      </c>
      <c r="H129" s="185">
        <f>F129*G129</f>
        <v/>
      </c>
    </row>
    <row r="130" s="207">
      <c r="A130" s="181">
        <f>A129+1</f>
        <v/>
      </c>
      <c r="B130" s="62" t="n"/>
      <c r="C130" s="186" t="inlineStr">
        <is>
          <t>10.1.02.03-0001</t>
        </is>
      </c>
      <c r="D130" s="183" t="inlineStr">
        <is>
          <t>Проволока алюминиевая (АМЦ) диаметром 1,4-1,8 мм</t>
        </is>
      </c>
      <c r="E130" s="265" t="inlineStr">
        <is>
          <t>т</t>
        </is>
      </c>
      <c r="F130" s="186" t="n">
        <v>0.2501</v>
      </c>
      <c r="G130" s="185" t="n">
        <v>30090</v>
      </c>
      <c r="H130" s="185">
        <f>F130*G130</f>
        <v/>
      </c>
    </row>
    <row r="131" s="207">
      <c r="A131" s="181">
        <f>A130+1</f>
        <v/>
      </c>
      <c r="B131" s="62" t="n"/>
      <c r="C131" s="186" t="inlineStr">
        <is>
          <t>14.2.01.01-0004</t>
        </is>
      </c>
      <c r="D131" s="183" t="inlineStr">
        <is>
          <t>Органо-силикатная композиция ОС-51-03</t>
        </is>
      </c>
      <c r="E131" s="265" t="inlineStr">
        <is>
          <t>т</t>
        </is>
      </c>
      <c r="F131" s="186" t="n">
        <v>0.09045</v>
      </c>
      <c r="G131" s="185" t="n">
        <v>81720</v>
      </c>
      <c r="H131" s="185">
        <f>F131*G131</f>
        <v/>
      </c>
    </row>
    <row r="132" s="207">
      <c r="A132" s="181">
        <f>A131+1</f>
        <v/>
      </c>
      <c r="B132" s="62" t="n"/>
      <c r="C132" s="186" t="inlineStr">
        <is>
          <t>14.2.01.01-0003</t>
        </is>
      </c>
      <c r="D132" s="183" t="inlineStr">
        <is>
          <t>Органо-силикатная композиция ОС-12-03</t>
        </is>
      </c>
      <c r="E132" s="265" t="inlineStr">
        <is>
          <t>т</t>
        </is>
      </c>
      <c r="F132" s="186" t="n">
        <v>0.1242</v>
      </c>
      <c r="G132" s="185" t="n">
        <v>58750</v>
      </c>
      <c r="H132" s="185">
        <f>F132*G132</f>
        <v/>
      </c>
    </row>
    <row r="133" s="207">
      <c r="A133" s="181">
        <f>A132+1</f>
        <v/>
      </c>
      <c r="B133" s="62" t="n"/>
      <c r="C133" s="186" t="inlineStr">
        <is>
          <t>509-1578</t>
        </is>
      </c>
      <c r="D133" s="183" t="inlineStr">
        <is>
          <t>Наконечники кабельные медные ТМ-35</t>
        </is>
      </c>
      <c r="E133" s="265" t="inlineStr">
        <is>
          <t>шт.</t>
        </is>
      </c>
      <c r="F133" s="186" t="n">
        <v>1400</v>
      </c>
      <c r="G133" s="185" t="n">
        <v>5.12</v>
      </c>
      <c r="H133" s="185">
        <f>F133*G133</f>
        <v/>
      </c>
    </row>
    <row r="134" ht="25.5" customHeight="1" s="207">
      <c r="A134" s="181">
        <f>A133+1</f>
        <v/>
      </c>
      <c r="B134" s="62" t="n"/>
      <c r="C134" s="186" t="inlineStr">
        <is>
          <t>01.3.01.06-0050</t>
        </is>
      </c>
      <c r="D134" s="187" t="inlineStr">
        <is>
          <t>Смазка универсальная тугоплавкая УТ (консталин жировой)</t>
        </is>
      </c>
      <c r="E134" s="265" t="inlineStr">
        <is>
          <t>т</t>
        </is>
      </c>
      <c r="F134" s="186" t="n">
        <v>0.3638</v>
      </c>
      <c r="G134" s="185" t="n">
        <v>17500</v>
      </c>
      <c r="H134" s="185">
        <f>F134*G134</f>
        <v/>
      </c>
    </row>
    <row r="135" s="207">
      <c r="A135" s="181">
        <f>A134+1</f>
        <v/>
      </c>
      <c r="B135" s="62" t="n"/>
      <c r="C135" s="186" t="inlineStr">
        <is>
          <t>01.7.17.11-0001</t>
        </is>
      </c>
      <c r="D135" s="183" t="inlineStr">
        <is>
          <t>Бумага шлифовальная</t>
        </is>
      </c>
      <c r="E135" s="265" t="inlineStr">
        <is>
          <t>кг</t>
        </is>
      </c>
      <c r="F135" s="186" t="n">
        <v>120</v>
      </c>
      <c r="G135" s="185" t="n">
        <v>50</v>
      </c>
      <c r="H135" s="185">
        <f>F135*G135</f>
        <v/>
      </c>
    </row>
    <row r="136" s="207">
      <c r="A136" s="181">
        <f>A135+1</f>
        <v/>
      </c>
      <c r="B136" s="62" t="n"/>
      <c r="C136" s="186" t="inlineStr">
        <is>
          <t>509-5678</t>
        </is>
      </c>
      <c r="D136" s="183" t="inlineStr">
        <is>
          <t>Зажим поддерживающий глухой 3ПГН-5-7</t>
        </is>
      </c>
      <c r="E136" s="265" t="inlineStr">
        <is>
          <t>шт.</t>
        </is>
      </c>
      <c r="F136" s="186" t="n">
        <v>7.5</v>
      </c>
      <c r="G136" s="185" t="n">
        <v>793.53</v>
      </c>
      <c r="H136" s="185">
        <f>F136*G136</f>
        <v/>
      </c>
    </row>
    <row r="137" s="207">
      <c r="A137" s="181">
        <f>A136+1</f>
        <v/>
      </c>
      <c r="B137" s="62" t="n"/>
      <c r="C137" s="186" t="inlineStr">
        <is>
          <t>14.4.02.09-0301</t>
        </is>
      </c>
      <c r="D137" s="183" t="inlineStr">
        <is>
          <t>Краска Цинол</t>
        </is>
      </c>
      <c r="E137" s="265" t="inlineStr">
        <is>
          <t>кг</t>
        </is>
      </c>
      <c r="F137" s="186" t="n">
        <v>24.15</v>
      </c>
      <c r="G137" s="185" t="n">
        <v>238.48</v>
      </c>
      <c r="H137" s="185">
        <f>F137*G137</f>
        <v/>
      </c>
    </row>
    <row r="138" s="207">
      <c r="A138" s="181">
        <f>A137+1</f>
        <v/>
      </c>
      <c r="B138" s="62" t="n"/>
      <c r="C138" s="186" t="inlineStr">
        <is>
          <t>01.3.01.01-0001</t>
        </is>
      </c>
      <c r="D138" s="183" t="inlineStr">
        <is>
          <t>Бензин авиационный Б-70</t>
        </is>
      </c>
      <c r="E138" s="265" t="inlineStr">
        <is>
          <t>т</t>
        </is>
      </c>
      <c r="F138" s="186" t="n">
        <v>1.256</v>
      </c>
      <c r="G138" s="185" t="n">
        <v>4488.4</v>
      </c>
      <c r="H138" s="185">
        <f>F138*G138</f>
        <v/>
      </c>
    </row>
    <row r="139" ht="25.5" customHeight="1" s="207">
      <c r="A139" s="181">
        <f>A138+1</f>
        <v/>
      </c>
      <c r="B139" s="62" t="n"/>
      <c r="C139" s="186" t="inlineStr">
        <is>
          <t>10.3.02.03-0011</t>
        </is>
      </c>
      <c r="D139" s="183" t="inlineStr">
        <is>
          <t>Припои оловянно-свинцовые бессурьмянистые марки ПОС30</t>
        </is>
      </c>
      <c r="E139" s="265" t="inlineStr">
        <is>
          <t>кг</t>
        </is>
      </c>
      <c r="F139" s="186" t="n">
        <v>81.25</v>
      </c>
      <c r="G139" s="185" t="n">
        <v>68.05</v>
      </c>
      <c r="H139" s="185">
        <f>F139*G139</f>
        <v/>
      </c>
    </row>
    <row r="140" s="207">
      <c r="A140" s="181">
        <f>A139+1</f>
        <v/>
      </c>
      <c r="B140" s="62" t="n"/>
      <c r="C140" s="186" t="inlineStr">
        <is>
          <t>01.7.20.08-0031</t>
        </is>
      </c>
      <c r="D140" s="183" t="inlineStr">
        <is>
          <t>Бязь суровая арт. 6804</t>
        </is>
      </c>
      <c r="E140" s="265" t="inlineStr">
        <is>
          <t>10 м2</t>
        </is>
      </c>
      <c r="F140" s="186" t="n">
        <v>64.19</v>
      </c>
      <c r="G140" s="185" t="n">
        <v>79.09999999999999</v>
      </c>
      <c r="H140" s="185">
        <f>F140*G140</f>
        <v/>
      </c>
    </row>
    <row r="141" s="207">
      <c r="A141" s="181">
        <f>A140+1</f>
        <v/>
      </c>
      <c r="B141" s="62" t="n"/>
      <c r="C141" s="186" t="inlineStr">
        <is>
          <t>01.3.01.07-0008</t>
        </is>
      </c>
      <c r="D141" s="183" t="inlineStr">
        <is>
          <t>Спирт этиловый ректификованный технический, сорт I</t>
        </is>
      </c>
      <c r="E141" s="265" t="inlineStr">
        <is>
          <t>т</t>
        </is>
      </c>
      <c r="F141" s="186" t="n">
        <v>0.12</v>
      </c>
      <c r="G141" s="185" t="n">
        <v>38890</v>
      </c>
      <c r="H141" s="185">
        <f>F141*G141</f>
        <v/>
      </c>
    </row>
    <row r="142" s="207">
      <c r="A142" s="181">
        <f>A141+1</f>
        <v/>
      </c>
      <c r="B142" s="62" t="n"/>
      <c r="C142" s="186" t="inlineStr">
        <is>
          <t>20.1.02.23-0082</t>
        </is>
      </c>
      <c r="D142" s="183" t="inlineStr">
        <is>
          <t>Перемычки гибкие, тип ПГС-50</t>
        </is>
      </c>
      <c r="E142" s="265" t="inlineStr">
        <is>
          <t>10 шт.</t>
        </is>
      </c>
      <c r="F142" s="186" t="n">
        <v>118</v>
      </c>
      <c r="G142" s="185" t="n">
        <v>39</v>
      </c>
      <c r="H142" s="185">
        <f>F142*G142</f>
        <v/>
      </c>
    </row>
    <row r="143" ht="25.5" customHeight="1" s="207">
      <c r="A143" s="181">
        <f>A142+1</f>
        <v/>
      </c>
      <c r="B143" s="62" t="n"/>
      <c r="C143" s="186" t="inlineStr">
        <is>
          <t>04.1.02.05-0047</t>
        </is>
      </c>
      <c r="D143" s="183" t="inlineStr">
        <is>
          <t>Бетон тяжелый, крупность заполнителя 20 мм, класс В27,5 (М350)</t>
        </is>
      </c>
      <c r="E143" s="265" t="inlineStr">
        <is>
          <t>м3</t>
        </is>
      </c>
      <c r="F143" s="186" t="n">
        <v>6.12</v>
      </c>
      <c r="G143" s="185" t="n">
        <v>749.6799999999999</v>
      </c>
      <c r="H143" s="185">
        <f>F143*G143</f>
        <v/>
      </c>
    </row>
    <row r="144" ht="38.25" customHeight="1" s="207">
      <c r="A144" s="181">
        <f>A143+1</f>
        <v/>
      </c>
      <c r="B144" s="62" t="n"/>
      <c r="C144" s="186" t="inlineStr">
        <is>
          <t>509-3675</t>
        </is>
      </c>
      <c r="D144" s="183" t="inlineStr">
        <is>
          <t>Ввод кабельный для уплотнения кабелей в местах вводов, марка ВК-22 У3, диаметр прохода 22 мм (PG-21)</t>
        </is>
      </c>
      <c r="E144" s="265" t="inlineStr">
        <is>
          <t>шт.</t>
        </is>
      </c>
      <c r="F144" s="186" t="n">
        <v>600</v>
      </c>
      <c r="G144" s="185" t="n">
        <v>6.65</v>
      </c>
      <c r="H144" s="185">
        <f>F144*G144</f>
        <v/>
      </c>
    </row>
    <row r="145" ht="25.5" customHeight="1" s="207">
      <c r="A145" s="181">
        <f>A144+1</f>
        <v/>
      </c>
      <c r="B145" s="62" t="n"/>
      <c r="C145" s="186" t="inlineStr">
        <is>
          <t>509-6413</t>
        </is>
      </c>
      <c r="D145" s="183" t="inlineStr">
        <is>
          <t>Трубы гибкие гофрированные из ПВХ DKC" диаметром 25 мм</t>
        </is>
      </c>
      <c r="E145" s="265" t="inlineStr">
        <is>
          <t>м</t>
        </is>
      </c>
      <c r="F145" s="186" t="n">
        <v>1727.5</v>
      </c>
      <c r="G145" s="185" t="n">
        <v>2.16</v>
      </c>
      <c r="H145" s="185">
        <f>F145*G145</f>
        <v/>
      </c>
    </row>
    <row r="146" s="207">
      <c r="A146" s="181">
        <f>A145+1</f>
        <v/>
      </c>
      <c r="B146" s="62" t="n"/>
      <c r="C146" s="186" t="inlineStr">
        <is>
          <t>509-1508</t>
        </is>
      </c>
      <c r="D146" s="183" t="inlineStr">
        <is>
          <t>Наконечники кабельные алюминиевые ТА 50-10-9</t>
        </is>
      </c>
      <c r="E146" s="265" t="inlineStr">
        <is>
          <t>шт.</t>
        </is>
      </c>
      <c r="F146" s="186" t="n">
        <v>500</v>
      </c>
      <c r="G146" s="185" t="n">
        <v>7.46</v>
      </c>
      <c r="H146" s="185">
        <f>F146*G146</f>
        <v/>
      </c>
    </row>
    <row r="147" s="207">
      <c r="A147" s="181">
        <f>A146+1</f>
        <v/>
      </c>
      <c r="B147" s="62" t="n"/>
      <c r="C147" s="249" t="inlineStr">
        <is>
          <t>10.1.02.02-0011</t>
        </is>
      </c>
      <c r="D147" s="22" t="inlineStr">
        <is>
          <t>Алюминий листовой толщиной 0,5-0,9 мм, гладкий</t>
        </is>
      </c>
      <c r="E147" s="265" t="inlineStr">
        <is>
          <t>кг</t>
        </is>
      </c>
      <c r="F147" s="186" t="n">
        <v>61.735</v>
      </c>
      <c r="G147" s="185" t="n">
        <v>57.28</v>
      </c>
      <c r="H147" s="185">
        <f>F147*G147</f>
        <v/>
      </c>
    </row>
    <row r="148" s="207">
      <c r="A148" s="181">
        <f>A147+1</f>
        <v/>
      </c>
      <c r="B148" s="62" t="n"/>
      <c r="C148" s="186" t="inlineStr">
        <is>
          <t>20.1.02.14-0003</t>
        </is>
      </c>
      <c r="D148" s="183" t="inlineStr">
        <is>
          <t>Серьга СР-7-16</t>
        </is>
      </c>
      <c r="E148" s="265" t="inlineStr">
        <is>
          <t>шт.</t>
        </is>
      </c>
      <c r="F148" s="186" t="n">
        <v>342.5</v>
      </c>
      <c r="G148" s="185" t="n">
        <v>9.359999999999999</v>
      </c>
      <c r="H148" s="185">
        <f>F148*G148</f>
        <v/>
      </c>
    </row>
    <row r="149" s="207">
      <c r="A149" s="181">
        <f>A148+1</f>
        <v/>
      </c>
      <c r="B149" s="62" t="n"/>
      <c r="C149" s="186" t="inlineStr">
        <is>
          <t>01.7.15.07-0014</t>
        </is>
      </c>
      <c r="D149" s="183" t="inlineStr">
        <is>
          <t>Дюбели распорные полипропиленовые</t>
        </is>
      </c>
      <c r="E149" s="265" t="inlineStr">
        <is>
          <t>100 шт.</t>
        </is>
      </c>
      <c r="F149" s="186" t="n">
        <v>34.315</v>
      </c>
      <c r="G149" s="185" t="n">
        <v>86</v>
      </c>
      <c r="H149" s="185">
        <f>F149*G149</f>
        <v/>
      </c>
    </row>
    <row r="150" s="207">
      <c r="A150" s="181">
        <f>A149+1</f>
        <v/>
      </c>
      <c r="B150" s="62" t="n"/>
      <c r="C150" s="186" t="inlineStr">
        <is>
          <t>14.2.01.05-0003</t>
        </is>
      </c>
      <c r="D150" s="183" t="inlineStr">
        <is>
          <t>Композиция цинконаполненная Цинол</t>
        </is>
      </c>
      <c r="E150" s="265" t="inlineStr">
        <is>
          <t>кг</t>
        </is>
      </c>
      <c r="F150" s="186" t="n">
        <v>21.5</v>
      </c>
      <c r="G150" s="185" t="n">
        <v>114.42</v>
      </c>
      <c r="H150" s="185">
        <f>F150*G150</f>
        <v/>
      </c>
    </row>
    <row r="151" ht="38.25" customHeight="1" s="207">
      <c r="A151" s="181">
        <f>A150+1</f>
        <v/>
      </c>
      <c r="B151" s="62" t="n"/>
      <c r="C151" s="186" t="inlineStr">
        <is>
          <t>21.2.02.01-0024</t>
        </is>
      </c>
      <c r="D151" s="183" t="inlineStr">
        <is>
          <t>Провода неизолированные медные гибкие для электрических установок и антенн марки МГ, сечением 6 мм2</t>
        </is>
      </c>
      <c r="E151" s="265" t="inlineStr">
        <is>
          <t>т</t>
        </is>
      </c>
      <c r="F151" s="186" t="n">
        <v>0.0325</v>
      </c>
      <c r="G151" s="185" t="n">
        <v>74944.42999999999</v>
      </c>
      <c r="H151" s="185">
        <f>F151*G151</f>
        <v/>
      </c>
    </row>
    <row r="152" ht="25.5" customHeight="1" s="207">
      <c r="A152" s="181">
        <f>A151+1</f>
        <v/>
      </c>
      <c r="B152" s="62" t="n"/>
      <c r="C152" s="186" t="inlineStr">
        <is>
          <t>14.4.01.20-0001</t>
        </is>
      </c>
      <c r="D152" s="183" t="inlineStr">
        <is>
          <t>Грунт-краска антикоррозионная цинкнаполненная ЦХСК- 1467</t>
        </is>
      </c>
      <c r="E152" s="265" t="inlineStr">
        <is>
          <t>т</t>
        </is>
      </c>
      <c r="F152" s="186" t="n">
        <v>0.0215</v>
      </c>
      <c r="G152" s="185" t="n">
        <v>107351.35</v>
      </c>
      <c r="H152" s="185">
        <f>F152*G152</f>
        <v/>
      </c>
    </row>
    <row r="153" ht="38.25" customHeight="1" s="207">
      <c r="A153" s="181">
        <f>A152+1</f>
        <v/>
      </c>
      <c r="B153" s="62" t="n"/>
      <c r="C153" s="186" t="inlineStr">
        <is>
          <t>509-3674</t>
        </is>
      </c>
      <c r="D153" s="183" t="inlineStr">
        <is>
          <t>Ввод кабельный для уплотнения кабелей в местах вводов, марка ВК-16 У3, диаметр прохода 16 мм (PG-16)</t>
        </is>
      </c>
      <c r="E153" s="265" t="inlineStr">
        <is>
          <t>шт.</t>
        </is>
      </c>
      <c r="F153" s="186" t="n">
        <v>495</v>
      </c>
      <c r="G153" s="185" t="n">
        <v>4.5</v>
      </c>
      <c r="H153" s="185">
        <f>F153*G153</f>
        <v/>
      </c>
    </row>
    <row r="154" s="207">
      <c r="A154" s="181">
        <f>A153+1</f>
        <v/>
      </c>
      <c r="B154" s="62" t="n"/>
      <c r="C154" s="186" t="inlineStr">
        <is>
          <t>01.7.06.07-0001</t>
        </is>
      </c>
      <c r="D154" s="183" t="inlineStr">
        <is>
          <t>Лента К226</t>
        </is>
      </c>
      <c r="E154" s="265" t="inlineStr">
        <is>
          <t>100 м</t>
        </is>
      </c>
      <c r="F154" s="186" t="n">
        <v>17.14725</v>
      </c>
      <c r="G154" s="185" t="n">
        <v>120</v>
      </c>
      <c r="H154" s="185">
        <f>F154*G154</f>
        <v/>
      </c>
    </row>
    <row r="155" ht="25.5" customHeight="1" s="207">
      <c r="A155" s="181">
        <f>A154+1</f>
        <v/>
      </c>
      <c r="B155" s="62" t="n"/>
      <c r="C155" s="186" t="inlineStr">
        <is>
          <t>01.2.03.05-0015</t>
        </is>
      </c>
      <c r="D155" s="183" t="inlineStr">
        <is>
          <t>Праймер каучуково-смоляной Гермокрон (ТУ 2213-032- 20504464-2001)</t>
        </is>
      </c>
      <c r="E155" s="265" t="inlineStr">
        <is>
          <t>кг</t>
        </is>
      </c>
      <c r="F155" s="186" t="n">
        <v>77.5</v>
      </c>
      <c r="G155" s="185" t="n">
        <v>24.06</v>
      </c>
      <c r="H155" s="185">
        <f>F155*G155</f>
        <v/>
      </c>
    </row>
    <row r="156" s="207">
      <c r="A156" s="181">
        <f>A155+1</f>
        <v/>
      </c>
      <c r="B156" s="62" t="n"/>
      <c r="C156" s="186" t="inlineStr">
        <is>
          <t>01.7.15.02-0071</t>
        </is>
      </c>
      <c r="D156" s="183" t="inlineStr">
        <is>
          <t>Болты распорные МР 12х100</t>
        </is>
      </c>
      <c r="E156" s="265" t="inlineStr">
        <is>
          <t>шт.</t>
        </is>
      </c>
      <c r="F156" s="186" t="n">
        <v>340</v>
      </c>
      <c r="G156" s="185" t="n">
        <v>5.28</v>
      </c>
      <c r="H156" s="185">
        <f>F156*G156</f>
        <v/>
      </c>
    </row>
    <row r="157" s="207">
      <c r="A157" s="181">
        <f>A156+1</f>
        <v/>
      </c>
      <c r="B157" s="62" t="n"/>
      <c r="C157" s="186" t="inlineStr">
        <is>
          <t>01.3.02.09-0022</t>
        </is>
      </c>
      <c r="D157" s="183" t="inlineStr">
        <is>
          <t>Пропан-бутан, смесь техническая</t>
        </is>
      </c>
      <c r="E157" s="265" t="inlineStr">
        <is>
          <t>кг</t>
        </is>
      </c>
      <c r="F157" s="186" t="n">
        <v>251.612415</v>
      </c>
      <c r="G157" s="185" t="n">
        <v>6.09</v>
      </c>
      <c r="H157" s="185">
        <f>F157*G157</f>
        <v/>
      </c>
    </row>
    <row r="158" s="207">
      <c r="A158" s="181">
        <f>A157+1</f>
        <v/>
      </c>
      <c r="B158" s="62" t="n"/>
      <c r="C158" s="186" t="inlineStr">
        <is>
          <t>14.4.01.20-0012</t>
        </is>
      </c>
      <c r="D158" s="183" t="inlineStr">
        <is>
          <t>Грунтовка: цинкнаполненная Цинар</t>
        </is>
      </c>
      <c r="E158" s="265" t="inlineStr">
        <is>
          <t>т</t>
        </is>
      </c>
      <c r="F158" s="186" t="n">
        <v>0.016125</v>
      </c>
      <c r="G158" s="185" t="n">
        <v>86794.72</v>
      </c>
      <c r="H158" s="185">
        <f>F158*G158</f>
        <v/>
      </c>
    </row>
    <row r="159" s="207">
      <c r="A159" s="181">
        <f>A158+1</f>
        <v/>
      </c>
      <c r="B159" s="62" t="n"/>
      <c r="C159" s="186" t="inlineStr">
        <is>
          <t>14.4.03.03-0002</t>
        </is>
      </c>
      <c r="D159" s="183" t="inlineStr">
        <is>
          <t>Лак битумный БТ-123</t>
        </is>
      </c>
      <c r="E159" s="265" t="inlineStr">
        <is>
          <t>т</t>
        </is>
      </c>
      <c r="F159" s="186" t="n">
        <v>0.17445</v>
      </c>
      <c r="G159" s="185" t="n">
        <v>7826.9</v>
      </c>
      <c r="H159" s="185">
        <f>F159*G159</f>
        <v/>
      </c>
    </row>
    <row r="160" s="207">
      <c r="A160" s="181">
        <f>A159+1</f>
        <v/>
      </c>
      <c r="B160" s="62" t="n"/>
      <c r="C160" s="186" t="inlineStr">
        <is>
          <t>103-1178</t>
        </is>
      </c>
      <c r="D160" s="183" t="inlineStr">
        <is>
          <t>Клипса для крепежа гофротрубы, диаметром 25 мм</t>
        </is>
      </c>
      <c r="E160" s="265" t="inlineStr">
        <is>
          <t>шт.</t>
        </is>
      </c>
      <c r="F160" s="186" t="n">
        <v>3025</v>
      </c>
      <c r="G160" s="185" t="n">
        <v>0.42</v>
      </c>
      <c r="H160" s="185">
        <f>F160*G160</f>
        <v/>
      </c>
    </row>
    <row r="161" ht="25.5" customHeight="1" s="207">
      <c r="A161" s="181">
        <f>A160+1</f>
        <v/>
      </c>
      <c r="B161" s="62" t="n"/>
      <c r="C161" s="186" t="inlineStr">
        <is>
          <t>08.3.05.02-0101</t>
        </is>
      </c>
      <c r="D161" s="183" t="inlineStr">
        <is>
          <t>Сталь листовая углеродистая обыкновенного качества марки ВСт3пс5 толщиной 4-6 мм</t>
        </is>
      </c>
      <c r="E161" s="265" t="inlineStr">
        <is>
          <t>т</t>
        </is>
      </c>
      <c r="F161" s="186" t="n">
        <v>0.2176</v>
      </c>
      <c r="G161" s="185" t="n">
        <v>5763</v>
      </c>
      <c r="H161" s="185">
        <f>F161*G161</f>
        <v/>
      </c>
    </row>
    <row r="162" ht="38.25" customHeight="1" s="207">
      <c r="A162" s="181">
        <f>A161+1</f>
        <v/>
      </c>
      <c r="B162" s="62" t="n"/>
      <c r="C162" s="186" t="inlineStr">
        <is>
          <t>05.2.02.01-0048</t>
        </is>
      </c>
      <c r="D162" s="183" t="inlineStr">
        <is>
          <t>Блоки бетонные стен подвалов сплошные (ГОСТ13579-78) ФБС12-6-3-Т /бетон В7,5 (М100), объем 0,191 м3, расход арматуры 0,74 кг/</t>
        </is>
      </c>
      <c r="E162" s="265" t="inlineStr">
        <is>
          <t>шт.</t>
        </is>
      </c>
      <c r="F162" s="186" t="n">
        <v>10</v>
      </c>
      <c r="G162" s="185" t="n">
        <v>118.42</v>
      </c>
      <c r="H162" s="185">
        <f>F162*G162</f>
        <v/>
      </c>
    </row>
    <row r="163" s="207">
      <c r="A163" s="181">
        <f>A162+1</f>
        <v/>
      </c>
      <c r="B163" s="62" t="n"/>
      <c r="C163" s="186" t="inlineStr">
        <is>
          <t>05.1.02.03-0001</t>
        </is>
      </c>
      <c r="D163" s="183" t="inlineStr">
        <is>
          <t>Бруски железобетонные для прокладки лотков</t>
        </is>
      </c>
      <c r="E163" s="265" t="inlineStr">
        <is>
          <t>м3</t>
        </is>
      </c>
      <c r="F163" s="186" t="n">
        <v>0.45</v>
      </c>
      <c r="G163" s="185" t="n">
        <v>1684.93</v>
      </c>
      <c r="H163" s="185">
        <f>F163*G163</f>
        <v/>
      </c>
    </row>
    <row r="164" s="207">
      <c r="A164" s="181">
        <f>A163+1</f>
        <v/>
      </c>
      <c r="B164" s="62" t="n"/>
      <c r="C164" s="186" t="inlineStr">
        <is>
          <t>01.7.15.14-0165</t>
        </is>
      </c>
      <c r="D164" s="183" t="inlineStr">
        <is>
          <t>Шурупы с полукруглой головкой 4x40 мм</t>
        </is>
      </c>
      <c r="E164" s="265" t="inlineStr">
        <is>
          <t>т</t>
        </is>
      </c>
      <c r="F164" s="186" t="n">
        <v>0.05859</v>
      </c>
      <c r="G164" s="185" t="n">
        <v>12430</v>
      </c>
      <c r="H164" s="185">
        <f>F164*G164</f>
        <v/>
      </c>
    </row>
    <row r="165" s="207">
      <c r="A165" s="181">
        <f>A164+1</f>
        <v/>
      </c>
      <c r="B165" s="62" t="n"/>
      <c r="C165" s="186" t="inlineStr">
        <is>
          <t>01.7.15.10-0032</t>
        </is>
      </c>
      <c r="D165" s="183" t="inlineStr">
        <is>
          <t>Скоба СК-12-1А</t>
        </is>
      </c>
      <c r="E165" s="265" t="inlineStr">
        <is>
          <t>шт.</t>
        </is>
      </c>
      <c r="F165" s="186" t="n">
        <v>12.5</v>
      </c>
      <c r="G165" s="185" t="n">
        <v>54.7</v>
      </c>
      <c r="H165" s="185">
        <f>F165*G165</f>
        <v/>
      </c>
    </row>
    <row r="166" s="207">
      <c r="A166" s="181">
        <f>A165+1</f>
        <v/>
      </c>
      <c r="B166" s="62" t="n"/>
      <c r="C166" s="186" t="inlineStr">
        <is>
          <t>509-4861</t>
        </is>
      </c>
      <c r="D166" s="183" t="inlineStr">
        <is>
          <t>Ушко специальное УС-7-16</t>
        </is>
      </c>
      <c r="E166" s="265" t="inlineStr">
        <is>
          <t>шт.</t>
        </is>
      </c>
      <c r="F166" s="186" t="n">
        <v>7.5</v>
      </c>
      <c r="G166" s="185" t="n">
        <v>88.06</v>
      </c>
      <c r="H166" s="185">
        <f>F166*G166</f>
        <v/>
      </c>
    </row>
    <row r="167" s="207">
      <c r="A167" s="181">
        <f>A166+1</f>
        <v/>
      </c>
      <c r="B167" s="62" t="n"/>
      <c r="C167" s="186" t="inlineStr">
        <is>
          <t>01.7.11.07-0035</t>
        </is>
      </c>
      <c r="D167" s="183" t="inlineStr">
        <is>
          <t>Электроды диаметром 4 мм Э46</t>
        </is>
      </c>
      <c r="E167" s="265" t="inlineStr">
        <is>
          <t>т</t>
        </is>
      </c>
      <c r="F167" s="186" t="n">
        <v>0.058235</v>
      </c>
      <c r="G167" s="185" t="n">
        <v>10749</v>
      </c>
      <c r="H167" s="185">
        <f>F167*G167</f>
        <v/>
      </c>
    </row>
    <row r="168" s="207">
      <c r="A168" s="181">
        <f>A167+1</f>
        <v/>
      </c>
      <c r="B168" s="62" t="n"/>
      <c r="C168" s="186" t="inlineStr">
        <is>
          <t>14.5.09.11-0101</t>
        </is>
      </c>
      <c r="D168" s="183" t="inlineStr">
        <is>
          <t>Уайт-спирит</t>
        </is>
      </c>
      <c r="E168" s="265" t="inlineStr">
        <is>
          <t>т</t>
        </is>
      </c>
      <c r="F168" s="186" t="n">
        <v>0.082</v>
      </c>
      <c r="G168" s="185" t="n">
        <v>6667</v>
      </c>
      <c r="H168" s="185">
        <f>F168*G168</f>
        <v/>
      </c>
    </row>
    <row r="169" s="207">
      <c r="A169" s="181">
        <f>A168+1</f>
        <v/>
      </c>
      <c r="B169" s="62" t="n"/>
      <c r="C169" s="186" t="inlineStr">
        <is>
          <t>01.7.07.08-0003</t>
        </is>
      </c>
      <c r="D169" s="183" t="inlineStr">
        <is>
          <t>Мыло твердое хозяйственное 72%</t>
        </is>
      </c>
      <c r="E169" s="265" t="inlineStr">
        <is>
          <t>шт.</t>
        </is>
      </c>
      <c r="F169" s="186" t="n">
        <v>115.1025</v>
      </c>
      <c r="G169" s="185" t="n">
        <v>4.5</v>
      </c>
      <c r="H169" s="185">
        <f>F169*G169</f>
        <v/>
      </c>
    </row>
    <row r="170" ht="38.25" customHeight="1" s="207">
      <c r="A170" s="181">
        <f>A169+1</f>
        <v/>
      </c>
      <c r="B170" s="62" t="n"/>
      <c r="C170" s="186" t="inlineStr">
        <is>
          <t>509-3677</t>
        </is>
      </c>
      <c r="D170" s="183" t="inlineStr">
        <is>
          <t>Ввод кабельный для уплотнения кабелей в местах вводов, марка ВК-40 У3, диаметр прохода 40 мм (PG-42)</t>
        </is>
      </c>
      <c r="E170" s="265" t="inlineStr">
        <is>
          <t>шт.</t>
        </is>
      </c>
      <c r="F170" s="186" t="n">
        <v>40</v>
      </c>
      <c r="G170" s="185" t="n">
        <v>11.79</v>
      </c>
      <c r="H170" s="185">
        <f>F170*G170</f>
        <v/>
      </c>
    </row>
    <row r="171" s="207">
      <c r="A171" s="181">
        <f>A170+1</f>
        <v/>
      </c>
      <c r="B171" s="62" t="n"/>
      <c r="C171" s="186" t="inlineStr">
        <is>
          <t>509-2668</t>
        </is>
      </c>
      <c r="D171" s="183" t="inlineStr">
        <is>
          <t>Узел крепления КГП-7-3</t>
        </is>
      </c>
      <c r="E171" s="265" t="inlineStr">
        <is>
          <t>шт.</t>
        </is>
      </c>
      <c r="F171" s="186" t="n">
        <v>17.5</v>
      </c>
      <c r="G171" s="185" t="n">
        <v>25.25</v>
      </c>
      <c r="H171" s="185">
        <f>F171*G171</f>
        <v/>
      </c>
    </row>
    <row r="172" s="207">
      <c r="A172" s="181">
        <f>A171+1</f>
        <v/>
      </c>
      <c r="B172" s="62" t="n"/>
      <c r="C172" s="186" t="inlineStr">
        <is>
          <t>01.7.15.07-0031</t>
        </is>
      </c>
      <c r="D172" s="183" t="inlineStr">
        <is>
          <t>Дюбели распорные с гайкой</t>
        </is>
      </c>
      <c r="E172" s="265" t="inlineStr">
        <is>
          <t>100 шт.</t>
        </is>
      </c>
      <c r="F172" s="186" t="n">
        <v>3.932</v>
      </c>
      <c r="G172" s="185" t="n">
        <v>110</v>
      </c>
      <c r="H172" s="185">
        <f>F172*G172</f>
        <v/>
      </c>
    </row>
    <row r="173" ht="25.5" customHeight="1" s="207">
      <c r="A173" s="181">
        <f>A172+1</f>
        <v/>
      </c>
      <c r="B173" s="62" t="n"/>
      <c r="C173" s="186" t="inlineStr">
        <is>
          <t>03.2.01.01-0003</t>
        </is>
      </c>
      <c r="D173" s="183" t="inlineStr">
        <is>
          <t>Портландцемент общестроительного назначения бездобавочный, марки 500</t>
        </is>
      </c>
      <c r="E173" s="265" t="inlineStr">
        <is>
          <t>т</t>
        </is>
      </c>
      <c r="F173" s="186" t="n">
        <v>0.8847</v>
      </c>
      <c r="G173" s="185" t="n">
        <v>480</v>
      </c>
      <c r="H173" s="185">
        <f>F173*G173</f>
        <v/>
      </c>
    </row>
    <row r="174" ht="25.5" customHeight="1" s="207">
      <c r="A174" s="181">
        <f>A173+1</f>
        <v/>
      </c>
      <c r="B174" s="62" t="n"/>
      <c r="C174" s="186" t="inlineStr">
        <is>
          <t>14.2.01.05-0001</t>
        </is>
      </c>
      <c r="D174" s="183" t="inlineStr">
        <is>
          <t>Композиция Алпол (на основе термопластичных полимеров)</t>
        </is>
      </c>
      <c r="E174" s="265" t="inlineStr">
        <is>
          <t>кг</t>
        </is>
      </c>
      <c r="F174" s="186" t="n">
        <v>7.525</v>
      </c>
      <c r="G174" s="185" t="n">
        <v>54.99</v>
      </c>
      <c r="H174" s="185">
        <f>F174*G174</f>
        <v/>
      </c>
    </row>
    <row r="175" ht="25.5" customHeight="1" s="207">
      <c r="A175" s="181">
        <f>A174+1</f>
        <v/>
      </c>
      <c r="B175" s="62" t="n"/>
      <c r="C175" s="186" t="inlineStr">
        <is>
          <t>11.1.03.06-0021</t>
        </is>
      </c>
      <c r="D175" s="183" t="inlineStr">
        <is>
          <t>Доски обрезные (береза, липа) длиной 4-6,5 м, все ширины, толщиной 19-22 мм, II сорта</t>
        </is>
      </c>
      <c r="E175" s="265" t="inlineStr">
        <is>
          <t>м3</t>
        </is>
      </c>
      <c r="F175" s="186" t="n">
        <v>0.2</v>
      </c>
      <c r="G175" s="185" t="n">
        <v>1784</v>
      </c>
      <c r="H175" s="185">
        <f>F175*G175</f>
        <v/>
      </c>
    </row>
    <row r="176" s="207">
      <c r="A176" s="181">
        <f>A175+1</f>
        <v/>
      </c>
      <c r="B176" s="62" t="n"/>
      <c r="C176" s="186" t="inlineStr">
        <is>
          <t>01.7.03.01-0001</t>
        </is>
      </c>
      <c r="D176" s="183" t="inlineStr">
        <is>
          <t>Вода</t>
        </is>
      </c>
      <c r="E176" s="265" t="inlineStr">
        <is>
          <t>м3</t>
        </is>
      </c>
      <c r="F176" s="186" t="n">
        <v>135.3980925</v>
      </c>
      <c r="G176" s="185" t="n">
        <v>2.44</v>
      </c>
      <c r="H176" s="185">
        <f>F176*G176</f>
        <v/>
      </c>
    </row>
    <row r="177" s="207">
      <c r="A177" s="181">
        <f>A176+1</f>
        <v/>
      </c>
      <c r="B177" s="62" t="n"/>
      <c r="C177" s="186" t="inlineStr">
        <is>
          <t>14.4.04.11-0010</t>
        </is>
      </c>
      <c r="D177" s="183" t="inlineStr">
        <is>
          <t>Эмаль ХС-720 серебристая антикоррозийная</t>
        </is>
      </c>
      <c r="E177" s="265" t="inlineStr">
        <is>
          <t>т</t>
        </is>
      </c>
      <c r="F177" s="186" t="n">
        <v>0.00856</v>
      </c>
      <c r="G177" s="185" t="n">
        <v>35001</v>
      </c>
      <c r="H177" s="185">
        <f>F177*G177</f>
        <v/>
      </c>
    </row>
    <row r="178" s="207">
      <c r="A178" s="181">
        <f>A177+1</f>
        <v/>
      </c>
      <c r="B178" s="62" t="n"/>
      <c r="C178" s="186" t="inlineStr">
        <is>
          <t>01.7.15.04-0011</t>
        </is>
      </c>
      <c r="D178" s="183" t="inlineStr">
        <is>
          <t>Винты с полукруглой головкой длиной 50 мм</t>
        </is>
      </c>
      <c r="E178" s="265" t="inlineStr">
        <is>
          <t>т</t>
        </is>
      </c>
      <c r="F178" s="186" t="n">
        <v>0.0232</v>
      </c>
      <c r="G178" s="185" t="n">
        <v>12430</v>
      </c>
      <c r="H178" s="185">
        <f>F178*G178</f>
        <v/>
      </c>
    </row>
    <row r="179" ht="25.5" customHeight="1" s="207">
      <c r="A179" s="181">
        <f>A178+1</f>
        <v/>
      </c>
      <c r="B179" s="62" t="n"/>
      <c r="C179" s="186" t="inlineStr">
        <is>
          <t>10.2.02.07-0109</t>
        </is>
      </c>
      <c r="D179" s="183" t="inlineStr">
        <is>
          <t>Проволока латунная марки Л68 круглая, твердая, нормальной точности, диаметром 0,50 мм</t>
        </is>
      </c>
      <c r="E179" s="265" t="inlineStr">
        <is>
          <t>т</t>
        </is>
      </c>
      <c r="F179" s="186" t="n">
        <v>0.004</v>
      </c>
      <c r="G179" s="185" t="n">
        <v>62000</v>
      </c>
      <c r="H179" s="185">
        <f>F179*G179</f>
        <v/>
      </c>
    </row>
    <row r="180" s="207">
      <c r="A180" s="181">
        <f>A179+1</f>
        <v/>
      </c>
      <c r="B180" s="62" t="n"/>
      <c r="C180" s="186" t="inlineStr">
        <is>
          <t>01.7.15.07-0152</t>
        </is>
      </c>
      <c r="D180" s="183" t="inlineStr">
        <is>
          <t>Дюбель с шурупом 6/35 мм</t>
        </is>
      </c>
      <c r="E180" s="265" t="inlineStr">
        <is>
          <t>100 шт.</t>
        </is>
      </c>
      <c r="F180" s="186" t="n">
        <v>30.23125</v>
      </c>
      <c r="G180" s="185" t="n">
        <v>8</v>
      </c>
      <c r="H180" s="185">
        <f>F180*G180</f>
        <v/>
      </c>
    </row>
    <row r="181" ht="38.25" customHeight="1" s="207">
      <c r="A181" s="181">
        <f>A180+1</f>
        <v/>
      </c>
      <c r="B181" s="62" t="n"/>
      <c r="C181" s="186" t="inlineStr">
        <is>
          <t>509-3676</t>
        </is>
      </c>
      <c r="D181" s="183" t="inlineStr">
        <is>
          <t>Ввод кабельный для уплотнения кабелей в местах вводов, марка ВК-32 У3, диаметр прохода 32 мм (PG-29)</t>
        </is>
      </c>
      <c r="E181" s="265" t="inlineStr">
        <is>
          <t>шт.</t>
        </is>
      </c>
      <c r="F181" s="186" t="n">
        <v>25</v>
      </c>
      <c r="G181" s="185" t="n">
        <v>8.98</v>
      </c>
      <c r="H181" s="185">
        <f>F181*G181</f>
        <v/>
      </c>
    </row>
    <row r="182" s="207">
      <c r="A182" s="181">
        <f>A181+1</f>
        <v/>
      </c>
      <c r="B182" s="62" t="n"/>
      <c r="C182" s="186" t="inlineStr">
        <is>
          <t>01.7.20.08-0051</t>
        </is>
      </c>
      <c r="D182" s="183" t="inlineStr">
        <is>
          <t>Ветошь</t>
        </is>
      </c>
      <c r="E182" s="265" t="inlineStr">
        <is>
          <t>кг</t>
        </is>
      </c>
      <c r="F182" s="186" t="n">
        <v>115.1025</v>
      </c>
      <c r="G182" s="185" t="n">
        <v>1.82</v>
      </c>
      <c r="H182" s="185">
        <f>F182*G182</f>
        <v/>
      </c>
    </row>
    <row r="183" s="207">
      <c r="A183" s="181">
        <f>A182+1</f>
        <v/>
      </c>
      <c r="B183" s="62" t="n"/>
      <c r="C183" s="186" t="inlineStr">
        <is>
          <t>01.7.17.11-0003</t>
        </is>
      </c>
      <c r="D183" s="183" t="inlineStr">
        <is>
          <t>Бумага шлифовальная</t>
        </is>
      </c>
      <c r="E183" s="265" t="inlineStr">
        <is>
          <t>10 листов</t>
        </is>
      </c>
      <c r="F183" s="186" t="n">
        <v>5</v>
      </c>
      <c r="G183" s="185" t="n">
        <v>37.5</v>
      </c>
      <c r="H183" s="185">
        <f>F183*G183</f>
        <v/>
      </c>
    </row>
    <row r="184" s="207">
      <c r="A184" s="181">
        <f>A183+1</f>
        <v/>
      </c>
      <c r="B184" s="62" t="n"/>
      <c r="C184" s="186" t="inlineStr">
        <is>
          <t>01.3.02.08-0001</t>
        </is>
      </c>
      <c r="D184" s="183" t="inlineStr">
        <is>
          <t>Кислород технический газообразный</t>
        </is>
      </c>
      <c r="E184" s="265" t="inlineStr">
        <is>
          <t>м3</t>
        </is>
      </c>
      <c r="F184" s="186" t="n">
        <v>27.4232475</v>
      </c>
      <c r="G184" s="185" t="n">
        <v>6.22</v>
      </c>
      <c r="H184" s="185">
        <f>F184*G184</f>
        <v/>
      </c>
    </row>
    <row r="185" s="207">
      <c r="A185" s="181">
        <f>A184+1</f>
        <v/>
      </c>
      <c r="B185" s="62" t="n"/>
      <c r="C185" s="186" t="inlineStr">
        <is>
          <t>14.4.01.18-0002</t>
        </is>
      </c>
      <c r="D185" s="183" t="inlineStr">
        <is>
          <t>Грунтовка ФЛ-03К коричневая</t>
        </is>
      </c>
      <c r="E185" s="265" t="inlineStr">
        <is>
          <t>т</t>
        </is>
      </c>
      <c r="F185" s="186" t="n">
        <v>0.0057075</v>
      </c>
      <c r="G185" s="185" t="n">
        <v>29470.1</v>
      </c>
      <c r="H185" s="185">
        <f>F185*G185</f>
        <v/>
      </c>
    </row>
    <row r="186" s="207">
      <c r="A186" s="181">
        <f>A185+1</f>
        <v/>
      </c>
      <c r="B186" s="62" t="n"/>
      <c r="C186" s="186" t="inlineStr">
        <is>
          <t>02.3.01.02-0015</t>
        </is>
      </c>
      <c r="D186" s="183" t="inlineStr">
        <is>
          <t>Песок природный для строительных работ средний</t>
        </is>
      </c>
      <c r="E186" s="265" t="inlineStr">
        <is>
          <t>м3</t>
        </is>
      </c>
      <c r="F186" s="186" t="inlineStr">
        <is>
          <t>2,88</t>
        </is>
      </c>
      <c r="G186" s="185" t="n">
        <v>55.26</v>
      </c>
      <c r="H186" s="185">
        <f>F186*G186</f>
        <v/>
      </c>
    </row>
    <row r="187" s="207">
      <c r="A187" s="181">
        <f>A186+1</f>
        <v/>
      </c>
      <c r="B187" s="62" t="n"/>
      <c r="C187" s="186" t="inlineStr">
        <is>
          <t>08.3.11.01-0091</t>
        </is>
      </c>
      <c r="D187" s="183" t="inlineStr">
        <is>
          <t>Швеллеры № 40 из стали марки Ст0</t>
        </is>
      </c>
      <c r="E187" s="265" t="inlineStr">
        <is>
          <t>т</t>
        </is>
      </c>
      <c r="F187" s="186" t="n">
        <v>0.0300975</v>
      </c>
      <c r="G187" s="185" t="n">
        <v>4920</v>
      </c>
      <c r="H187" s="185">
        <f>F187*G187</f>
        <v/>
      </c>
    </row>
    <row r="188" s="207">
      <c r="A188" s="181">
        <f>A187+1</f>
        <v/>
      </c>
      <c r="B188" s="62" t="n"/>
      <c r="C188" s="186" t="inlineStr">
        <is>
          <t>11.2.13.04-0011</t>
        </is>
      </c>
      <c r="D188" s="183" t="inlineStr">
        <is>
          <t>Щиты из досок толщиной 25 мм</t>
        </is>
      </c>
      <c r="E188" s="265" t="inlineStr">
        <is>
          <t>м2</t>
        </is>
      </c>
      <c r="F188" s="186" t="n">
        <v>3.906</v>
      </c>
      <c r="G188" s="185" t="n">
        <v>35.53</v>
      </c>
      <c r="H188" s="185">
        <f>F188*G188</f>
        <v/>
      </c>
    </row>
    <row r="189" s="207">
      <c r="A189" s="181">
        <f>A188+1</f>
        <v/>
      </c>
      <c r="B189" s="62" t="n"/>
      <c r="C189" s="186" t="inlineStr">
        <is>
          <t>01.3.01.05-0009</t>
        </is>
      </c>
      <c r="D189" s="183" t="inlineStr">
        <is>
          <t>Парафины нефтяные твердые марки Т-1</t>
        </is>
      </c>
      <c r="E189" s="265" t="inlineStr">
        <is>
          <t>т</t>
        </is>
      </c>
      <c r="F189" s="186" t="n">
        <v>0.0157</v>
      </c>
      <c r="G189" s="185" t="n">
        <v>8105.71</v>
      </c>
      <c r="H189" s="185">
        <f>F189*G189</f>
        <v/>
      </c>
    </row>
    <row r="190" ht="25.5" customHeight="1" s="207">
      <c r="A190" s="181">
        <f>A189+1</f>
        <v/>
      </c>
      <c r="B190" s="62" t="n"/>
      <c r="C190" s="186" t="inlineStr">
        <is>
          <t>01.7.15.03-0034</t>
        </is>
      </c>
      <c r="D190" s="183" t="inlineStr">
        <is>
          <t>Болты с гайками и шайбами оцинкованные, диаметр 12 мм</t>
        </is>
      </c>
      <c r="E190" s="265" t="inlineStr">
        <is>
          <t>кг</t>
        </is>
      </c>
      <c r="F190" s="186" t="n">
        <v>4.525</v>
      </c>
      <c r="G190" s="185" t="n">
        <v>25.76</v>
      </c>
      <c r="H190" s="185">
        <f>F190*G190</f>
        <v/>
      </c>
    </row>
    <row r="191" s="207">
      <c r="A191" s="181">
        <f>A190+1</f>
        <v/>
      </c>
      <c r="B191" s="62" t="n"/>
      <c r="C191" s="186" t="inlineStr">
        <is>
          <t>01.7.15.06-0121</t>
        </is>
      </c>
      <c r="D191" s="183" t="inlineStr">
        <is>
          <t>Гвозди строительные с плоской головкой 1,6x50 мм</t>
        </is>
      </c>
      <c r="E191" s="265" t="inlineStr">
        <is>
          <t>т</t>
        </is>
      </c>
      <c r="F191" s="186" t="n">
        <v>0.0134875</v>
      </c>
      <c r="G191" s="185" t="n">
        <v>8475</v>
      </c>
      <c r="H191" s="185">
        <f>F191*G191</f>
        <v/>
      </c>
    </row>
    <row r="192" ht="51" customHeight="1" s="207">
      <c r="A192" s="181">
        <f>A191+1</f>
        <v/>
      </c>
      <c r="B192" s="62" t="n"/>
      <c r="C192" s="186" t="inlineStr">
        <is>
          <t>07.2.07.12-0020</t>
        </is>
      </c>
      <c r="D192" s="18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92" s="265" t="inlineStr">
        <is>
          <t>т</t>
        </is>
      </c>
      <c r="F192" s="186" t="n">
        <v>0.014655</v>
      </c>
      <c r="G192" s="185" t="n">
        <v>7712</v>
      </c>
      <c r="H192" s="185">
        <f>F192*G192</f>
        <v/>
      </c>
    </row>
    <row r="193" s="207">
      <c r="A193" s="181">
        <f>A192+1</f>
        <v/>
      </c>
      <c r="B193" s="62" t="n"/>
      <c r="C193" s="186" t="inlineStr">
        <is>
          <t>14.5.09.07-0029</t>
        </is>
      </c>
      <c r="D193" s="183" t="inlineStr">
        <is>
          <t>Растворитель марки Р-4</t>
        </is>
      </c>
      <c r="E193" s="265" t="inlineStr">
        <is>
          <t>т</t>
        </is>
      </c>
      <c r="F193" s="186" t="n">
        <v>0.01119</v>
      </c>
      <c r="G193" s="185" t="n">
        <v>9420</v>
      </c>
      <c r="H193" s="185">
        <f>F193*G193</f>
        <v/>
      </c>
    </row>
    <row r="194" s="207">
      <c r="A194" s="181">
        <f>A193+1</f>
        <v/>
      </c>
      <c r="B194" s="62" t="n"/>
      <c r="C194" s="186" t="inlineStr">
        <is>
          <t>14.5.09.10-0001</t>
        </is>
      </c>
      <c r="D194" s="183" t="inlineStr">
        <is>
          <t>Толуол каменноугольный и сланцевый марки А</t>
        </is>
      </c>
      <c r="E194" s="265" t="inlineStr">
        <is>
          <t>т</t>
        </is>
      </c>
      <c r="F194" s="186" t="n">
        <v>0.02385</v>
      </c>
      <c r="G194" s="185" t="n">
        <v>3922</v>
      </c>
      <c r="H194" s="185">
        <f>F194*G194</f>
        <v/>
      </c>
    </row>
    <row r="195" s="207">
      <c r="A195" s="181">
        <f>A194+1</f>
        <v/>
      </c>
      <c r="B195" s="62" t="n"/>
      <c r="C195" s="186" t="inlineStr">
        <is>
          <t>14.4.01.01-0003</t>
        </is>
      </c>
      <c r="D195" s="183" t="inlineStr">
        <is>
          <t>Грунтовка ГФ-021 красно-коричневая</t>
        </is>
      </c>
      <c r="E195" s="265" t="inlineStr">
        <is>
          <t>т</t>
        </is>
      </c>
      <c r="F195" s="186" t="n">
        <v>0.0048075</v>
      </c>
      <c r="G195" s="185" t="n">
        <v>15620</v>
      </c>
      <c r="H195" s="185">
        <f>F195*G195</f>
        <v/>
      </c>
    </row>
    <row r="196" s="207">
      <c r="A196" s="181">
        <f>A195+1</f>
        <v/>
      </c>
      <c r="B196" s="62" t="n"/>
      <c r="C196" s="186" t="inlineStr">
        <is>
          <t>01.7.15.14-0043</t>
        </is>
      </c>
      <c r="D196" s="183" t="inlineStr">
        <is>
          <t>Шуруп самонарезающий (LN) 3,5/11 мм</t>
        </is>
      </c>
      <c r="E196" s="265" t="inlineStr">
        <is>
          <t>100 шт.</t>
        </is>
      </c>
      <c r="F196" s="186" t="n">
        <v>33.915</v>
      </c>
      <c r="G196" s="185" t="n">
        <v>2</v>
      </c>
      <c r="H196" s="185">
        <f>F196*G196</f>
        <v/>
      </c>
    </row>
    <row r="197" ht="25.5" customHeight="1" s="207">
      <c r="A197" s="181">
        <f>A196+1</f>
        <v/>
      </c>
      <c r="B197" s="62" t="n"/>
      <c r="C197" s="186" t="inlineStr">
        <is>
          <t>11.1.03.05-0085</t>
        </is>
      </c>
      <c r="D197" s="183" t="inlineStr">
        <is>
          <t>Доски необрезные хвойных пород длиной 4-6,5 м, все ширины, толщиной 44 мм и более, III сорта</t>
        </is>
      </c>
      <c r="E197" s="265" t="inlineStr">
        <is>
          <t>м3</t>
        </is>
      </c>
      <c r="F197" s="186" t="n">
        <v>0.0878</v>
      </c>
      <c r="G197" s="185" t="n">
        <v>684</v>
      </c>
      <c r="H197" s="185">
        <f>F197*G197</f>
        <v/>
      </c>
    </row>
    <row r="198" s="207">
      <c r="A198" s="181">
        <f>A197+1</f>
        <v/>
      </c>
      <c r="B198" s="62" t="n"/>
      <c r="C198" s="186" t="inlineStr">
        <is>
          <t>01.7.20.08-0071</t>
        </is>
      </c>
      <c r="D198" s="183" t="inlineStr">
        <is>
          <t>Канаты пеньковые пропитанные</t>
        </is>
      </c>
      <c r="E198" s="265" t="inlineStr">
        <is>
          <t>т</t>
        </is>
      </c>
      <c r="F198" s="186" t="n">
        <v>0.0015525</v>
      </c>
      <c r="G198" s="185" t="n">
        <v>37900</v>
      </c>
      <c r="H198" s="185">
        <f>F198*G198</f>
        <v/>
      </c>
    </row>
    <row r="199" s="207">
      <c r="A199" s="181">
        <f>A198+1</f>
        <v/>
      </c>
      <c r="B199" s="62" t="n"/>
      <c r="C199" s="186" t="inlineStr">
        <is>
          <t>14.5.09.09-0003</t>
        </is>
      </c>
      <c r="D199" s="183" t="inlineStr">
        <is>
          <t>Сольвент каменноугольный технический, марки В</t>
        </is>
      </c>
      <c r="E199" s="265" t="inlineStr">
        <is>
          <t>т</t>
        </is>
      </c>
      <c r="F199" s="186" t="n">
        <v>0.006585</v>
      </c>
      <c r="G199" s="185" t="n">
        <v>7800</v>
      </c>
      <c r="H199" s="185">
        <f>F199*G199</f>
        <v/>
      </c>
    </row>
    <row r="200" ht="25.5" customHeight="1" s="207">
      <c r="A200" s="181">
        <f>A199+1</f>
        <v/>
      </c>
      <c r="B200" s="62" t="n"/>
      <c r="C200" s="186" t="inlineStr">
        <is>
          <t>11.1.03.06-0095</t>
        </is>
      </c>
      <c r="D200" s="183" t="inlineStr">
        <is>
          <t>Доски обрезные хвойных пород длиной 4-6,5 м, шириной 75-150 мм, толщиной 44 мм и более, III сорта</t>
        </is>
      </c>
      <c r="E200" s="265" t="inlineStr">
        <is>
          <t>м3</t>
        </is>
      </c>
      <c r="F200" s="186" t="n">
        <v>0.042</v>
      </c>
      <c r="G200" s="185" t="n">
        <v>1056</v>
      </c>
      <c r="H200" s="185">
        <f>F200*G200</f>
        <v/>
      </c>
    </row>
    <row r="201" ht="25.5" customHeight="1" s="207">
      <c r="A201" s="181">
        <f>A200+1</f>
        <v/>
      </c>
      <c r="B201" s="62" t="n"/>
      <c r="C201" s="186" t="inlineStr">
        <is>
          <t>02.3.01.02-0020</t>
        </is>
      </c>
      <c r="D201" s="183" t="inlineStr">
        <is>
          <t>Песок природный для строительных растворов средний</t>
        </is>
      </c>
      <c r="E201" s="265" t="inlineStr">
        <is>
          <t>м3</t>
        </is>
      </c>
      <c r="F201" s="186" t="n">
        <v>0.73725</v>
      </c>
      <c r="G201" s="185" t="n">
        <v>59.99</v>
      </c>
      <c r="H201" s="185">
        <f>F201*G201</f>
        <v/>
      </c>
    </row>
    <row r="202" ht="38.25" customHeight="1" s="207">
      <c r="A202" s="181">
        <f>A201+1</f>
        <v/>
      </c>
      <c r="B202" s="62" t="n"/>
      <c r="C202" s="186" t="inlineStr">
        <is>
          <t>10.1.02.04-0009</t>
        </is>
      </c>
      <c r="D202" s="183" t="inlineStr">
        <is>
          <t>Прутки из алюминиевых сплавов марки АД1, круглого сечения, нормальной точности и прочности, немерной длины, диаметром 135-200 мм</t>
        </is>
      </c>
      <c r="E202" s="265" t="inlineStr">
        <is>
          <t>т</t>
        </is>
      </c>
      <c r="F202" s="186" t="n">
        <v>0.0007425</v>
      </c>
      <c r="G202" s="185" t="n">
        <v>55960.01</v>
      </c>
      <c r="H202" s="185">
        <f>F202*G202</f>
        <v/>
      </c>
    </row>
    <row r="203" ht="25.5" customHeight="1" s="207">
      <c r="A203" s="181">
        <f>A202+1</f>
        <v/>
      </c>
      <c r="B203" s="62" t="n"/>
      <c r="C203" s="186" t="inlineStr">
        <is>
          <t>11.1.03.01-0077</t>
        </is>
      </c>
      <c r="D203" s="183" t="inlineStr">
        <is>
          <t>Бруски обрезные хвойных пород длиной 4-6,5 м, шириной 75-150 мм, толщиной 40-75 мм, I сорта</t>
        </is>
      </c>
      <c r="E203" s="265" t="inlineStr">
        <is>
          <t>м3</t>
        </is>
      </c>
      <c r="F203" s="186" t="n">
        <v>0.0159775</v>
      </c>
      <c r="G203" s="185" t="n">
        <v>1700</v>
      </c>
      <c r="H203" s="185">
        <f>F203*G203</f>
        <v/>
      </c>
    </row>
    <row r="204" s="207">
      <c r="A204" s="181">
        <f>A203+1</f>
        <v/>
      </c>
      <c r="B204" s="62" t="n"/>
      <c r="C204" s="186" t="inlineStr">
        <is>
          <t>01.7.15.03-0041</t>
        </is>
      </c>
      <c r="D204" s="183" t="inlineStr">
        <is>
          <t>Болты с гайками и шайбами строительные</t>
        </is>
      </c>
      <c r="E204" s="265" t="inlineStr">
        <is>
          <t>т</t>
        </is>
      </c>
      <c r="F204" s="186" t="n">
        <v>0.0028625</v>
      </c>
      <c r="G204" s="185" t="n">
        <v>9040.01</v>
      </c>
      <c r="H204" s="185">
        <f>F204*G204</f>
        <v/>
      </c>
    </row>
    <row r="205" s="207">
      <c r="A205" s="181">
        <f>A204+1</f>
        <v/>
      </c>
      <c r="B205" s="62" t="n"/>
      <c r="C205" s="186" t="inlineStr">
        <is>
          <t>01.7.15.06-0111</t>
        </is>
      </c>
      <c r="D205" s="183" t="inlineStr">
        <is>
          <t>Гвозди строительные</t>
        </is>
      </c>
      <c r="E205" s="265" t="inlineStr">
        <is>
          <t>т</t>
        </is>
      </c>
      <c r="F205" s="186" t="n">
        <v>0.001955</v>
      </c>
      <c r="G205" s="185" t="n">
        <v>11978</v>
      </c>
      <c r="H205" s="185">
        <f>F205*G205</f>
        <v/>
      </c>
    </row>
    <row r="206" ht="25.5" customHeight="1" s="207">
      <c r="A206" s="181">
        <f>A205+1</f>
        <v/>
      </c>
      <c r="B206" s="62" t="n"/>
      <c r="C206" s="186" t="inlineStr">
        <is>
          <t>08.3.03.06-0002</t>
        </is>
      </c>
      <c r="D206" s="183" t="inlineStr">
        <is>
          <t>Проволока горячекатаная в мотках, диаметром 6,3-6,5 мм</t>
        </is>
      </c>
      <c r="E206" s="265" t="inlineStr">
        <is>
          <t>т</t>
        </is>
      </c>
      <c r="F206" s="186" t="n">
        <v>0.005035</v>
      </c>
      <c r="G206" s="185" t="n">
        <v>4455.2</v>
      </c>
      <c r="H206" s="185">
        <f>F206*G206</f>
        <v/>
      </c>
    </row>
    <row r="207" ht="25.5" customHeight="1" s="207">
      <c r="A207" s="181">
        <f>A206+1</f>
        <v/>
      </c>
      <c r="B207" s="62" t="n"/>
      <c r="C207" s="186" t="inlineStr">
        <is>
          <t>01.7.06.05-0041</t>
        </is>
      </c>
      <c r="D207" s="183" t="inlineStr">
        <is>
          <t>Лента изоляционная прорезиненная односторонняя ширина 20 мм, толщина 0,25-0,35 мм</t>
        </is>
      </c>
      <c r="E207" s="265" t="inlineStr">
        <is>
          <t>кг</t>
        </is>
      </c>
      <c r="F207" s="186" t="n">
        <v>0.72</v>
      </c>
      <c r="G207" s="185" t="n">
        <v>30.4</v>
      </c>
      <c r="H207" s="185">
        <f>F207*G207</f>
        <v/>
      </c>
    </row>
    <row r="208" s="207">
      <c r="A208" s="181">
        <f>A207+1</f>
        <v/>
      </c>
      <c r="B208" s="62" t="n"/>
      <c r="C208" s="186" t="inlineStr">
        <is>
          <t>10.2.02.10-0013</t>
        </is>
      </c>
      <c r="D208" s="183" t="inlineStr">
        <is>
          <t>Пруток круглый медный марки М3-Т, диаметром 20 мм</t>
        </is>
      </c>
      <c r="E208" s="265" t="inlineStr">
        <is>
          <t>т</t>
        </is>
      </c>
      <c r="F208" s="186" t="n">
        <v>0.0002625</v>
      </c>
      <c r="G208" s="185" t="n">
        <v>71640</v>
      </c>
      <c r="H208" s="185">
        <f>F208*G208</f>
        <v/>
      </c>
    </row>
    <row r="209" s="207">
      <c r="A209" s="181">
        <f>A208+1</f>
        <v/>
      </c>
      <c r="B209" s="62" t="n"/>
      <c r="C209" s="186" t="inlineStr">
        <is>
          <t>01.7.07.12-0024</t>
        </is>
      </c>
      <c r="D209" s="183" t="inlineStr">
        <is>
          <t>Пленка полиэтиленовая толщиной 0,15 мм</t>
        </is>
      </c>
      <c r="E209" s="265" t="inlineStr">
        <is>
          <t>м2</t>
        </is>
      </c>
      <c r="F209" s="186" t="n">
        <v>4.5</v>
      </c>
      <c r="G209" s="185" t="n">
        <v>3.62</v>
      </c>
      <c r="H209" s="185">
        <f>F209*G209</f>
        <v/>
      </c>
    </row>
    <row r="210" ht="51" customHeight="1" s="207">
      <c r="A210" s="181">
        <f>A209+1</f>
        <v/>
      </c>
      <c r="B210" s="62" t="n"/>
      <c r="C210" s="186" t="inlineStr">
        <is>
          <t>08.2.02.11-0007</t>
        </is>
      </c>
      <c r="D210" s="183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10" s="265" t="inlineStr">
        <is>
          <t>10 м</t>
        </is>
      </c>
      <c r="F210" s="186" t="n">
        <v>0.290105</v>
      </c>
      <c r="G210" s="185" t="n">
        <v>50.24</v>
      </c>
      <c r="H210" s="185">
        <f>F210*G210</f>
        <v/>
      </c>
    </row>
    <row r="211" s="207">
      <c r="A211" s="181">
        <f>A210+1</f>
        <v/>
      </c>
      <c r="B211" s="62" t="n"/>
      <c r="C211" s="186" t="inlineStr">
        <is>
          <t>14.4.03.17-0011</t>
        </is>
      </c>
      <c r="D211" s="183" t="inlineStr">
        <is>
          <t>Лак электроизоляционный 318</t>
        </is>
      </c>
      <c r="E211" s="265" t="inlineStr">
        <is>
          <t>кг</t>
        </is>
      </c>
      <c r="F211" s="186" t="n">
        <v>0.28</v>
      </c>
      <c r="G211" s="185" t="n">
        <v>35.63</v>
      </c>
      <c r="H211" s="185">
        <f>F211*G211</f>
        <v/>
      </c>
    </row>
    <row r="212" s="207">
      <c r="A212" s="181">
        <f>A211+1</f>
        <v/>
      </c>
      <c r="B212" s="62" t="n"/>
      <c r="C212" s="186" t="inlineStr">
        <is>
          <t>01.3.01.02-0002</t>
        </is>
      </c>
      <c r="D212" s="183" t="inlineStr">
        <is>
          <t>Вазелин технический</t>
        </is>
      </c>
      <c r="E212" s="265" t="inlineStr">
        <is>
          <t>кг</t>
        </is>
      </c>
      <c r="F212" s="186" t="n">
        <v>0.18</v>
      </c>
      <c r="G212" s="185" t="n">
        <v>44.97</v>
      </c>
      <c r="H212" s="185">
        <f>F212*G212</f>
        <v/>
      </c>
    </row>
    <row r="213" s="207">
      <c r="A213" s="181">
        <f>A212+1</f>
        <v/>
      </c>
      <c r="B213" s="62" t="n"/>
      <c r="C213" s="186" t="inlineStr">
        <is>
          <t>01.3.02.02-0001</t>
        </is>
      </c>
      <c r="D213" s="183" t="inlineStr">
        <is>
          <t>Аргон газообразный, сорт: I</t>
        </is>
      </c>
      <c r="E213" s="265" t="inlineStr">
        <is>
          <t>м3</t>
        </is>
      </c>
      <c r="F213" s="186" t="n">
        <v>0.31</v>
      </c>
      <c r="G213" s="185" t="n">
        <v>17.86</v>
      </c>
      <c r="H213" s="185">
        <f>F213*G213</f>
        <v/>
      </c>
    </row>
    <row r="214" s="207">
      <c r="A214" s="181">
        <f>A213+1</f>
        <v/>
      </c>
      <c r="B214" s="62" t="n"/>
      <c r="C214" s="186" t="inlineStr">
        <is>
          <t>01.7.20.04-0005</t>
        </is>
      </c>
      <c r="D214" s="183" t="inlineStr">
        <is>
          <t>Нитки швейные</t>
        </is>
      </c>
      <c r="E214" s="265" t="inlineStr">
        <is>
          <t>кг</t>
        </is>
      </c>
      <c r="F214" s="186" t="n">
        <v>0.04</v>
      </c>
      <c r="G214" s="185" t="n">
        <v>133.05</v>
      </c>
      <c r="H214" s="185">
        <f>F214*G214</f>
        <v/>
      </c>
    </row>
    <row r="215" s="207">
      <c r="A215" s="181">
        <f>A214+1</f>
        <v/>
      </c>
      <c r="B215" s="62" t="n"/>
      <c r="C215" s="186" t="inlineStr">
        <is>
          <t>01.7.07.12-0021</t>
        </is>
      </c>
      <c r="D215" s="183" t="inlineStr">
        <is>
          <t>Пленка полиэтиленовая толщиной 0,2-0,5 мм</t>
        </is>
      </c>
      <c r="E215" s="265" t="inlineStr">
        <is>
          <t>т</t>
        </is>
      </c>
      <c r="F215" s="186" t="n">
        <v>0.0002</v>
      </c>
      <c r="G215" s="185" t="n">
        <v>23500</v>
      </c>
      <c r="H215" s="185">
        <f>F215*G215</f>
        <v/>
      </c>
    </row>
    <row r="216" s="207">
      <c r="A216" s="181">
        <f>A215+1</f>
        <v/>
      </c>
      <c r="B216" s="62" t="n"/>
      <c r="C216" s="186" t="inlineStr">
        <is>
          <t>03.1.02.03-0011</t>
        </is>
      </c>
      <c r="D216" s="183" t="inlineStr">
        <is>
          <t>Известь строительная негашеная комовая, сорт I</t>
        </is>
      </c>
      <c r="E216" s="265" t="inlineStr">
        <is>
          <t>т</t>
        </is>
      </c>
      <c r="F216" s="186" t="n">
        <v>0.00492</v>
      </c>
      <c r="G216" s="185" t="n">
        <v>734.5</v>
      </c>
      <c r="H216" s="185">
        <f>F216*G216</f>
        <v/>
      </c>
    </row>
    <row r="217" ht="25.5" customHeight="1" s="207">
      <c r="A217" s="181">
        <f>A216+1</f>
        <v/>
      </c>
      <c r="B217" s="62" t="n"/>
      <c r="C217" s="186" t="inlineStr">
        <is>
          <t>03.2.01.01-0001</t>
        </is>
      </c>
      <c r="D217" s="183" t="inlineStr">
        <is>
          <t>Портландцемент общестроительного назначения бездобавочный, марки 400</t>
        </is>
      </c>
      <c r="E217" s="265" t="inlineStr">
        <is>
          <t>т</t>
        </is>
      </c>
      <c r="F217" s="186" t="n">
        <v>0.0075725</v>
      </c>
      <c r="G217" s="185" t="n">
        <v>412</v>
      </c>
      <c r="H217" s="185">
        <f>F217*G217</f>
        <v/>
      </c>
    </row>
    <row r="218" s="207">
      <c r="A218" s="181">
        <f>A217+1</f>
        <v/>
      </c>
      <c r="B218" s="62" t="n"/>
      <c r="C218" s="186" t="inlineStr">
        <is>
          <t>01.7.02.09-0002</t>
        </is>
      </c>
      <c r="D218" s="183" t="inlineStr">
        <is>
          <t>Шпагат бумажный</t>
        </is>
      </c>
      <c r="E218" s="265" t="inlineStr">
        <is>
          <t>кг</t>
        </is>
      </c>
      <c r="F218" s="186" t="n">
        <v>0.18</v>
      </c>
      <c r="G218" s="185" t="n">
        <v>11.5</v>
      </c>
      <c r="H218" s="185">
        <f>F218*G218</f>
        <v/>
      </c>
    </row>
    <row r="219" s="207">
      <c r="A219" s="181">
        <f>A218+1</f>
        <v/>
      </c>
      <c r="B219" s="62" t="n"/>
      <c r="C219" s="186" t="inlineStr">
        <is>
          <t>01.7.11.07-0227</t>
        </is>
      </c>
      <c r="D219" s="183" t="inlineStr">
        <is>
          <t>Электроды: УОНИ 13/45</t>
        </is>
      </c>
      <c r="E219" s="265" t="inlineStr">
        <is>
          <t>кг</t>
        </is>
      </c>
      <c r="F219" s="186" t="n">
        <v>0.015</v>
      </c>
      <c r="G219" s="185" t="n">
        <v>15.26</v>
      </c>
      <c r="H219" s="185">
        <f>F219*G219</f>
        <v/>
      </c>
    </row>
    <row r="220">
      <c r="K220" s="289" t="n"/>
    </row>
    <row r="222">
      <c r="B222" s="206" t="inlineStr">
        <is>
          <t>Составил ______________________       А.Р. Маркова</t>
        </is>
      </c>
      <c r="C222" s="204" t="n"/>
    </row>
    <row r="223">
      <c r="B223" s="203" t="inlineStr">
        <is>
          <t xml:space="preserve">                         (подпись, инициалы, фамилия)</t>
        </is>
      </c>
      <c r="C223" s="204" t="n"/>
    </row>
    <row r="224">
      <c r="B224" s="206" t="n"/>
      <c r="C224" s="204" t="n"/>
    </row>
    <row r="225">
      <c r="B225" s="206" t="inlineStr">
        <is>
          <t>Проверил ______________________        А.В. Костянецкая</t>
        </is>
      </c>
      <c r="C225" s="204" t="n"/>
    </row>
    <row r="226">
      <c r="B226" s="203" t="inlineStr">
        <is>
          <t xml:space="preserve">                        (подпись, инициалы, фамилия)</t>
        </is>
      </c>
      <c r="C226" s="204" t="n"/>
    </row>
  </sheetData>
  <mergeCells count="16">
    <mergeCell ref="C9:C10"/>
    <mergeCell ref="B9:B10"/>
    <mergeCell ref="A3:H3"/>
    <mergeCell ref="E9:E10"/>
    <mergeCell ref="A65:E65"/>
    <mergeCell ref="D9:D10"/>
    <mergeCell ref="A73:E73"/>
    <mergeCell ref="F9:F10"/>
    <mergeCell ref="A9:A10"/>
    <mergeCell ref="A12:E12"/>
    <mergeCell ref="A26:E26"/>
    <mergeCell ref="A2:H2"/>
    <mergeCell ref="A28:E28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07" min="1" max="1"/>
    <col width="36.28515625" customWidth="1" style="207" min="2" max="2"/>
    <col width="18.85546875" customWidth="1" style="207" min="3" max="3"/>
    <col width="18.28515625" customWidth="1" style="207" min="4" max="4"/>
    <col width="18.85546875" customWidth="1" style="207" min="5" max="5"/>
    <col width="9.140625" customWidth="1" style="207" min="6" max="6"/>
    <col width="12.85546875" customWidth="1" style="207" min="7" max="7"/>
    <col width="9.140625" customWidth="1" style="207" min="8" max="11"/>
    <col width="13.5703125" customWidth="1" style="207" min="12" max="12"/>
    <col width="9.140625" customWidth="1" style="207" min="13" max="13"/>
  </cols>
  <sheetData>
    <row r="1">
      <c r="B1" s="206" t="n"/>
      <c r="C1" s="206" t="n"/>
      <c r="D1" s="206" t="n"/>
      <c r="E1" s="206" t="n"/>
    </row>
    <row r="2">
      <c r="B2" s="206" t="n"/>
      <c r="C2" s="206" t="n"/>
      <c r="D2" s="206" t="n"/>
      <c r="E2" s="264" t="inlineStr">
        <is>
          <t>Приложение № 4</t>
        </is>
      </c>
    </row>
    <row r="3">
      <c r="B3" s="206" t="n"/>
      <c r="C3" s="206" t="n"/>
      <c r="D3" s="206" t="n"/>
      <c r="E3" s="206" t="n"/>
    </row>
    <row r="4">
      <c r="B4" s="206" t="n"/>
      <c r="C4" s="206" t="n"/>
      <c r="D4" s="206" t="n"/>
      <c r="E4" s="206" t="n"/>
    </row>
    <row r="5">
      <c r="B5" s="241" t="inlineStr">
        <is>
          <t>Ресурсная модель</t>
        </is>
      </c>
    </row>
    <row r="6">
      <c r="B6" s="18" t="n"/>
      <c r="C6" s="206" t="n"/>
      <c r="D6" s="206" t="n"/>
      <c r="E6" s="206" t="n"/>
    </row>
    <row r="7" ht="34.5" customHeight="1" s="207">
      <c r="B7" s="242">
        <f>'Прил.1 Сравнит табл'!B7</f>
        <v/>
      </c>
    </row>
    <row r="8">
      <c r="B8" s="243">
        <f>'Прил.1 Сравнит табл'!B9</f>
        <v/>
      </c>
    </row>
    <row r="9">
      <c r="B9" s="18" t="n"/>
      <c r="C9" s="206" t="n"/>
      <c r="D9" s="206" t="n"/>
      <c r="E9" s="206" t="n"/>
    </row>
    <row r="10" ht="51" customHeight="1" s="207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43" t="inlineStr">
        <is>
          <t>Оплата труда рабочих</t>
        </is>
      </c>
      <c r="C11" s="198">
        <f>'Прил.5 Расчет СМР и ОБ'!J15</f>
        <v/>
      </c>
      <c r="D11" s="45">
        <f>C11/$C$24</f>
        <v/>
      </c>
      <c r="E11" s="45">
        <f>C11/$C$40</f>
        <v/>
      </c>
    </row>
    <row r="12">
      <c r="B12" s="43" t="inlineStr">
        <is>
          <t>Эксплуатация машин основных</t>
        </is>
      </c>
      <c r="C12" s="198">
        <f>'Прил.5 Расчет СМР и ОБ'!J31</f>
        <v/>
      </c>
      <c r="D12" s="45">
        <f>C12/$C$24</f>
        <v/>
      </c>
      <c r="E12" s="45">
        <f>C12/$C$40</f>
        <v/>
      </c>
    </row>
    <row r="13">
      <c r="B13" s="43" t="inlineStr">
        <is>
          <t>Эксплуатация машин прочих</t>
        </is>
      </c>
      <c r="C13" s="198">
        <f>'Прил.5 Расчет СМР и ОБ'!J60</f>
        <v/>
      </c>
      <c r="D13" s="45">
        <f>C13/$C$24</f>
        <v/>
      </c>
      <c r="E13" s="45">
        <f>C13/$C$40</f>
        <v/>
      </c>
    </row>
    <row r="14">
      <c r="B14" s="43" t="inlineStr">
        <is>
          <t>ЭКСПЛУАТАЦИЯ МАШИН, ВСЕГО:</t>
        </is>
      </c>
      <c r="C14" s="198">
        <f>C13+C12</f>
        <v/>
      </c>
      <c r="D14" s="45">
        <f>C14/$C$24</f>
        <v/>
      </c>
      <c r="E14" s="45">
        <f>C14/$C$40</f>
        <v/>
      </c>
    </row>
    <row r="15">
      <c r="B15" s="43" t="inlineStr">
        <is>
          <t>в том числе зарплата машинистов</t>
        </is>
      </c>
      <c r="C15" s="198">
        <f>'Прил.5 Расчет СМР и ОБ'!J18</f>
        <v/>
      </c>
      <c r="D15" s="45">
        <f>C15/$C$24</f>
        <v/>
      </c>
      <c r="E15" s="45">
        <f>C15/$C$40</f>
        <v/>
      </c>
    </row>
    <row r="16">
      <c r="B16" s="43" t="inlineStr">
        <is>
          <t>Материалы основные</t>
        </is>
      </c>
      <c r="C16" s="198">
        <f>'Прил.5 Расчет СМР и ОБ'!J71</f>
        <v/>
      </c>
      <c r="D16" s="45">
        <f>C16/$C$24</f>
        <v/>
      </c>
      <c r="E16" s="45">
        <f>C16/$C$40</f>
        <v/>
      </c>
    </row>
    <row r="17">
      <c r="B17" s="43" t="inlineStr">
        <is>
          <t>Материалы прочие</t>
        </is>
      </c>
      <c r="C17" s="198">
        <f>'Прил.5 Расчет СМР и ОБ'!J72</f>
        <v/>
      </c>
      <c r="D17" s="45">
        <f>C17/$C$24</f>
        <v/>
      </c>
      <c r="E17" s="45">
        <f>C17/$C$40</f>
        <v/>
      </c>
      <c r="G17" s="290" t="n"/>
    </row>
    <row r="18">
      <c r="B18" s="43" t="inlineStr">
        <is>
          <t>МАТЕРИАЛЫ, ВСЕГО:</t>
        </is>
      </c>
      <c r="C18" s="198">
        <f>C17+C16</f>
        <v/>
      </c>
      <c r="D18" s="45">
        <f>C18/$C$24</f>
        <v/>
      </c>
      <c r="E18" s="45">
        <f>C18/$C$40</f>
        <v/>
      </c>
    </row>
    <row r="19">
      <c r="B19" s="43" t="inlineStr">
        <is>
          <t>ИТОГО</t>
        </is>
      </c>
      <c r="C19" s="198">
        <f>C18+C14+C11</f>
        <v/>
      </c>
      <c r="D19" s="45" t="n"/>
      <c r="E19" s="43" t="n"/>
    </row>
    <row r="20">
      <c r="B20" s="43" t="inlineStr">
        <is>
          <t>Сметная прибыль, руб.</t>
        </is>
      </c>
      <c r="C20" s="198">
        <f>ROUND(C21*(C11+C15),2)</f>
        <v/>
      </c>
      <c r="D20" s="45">
        <f>C20/$C$24</f>
        <v/>
      </c>
      <c r="E20" s="45">
        <f>C20/$C$40</f>
        <v/>
      </c>
    </row>
    <row r="21">
      <c r="B21" s="43" t="inlineStr">
        <is>
          <t>Сметная прибыль, %</t>
        </is>
      </c>
      <c r="C21" s="48">
        <f>'Прил.5 Расчет СМР и ОБ'!E78</f>
        <v/>
      </c>
      <c r="D21" s="45" t="n"/>
      <c r="E21" s="43" t="n"/>
    </row>
    <row r="22">
      <c r="B22" s="43" t="inlineStr">
        <is>
          <t>Накладные расходы, руб.</t>
        </is>
      </c>
      <c r="C22" s="198">
        <f>ROUND(C23*(C11+C15),2)</f>
        <v/>
      </c>
      <c r="D22" s="45">
        <f>C22/$C$24</f>
        <v/>
      </c>
      <c r="E22" s="45">
        <f>C22/$C$40</f>
        <v/>
      </c>
    </row>
    <row r="23">
      <c r="B23" s="43" t="inlineStr">
        <is>
          <t>Накладные расходы, %</t>
        </is>
      </c>
      <c r="C23" s="48">
        <f>'Прил.5 Расчет СМР и ОБ'!E76</f>
        <v/>
      </c>
      <c r="D23" s="45" t="n"/>
      <c r="E23" s="43" t="n"/>
    </row>
    <row r="24">
      <c r="B24" s="43" t="inlineStr">
        <is>
          <t>ВСЕГО СМР с НР и СП</t>
        </is>
      </c>
      <c r="C24" s="198">
        <f>C19+C20+C22</f>
        <v/>
      </c>
      <c r="D24" s="45">
        <f>C24/$C$24</f>
        <v/>
      </c>
      <c r="E24" s="45">
        <f>C24/$C$40</f>
        <v/>
      </c>
    </row>
    <row r="25" ht="25.5" customHeight="1" s="207">
      <c r="B25" s="43" t="inlineStr">
        <is>
          <t>ВСЕГО стоимость оборудования, в том числе</t>
        </is>
      </c>
      <c r="C25" s="198">
        <f>'Прил.5 Расчет СМР и ОБ'!J68</f>
        <v/>
      </c>
      <c r="D25" s="45" t="n"/>
      <c r="E25" s="45">
        <f>C25/$C$40</f>
        <v/>
      </c>
    </row>
    <row r="26" ht="25.5" customHeight="1" s="207">
      <c r="B26" s="43" t="inlineStr">
        <is>
          <t>стоимость оборудования технологического</t>
        </is>
      </c>
      <c r="C26" s="198">
        <f>C25</f>
        <v/>
      </c>
      <c r="D26" s="45" t="n"/>
      <c r="E26" s="45">
        <f>C26/$C$40</f>
        <v/>
      </c>
    </row>
    <row r="27">
      <c r="B27" s="43" t="inlineStr">
        <is>
          <t>ИТОГО (СМР + ОБОРУДОВАНИЕ)</t>
        </is>
      </c>
      <c r="C27" s="44">
        <f>C24+C25</f>
        <v/>
      </c>
      <c r="D27" s="45" t="n"/>
      <c r="E27" s="45">
        <f>C27/$C$40</f>
        <v/>
      </c>
    </row>
    <row r="28" ht="33" customHeight="1" s="207">
      <c r="B28" s="43" t="inlineStr">
        <is>
          <t>ПРОЧ. ЗАТР., УЧТЕННЫЕ ПОКАЗАТЕЛЕМ,  в том числе</t>
        </is>
      </c>
      <c r="C28" s="43" t="n"/>
      <c r="D28" s="43" t="n"/>
      <c r="E28" s="43" t="n"/>
    </row>
    <row r="29" ht="25.5" customHeight="1" s="207">
      <c r="B29" s="43" t="inlineStr">
        <is>
          <t>Временные здания и сооружения - 3,9%</t>
        </is>
      </c>
      <c r="C29" s="44">
        <f>ROUND(C24*3.9%,2)</f>
        <v/>
      </c>
      <c r="D29" s="43" t="n"/>
      <c r="E29" s="45">
        <f>C29/$C$40</f>
        <v/>
      </c>
    </row>
    <row r="30" ht="38.25" customHeight="1" s="207">
      <c r="B30" s="43" t="inlineStr">
        <is>
          <t>Дополнительные затраты при производстве строительно-монтажных работ в зимнее время - 2,1%</t>
        </is>
      </c>
      <c r="C30" s="44">
        <f>ROUND((C24+C29)*2.1%,2)</f>
        <v/>
      </c>
      <c r="D30" s="43" t="n"/>
      <c r="E30" s="45">
        <f>C30/$C$40</f>
        <v/>
      </c>
    </row>
    <row r="31">
      <c r="B31" s="43" t="inlineStr">
        <is>
          <t>Пусконаладочные работы</t>
        </is>
      </c>
      <c r="C31" s="44" t="n">
        <v>0</v>
      </c>
      <c r="D31" s="43" t="n"/>
      <c r="E31" s="45">
        <f>C31/$C$40</f>
        <v/>
      </c>
    </row>
    <row r="32" ht="25.5" customHeight="1" s="207">
      <c r="B32" s="43" t="inlineStr">
        <is>
          <t>Затраты по перевозке работников к месту работы и обратно</t>
        </is>
      </c>
      <c r="C32" s="44">
        <f>ROUND($C$27*0%,2)</f>
        <v/>
      </c>
      <c r="D32" s="43" t="n"/>
      <c r="E32" s="45">
        <f>C32/$C$40</f>
        <v/>
      </c>
    </row>
    <row r="33" ht="25.5" customHeight="1" s="207">
      <c r="B33" s="43" t="inlineStr">
        <is>
          <t>Затраты, связанные с осуществлением работ вахтовым методом</t>
        </is>
      </c>
      <c r="C33" s="44">
        <f>ROUND($C$27*0%,2)</f>
        <v/>
      </c>
      <c r="D33" s="43" t="n"/>
      <c r="E33" s="45">
        <f>C33/$C$40</f>
        <v/>
      </c>
    </row>
    <row r="34" ht="51" customHeight="1" s="207">
      <c r="B34" s="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4">
        <f>ROUND($C$27*0%,2)</f>
        <v/>
      </c>
      <c r="D34" s="43" t="n"/>
      <c r="E34" s="45">
        <f>C34/$C$40</f>
        <v/>
      </c>
    </row>
    <row r="35" ht="76.5" customHeight="1" s="207">
      <c r="B35" s="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4">
        <f>ROUND($C$27*0%,2)</f>
        <v/>
      </c>
      <c r="D35" s="43" t="n"/>
      <c r="E35" s="45">
        <f>C35/$C$40</f>
        <v/>
      </c>
    </row>
    <row r="36" ht="25.5" customHeight="1" s="207">
      <c r="B36" s="43" t="inlineStr">
        <is>
          <t>Строительный контроль и содержание службы заказчика - 2,14%</t>
        </is>
      </c>
      <c r="C36" s="176">
        <f>ROUND((C27+C32+C33+C34+C35+C29+C31+C30)*2.14%,2)</f>
        <v/>
      </c>
      <c r="D36" s="43" t="n"/>
      <c r="E36" s="45">
        <f>C36/$C$40</f>
        <v/>
      </c>
      <c r="G36" s="63" t="n"/>
      <c r="L36" s="106" t="n"/>
    </row>
    <row r="37">
      <c r="B37" s="43" t="inlineStr">
        <is>
          <t>Авторский надзор - 0,2%</t>
        </is>
      </c>
      <c r="C37" s="176">
        <f>ROUND((C27+C32+C33+C34+C35+C29+C31+C30)*0.2%,2)</f>
        <v/>
      </c>
      <c r="D37" s="43" t="n"/>
      <c r="E37" s="45">
        <f>C37/$C$40</f>
        <v/>
      </c>
      <c r="G37" s="63" t="n"/>
      <c r="L37" s="106" t="n"/>
    </row>
    <row r="38" ht="38.25" customHeight="1" s="207">
      <c r="B38" s="43" t="inlineStr">
        <is>
          <t>ИТОГО (СМР+ОБОРУДОВАНИЕ+ПРОЧ. ЗАТР., УЧТЕННЫЕ ПОКАЗАТЕЛЕМ)</t>
        </is>
      </c>
      <c r="C38" s="177">
        <f>C27+C32+C33+C34+C35+C29+C31+C30+C36+C37</f>
        <v/>
      </c>
      <c r="D38" s="43" t="n"/>
      <c r="E38" s="45">
        <f>C38/$C$40</f>
        <v/>
      </c>
    </row>
    <row r="39" ht="13.5" customHeight="1" s="207">
      <c r="B39" s="43" t="inlineStr">
        <is>
          <t>Непредвиденные расходы</t>
        </is>
      </c>
      <c r="C39" s="198">
        <f>ROUND(C38*3%,2)</f>
        <v/>
      </c>
      <c r="D39" s="43" t="n"/>
      <c r="E39" s="45">
        <f>C39/$C$38</f>
        <v/>
      </c>
    </row>
    <row r="40">
      <c r="B40" s="43" t="inlineStr">
        <is>
          <t>ВСЕГО:</t>
        </is>
      </c>
      <c r="C40" s="198">
        <f>C39+C38</f>
        <v/>
      </c>
      <c r="D40" s="43" t="n"/>
      <c r="E40" s="45">
        <f>C40/$C$40</f>
        <v/>
      </c>
    </row>
    <row r="41">
      <c r="B41" s="43" t="inlineStr">
        <is>
          <t>ИТОГО ПОКАЗАТЕЛЬ НА ЕД. ИЗМ.</t>
        </is>
      </c>
      <c r="C41" s="198">
        <f>C40/'Прил.5 Расчет СМР и ОБ'!E82</f>
        <v/>
      </c>
      <c r="D41" s="43" t="n"/>
      <c r="E41" s="43" t="n"/>
    </row>
    <row r="42">
      <c r="B42" s="21" t="n"/>
      <c r="C42" s="206" t="n"/>
      <c r="D42" s="206" t="n"/>
      <c r="E42" s="206" t="n"/>
    </row>
    <row r="43">
      <c r="B43" s="206" t="inlineStr">
        <is>
          <t>Составил ______________________       А.Р. Маркова</t>
        </is>
      </c>
      <c r="C43" s="204" t="n"/>
      <c r="E43" s="206" t="n"/>
    </row>
    <row r="44">
      <c r="B44" s="203" t="inlineStr">
        <is>
          <t xml:space="preserve">                         (подпись, инициалы, фамилия)</t>
        </is>
      </c>
      <c r="C44" s="204" t="n"/>
      <c r="E44" s="206" t="n"/>
    </row>
    <row r="45">
      <c r="B45" s="206" t="n"/>
      <c r="C45" s="204" t="n"/>
      <c r="D45" s="206" t="n"/>
      <c r="E45" s="206" t="n"/>
    </row>
    <row r="46">
      <c r="B46" s="206" t="inlineStr">
        <is>
          <t>Проверил ______________________        А.В. Костянецкая</t>
        </is>
      </c>
      <c r="C46" s="204" t="n"/>
      <c r="D46" s="206" t="n"/>
      <c r="E46" s="206" t="n"/>
    </row>
    <row r="47">
      <c r="B47" s="203" t="inlineStr">
        <is>
          <t xml:space="preserve">                        (подпись, инициалы, фамилия)</t>
        </is>
      </c>
      <c r="C47" s="204" t="n"/>
      <c r="D47" s="206" t="n"/>
      <c r="E47" s="206" t="n"/>
    </row>
    <row r="49">
      <c r="B49" s="206" t="n"/>
      <c r="C49" s="206" t="n"/>
      <c r="D49" s="206" t="n"/>
      <c r="E49" s="206" t="n"/>
    </row>
    <row r="50">
      <c r="B50" s="206" t="n"/>
      <c r="C50" s="206" t="n"/>
      <c r="D50" s="206" t="n"/>
      <c r="E50" s="20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89"/>
  <sheetViews>
    <sheetView view="pageBreakPreview" topLeftCell="A77" workbookViewId="0">
      <selection activeCell="B85" sqref="B85"/>
    </sheetView>
  </sheetViews>
  <sheetFormatPr baseColWidth="8" defaultColWidth="9.140625" defaultRowHeight="15" outlineLevelRow="1"/>
  <cols>
    <col width="5.7109375" customWidth="1" style="204" min="1" max="1"/>
    <col width="22.5703125" customWidth="1" style="204" min="2" max="2"/>
    <col width="39.140625" customWidth="1" style="204" min="3" max="3"/>
    <col width="10.7109375" customWidth="1" style="204" min="4" max="4"/>
    <col width="12.7109375" customWidth="1" style="204" min="5" max="5"/>
    <col width="14.5703125" customWidth="1" style="204" min="6" max="6"/>
    <col width="18" customWidth="1" style="204" min="7" max="7"/>
    <col width="12.7109375" customWidth="1" style="204" min="8" max="8"/>
    <col width="14.5703125" customWidth="1" style="204" min="9" max="9"/>
    <col width="15.140625" customWidth="1" style="204" min="10" max="10"/>
    <col width="3.7109375" customWidth="1" style="204" min="11" max="11"/>
    <col width="9.42578125" customWidth="1" style="204" min="12" max="12"/>
    <col width="10.85546875" customWidth="1" style="204" min="13" max="13"/>
    <col width="9.140625" customWidth="1" style="204" min="14" max="14"/>
    <col width="9.140625" customWidth="1" style="207" min="15" max="15"/>
  </cols>
  <sheetData>
    <row r="2" ht="15.75" customHeight="1" s="207">
      <c r="I2" s="209" t="n"/>
      <c r="J2" s="70" t="inlineStr">
        <is>
          <t>Приложение №5</t>
        </is>
      </c>
    </row>
    <row r="3" ht="6" customHeight="1" s="207"/>
    <row r="4" ht="12.75" customFormat="1" customHeight="1" s="206">
      <c r="A4" s="241" t="inlineStr">
        <is>
          <t>Расчет стоимости СМР и оборудования</t>
        </is>
      </c>
      <c r="I4" s="241" t="n"/>
      <c r="J4" s="241" t="n"/>
    </row>
    <row r="5" ht="6.75" customFormat="1" customHeight="1" s="206">
      <c r="A5" s="241" t="n"/>
      <c r="B5" s="241" t="n"/>
      <c r="C5" s="241" t="n"/>
      <c r="D5" s="241" t="n"/>
      <c r="E5" s="241" t="n"/>
      <c r="F5" s="241" t="n"/>
      <c r="G5" s="241" t="n"/>
      <c r="H5" s="241" t="n"/>
      <c r="I5" s="241" t="n"/>
      <c r="J5" s="241" t="n"/>
    </row>
    <row r="6" ht="12.75" customFormat="1" customHeight="1" s="206">
      <c r="A6" s="246" t="inlineStr">
        <is>
          <t>Наименование разрабатываемого показателя УНЦ</t>
        </is>
      </c>
      <c r="D6" s="124" t="inlineStr">
        <is>
          <t>Демонтаж ячейки выключателя НУ 330кВ</t>
        </is>
      </c>
      <c r="E6" s="123" t="n"/>
      <c r="F6" s="123" t="n"/>
      <c r="G6" s="123" t="n"/>
      <c r="H6" s="123" t="n"/>
      <c r="I6" s="123" t="n"/>
      <c r="J6" s="123" t="n"/>
    </row>
    <row r="7" ht="12.75" customFormat="1" customHeight="1" s="206">
      <c r="A7" s="246" t="inlineStr">
        <is>
          <t>Единица измерения  — 1 ячейка</t>
        </is>
      </c>
      <c r="I7" s="242" t="n"/>
      <c r="J7" s="242" t="n"/>
    </row>
    <row r="8" ht="7.5" customFormat="1" customHeight="1" s="206"/>
    <row r="9" ht="26.25" customHeight="1" s="207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279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279" t="n"/>
    </row>
    <row r="10" ht="28.5" customHeight="1" s="207">
      <c r="A10" s="281" t="n"/>
      <c r="B10" s="281" t="n"/>
      <c r="C10" s="281" t="n"/>
      <c r="D10" s="281" t="n"/>
      <c r="E10" s="281" t="n"/>
      <c r="F10" s="248" t="inlineStr">
        <is>
          <t>на ед. изм.</t>
        </is>
      </c>
      <c r="G10" s="248" t="inlineStr">
        <is>
          <t>общая</t>
        </is>
      </c>
      <c r="H10" s="281" t="n"/>
      <c r="I10" s="248" t="inlineStr">
        <is>
          <t>на ед. изм.</t>
        </is>
      </c>
      <c r="J10" s="248" t="inlineStr">
        <is>
          <t>общая</t>
        </is>
      </c>
    </row>
    <row r="1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8" t="n">
        <v>9</v>
      </c>
      <c r="J11" s="248" t="n">
        <v>10</v>
      </c>
    </row>
    <row r="12">
      <c r="A12" s="248" t="n"/>
      <c r="B12" s="236" t="inlineStr">
        <is>
          <t>Затраты труда рабочих-строителей</t>
        </is>
      </c>
      <c r="C12" s="278" t="n"/>
      <c r="D12" s="278" t="n"/>
      <c r="E12" s="278" t="n"/>
      <c r="F12" s="278" t="n"/>
      <c r="G12" s="278" t="n"/>
      <c r="H12" s="279" t="n"/>
      <c r="I12" s="132" t="n"/>
      <c r="J12" s="132" t="n"/>
    </row>
    <row r="13" ht="25.5" customHeight="1" s="207">
      <c r="A13" s="248" t="n">
        <v>1</v>
      </c>
      <c r="B13" s="133" t="inlineStr">
        <is>
          <t>1-3-5</t>
        </is>
      </c>
      <c r="C13" s="134" t="inlineStr">
        <is>
          <t>Затраты труда рабочих (средний разряд работы 3,5)</t>
        </is>
      </c>
      <c r="D13" s="133" t="inlineStr">
        <is>
          <t>чел.-ч</t>
        </is>
      </c>
      <c r="E13" s="291" t="n">
        <v>29527.060142358</v>
      </c>
      <c r="F13" s="168">
        <f>G13/E13</f>
        <v/>
      </c>
      <c r="G13" s="292" t="n">
        <v>267810.43549119</v>
      </c>
      <c r="H13" s="251">
        <f>G13/G14</f>
        <v/>
      </c>
      <c r="I13" s="168">
        <f>'ФОТр.тек.'!E13</f>
        <v/>
      </c>
      <c r="J13" s="168">
        <f>ROUND(I13*E13,2)</f>
        <v/>
      </c>
    </row>
    <row r="14" ht="25.5" customFormat="1" customHeight="1" s="204">
      <c r="A14" s="248" t="n"/>
      <c r="B14" s="248" t="n"/>
      <c r="C14" s="236" t="inlineStr">
        <is>
          <t>Итого по разделу "Затраты труда рабочих-строителей"</t>
        </is>
      </c>
      <c r="D14" s="248" t="inlineStr">
        <is>
          <t>чел.-ч.</t>
        </is>
      </c>
      <c r="E14" s="291">
        <f>SUM(E13:E13)</f>
        <v/>
      </c>
      <c r="F14" s="168" t="n"/>
      <c r="G14" s="168">
        <f>SUM(G13:G13)</f>
        <v/>
      </c>
      <c r="H14" s="251" t="n">
        <v>1</v>
      </c>
      <c r="I14" s="168" t="n"/>
      <c r="J14" s="168">
        <f>SUM(J13:J13)</f>
        <v/>
      </c>
      <c r="K14" s="293" t="n"/>
      <c r="L14" s="105" t="n"/>
    </row>
    <row r="15" ht="41.45" customFormat="1" customHeight="1" s="204">
      <c r="A15" s="248" t="n"/>
      <c r="B15" s="248" t="n"/>
      <c r="C15" s="236" t="inlineStr">
        <is>
          <t>Итого по разделу "Затраты труда рабочих-строителей" 
(с коэффициентом на демонтаж 0,7)</t>
        </is>
      </c>
      <c r="D15" s="248" t="n"/>
      <c r="E15" s="294" t="n"/>
      <c r="F15" s="168" t="n"/>
      <c r="G15" s="168">
        <f>G14*0.7</f>
        <v/>
      </c>
      <c r="H15" s="254" t="n">
        <v>1</v>
      </c>
      <c r="I15" s="164" t="n"/>
      <c r="J15" s="168">
        <f>J14*0.7</f>
        <v/>
      </c>
      <c r="K15" s="293" t="n"/>
      <c r="L15" s="105" t="n"/>
    </row>
    <row r="16" ht="14.25" customFormat="1" customHeight="1" s="204">
      <c r="A16" s="248" t="n"/>
      <c r="B16" s="247" t="inlineStr">
        <is>
          <t>Затраты труда машинистов</t>
        </is>
      </c>
      <c r="C16" s="278" t="n"/>
      <c r="D16" s="278" t="n"/>
      <c r="E16" s="278" t="n"/>
      <c r="F16" s="278" t="n"/>
      <c r="G16" s="278" t="n"/>
      <c r="H16" s="279" t="n"/>
      <c r="I16" s="132" t="n"/>
      <c r="J16" s="132" t="n"/>
    </row>
    <row r="17" ht="14.25" customFormat="1" customHeight="1" s="204">
      <c r="A17" s="248" t="n">
        <v>2</v>
      </c>
      <c r="B17" s="248" t="n">
        <v>2</v>
      </c>
      <c r="C17" s="247" t="inlineStr">
        <is>
          <t>Затраты труда машинистов</t>
        </is>
      </c>
      <c r="D17" s="248" t="inlineStr">
        <is>
          <t>чел.-ч.</t>
        </is>
      </c>
      <c r="E17" s="291" t="n">
        <v>10710.42</v>
      </c>
      <c r="F17" s="168">
        <f>G17/E17</f>
        <v/>
      </c>
      <c r="G17" s="168">
        <f>Прил.3!H27</f>
        <v/>
      </c>
      <c r="H17" s="251" t="n">
        <v>1</v>
      </c>
      <c r="I17" s="168">
        <f>ROUND(F17*Прил.10!D10,2)</f>
        <v/>
      </c>
      <c r="J17" s="168">
        <f>ROUND(I17*E17,2)</f>
        <v/>
      </c>
      <c r="L17" s="59" t="n"/>
    </row>
    <row r="18" ht="30" customFormat="1" customHeight="1" s="204">
      <c r="A18" s="248" t="n"/>
      <c r="B18" s="248" t="n"/>
      <c r="C18" s="247" t="inlineStr">
        <is>
          <t>Затраты труда машинистов 
(с коэффициентом на демонтаж 0,7)</t>
        </is>
      </c>
      <c r="D18" s="248" t="n"/>
      <c r="E18" s="294" t="n"/>
      <c r="F18" s="168" t="n"/>
      <c r="G18" s="168">
        <f>G17*0.7</f>
        <v/>
      </c>
      <c r="H18" s="254" t="n">
        <v>1</v>
      </c>
      <c r="I18" s="168" t="n"/>
      <c r="J18" s="168">
        <f>J17*0.7</f>
        <v/>
      </c>
      <c r="L18" s="59" t="n"/>
    </row>
    <row r="19" ht="14.25" customFormat="1" customHeight="1" s="204">
      <c r="A19" s="248" t="n"/>
      <c r="B19" s="236" t="inlineStr">
        <is>
          <t>Машины и механизмы</t>
        </is>
      </c>
      <c r="C19" s="278" t="n"/>
      <c r="D19" s="278" t="n"/>
      <c r="E19" s="278" t="n"/>
      <c r="F19" s="278" t="n"/>
      <c r="G19" s="278" t="n"/>
      <c r="H19" s="279" t="n"/>
      <c r="I19" s="251" t="n"/>
      <c r="J19" s="251" t="n"/>
    </row>
    <row r="20" ht="14.25" customFormat="1" customHeight="1" s="204">
      <c r="A20" s="248" t="n"/>
      <c r="B20" s="247" t="inlineStr">
        <is>
          <t>Основные машины и механизмы</t>
        </is>
      </c>
      <c r="C20" s="278" t="n"/>
      <c r="D20" s="278" t="n"/>
      <c r="E20" s="278" t="n"/>
      <c r="F20" s="278" t="n"/>
      <c r="G20" s="278" t="n"/>
      <c r="H20" s="279" t="n"/>
      <c r="I20" s="132" t="n"/>
      <c r="J20" s="132" t="n"/>
    </row>
    <row r="21" ht="25.5" customFormat="1" customHeight="1" s="204">
      <c r="A21" s="248" t="n">
        <v>3</v>
      </c>
      <c r="B21" s="133" t="inlineStr">
        <is>
          <t>91.05.05-014</t>
        </is>
      </c>
      <c r="C21" s="134" t="inlineStr">
        <is>
          <t>Краны на автомобильном ходу, грузоподъемность 10 т</t>
        </is>
      </c>
      <c r="D21" s="133" t="inlineStr">
        <is>
          <t>маш.-ч</t>
        </is>
      </c>
      <c r="E21" s="295" t="n">
        <v>3984.15</v>
      </c>
      <c r="F21" s="292" t="n">
        <v>111.99</v>
      </c>
      <c r="G21" s="292">
        <f>E21*F21</f>
        <v/>
      </c>
      <c r="H21" s="251">
        <f>G21/$G$61</f>
        <v/>
      </c>
      <c r="I21" s="168">
        <f>ROUND(F21*Прил.10!$D$11,2)</f>
        <v/>
      </c>
      <c r="J21" s="168">
        <f>ROUND(I21*E21,2)</f>
        <v/>
      </c>
    </row>
    <row r="22" ht="25.5" customFormat="1" customHeight="1" s="204">
      <c r="A22" s="248" t="n">
        <v>4</v>
      </c>
      <c r="B22" s="133" t="inlineStr">
        <is>
          <t>91.10.01-002</t>
        </is>
      </c>
      <c r="C22" s="134" t="inlineStr">
        <is>
          <t>Агрегаты наполнительно-опрессовочные до 300 м3/ч</t>
        </is>
      </c>
      <c r="D22" s="133" t="inlineStr">
        <is>
          <t>маш.-ч</t>
        </is>
      </c>
      <c r="E22" s="295" t="n">
        <v>413.88</v>
      </c>
      <c r="F22" s="292" t="n">
        <v>287.99</v>
      </c>
      <c r="G22" s="292">
        <f>E22*F22</f>
        <v/>
      </c>
      <c r="H22" s="251">
        <f>G22/$G$61</f>
        <v/>
      </c>
      <c r="I22" s="168">
        <f>ROUND(F22*Прил.10!$D$11,2)</f>
        <v/>
      </c>
      <c r="J22" s="168">
        <f>ROUND(I22*E22,2)</f>
        <v/>
      </c>
    </row>
    <row r="23" ht="51" customFormat="1" customHeight="1" s="204">
      <c r="A23" s="248" t="n">
        <v>5</v>
      </c>
      <c r="B23" s="133" t="inlineStr">
        <is>
          <t>91.18.01-007</t>
        </is>
      </c>
      <c r="C23" s="13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133" t="inlineStr">
        <is>
          <t>маш.-ч</t>
        </is>
      </c>
      <c r="E23" s="295" t="n">
        <v>791.175</v>
      </c>
      <c r="F23" s="292" t="n">
        <v>90</v>
      </c>
      <c r="G23" s="292">
        <f>E23*F23</f>
        <v/>
      </c>
      <c r="H23" s="251">
        <f>G23/$G$61</f>
        <v/>
      </c>
      <c r="I23" s="168">
        <f>ROUND(F23*Прил.10!$D$11,2)</f>
        <v/>
      </c>
      <c r="J23" s="168">
        <f>ROUND(I23*E23,2)</f>
        <v/>
      </c>
    </row>
    <row r="24" ht="25.5" customFormat="1" customHeight="1" s="204">
      <c r="A24" s="248" t="n">
        <v>6</v>
      </c>
      <c r="B24" s="133" t="inlineStr">
        <is>
          <t>91.01.05-086</t>
        </is>
      </c>
      <c r="C24" s="134" t="inlineStr">
        <is>
          <t>Экскаваторы одноковшовые дизельные на гусеничном ходу, емкость ковша 0,65 м3</t>
        </is>
      </c>
      <c r="D24" s="133" t="inlineStr">
        <is>
          <t>маш.-ч</t>
        </is>
      </c>
      <c r="E24" s="295" t="n">
        <v>544.125</v>
      </c>
      <c r="F24" s="292" t="n">
        <v>115.27</v>
      </c>
      <c r="G24" s="292">
        <f>E24*F24</f>
        <v/>
      </c>
      <c r="H24" s="251">
        <f>G24/$G$61</f>
        <v/>
      </c>
      <c r="I24" s="168">
        <f>ROUND(F24*Прил.10!$D$11,2)</f>
        <v/>
      </c>
      <c r="J24" s="168">
        <f>ROUND(I24*E24,2)</f>
        <v/>
      </c>
    </row>
    <row r="25" ht="25.5" customFormat="1" customHeight="1" s="204">
      <c r="A25" s="248" t="n">
        <v>7</v>
      </c>
      <c r="B25" s="133" t="inlineStr">
        <is>
          <t>91.14.02-004</t>
        </is>
      </c>
      <c r="C25" s="134" t="inlineStr">
        <is>
          <t>Автомобили бортовые, грузоподъемность до 15 т</t>
        </is>
      </c>
      <c r="D25" s="133" t="inlineStr">
        <is>
          <t>маш.-ч</t>
        </is>
      </c>
      <c r="E25" s="295" t="n">
        <v>611.61</v>
      </c>
      <c r="F25" s="292" t="n">
        <v>92.94</v>
      </c>
      <c r="G25" s="292">
        <f>E25*F25</f>
        <v/>
      </c>
      <c r="H25" s="251">
        <f>G25/$G$61</f>
        <v/>
      </c>
      <c r="I25" s="168">
        <f>ROUND(F25*Прил.10!$D$11,2)</f>
        <v/>
      </c>
      <c r="J25" s="168">
        <f>ROUND(I25*E25,2)</f>
        <v/>
      </c>
    </row>
    <row r="26" ht="25.5" customFormat="1" customHeight="1" s="204">
      <c r="A26" s="248" t="n">
        <v>8</v>
      </c>
      <c r="B26" s="133" t="inlineStr">
        <is>
          <t>91.06.06-042</t>
        </is>
      </c>
      <c r="C26" s="134" t="inlineStr">
        <is>
          <t>Подъемники гидравлические, высота подъема 10 м</t>
        </is>
      </c>
      <c r="D26" s="133" t="inlineStr">
        <is>
          <t>маш.-ч</t>
        </is>
      </c>
      <c r="E26" s="295" t="n">
        <v>1900.17</v>
      </c>
      <c r="F26" s="292" t="n">
        <v>29.6</v>
      </c>
      <c r="G26" s="292">
        <f>E26*F26</f>
        <v/>
      </c>
      <c r="H26" s="251">
        <f>G26/$G$61</f>
        <v/>
      </c>
      <c r="I26" s="168">
        <f>ROUND(F26*Прил.10!$D$11,2)</f>
        <v/>
      </c>
      <c r="J26" s="168">
        <f>ROUND(I26*E26,2)</f>
        <v/>
      </c>
    </row>
    <row r="27" ht="25.5" customFormat="1" customHeight="1" s="204">
      <c r="A27" s="248" t="n">
        <v>9</v>
      </c>
      <c r="B27" s="133" t="inlineStr">
        <is>
          <t>91.06.06-014</t>
        </is>
      </c>
      <c r="C27" s="134" t="inlineStr">
        <is>
          <t>Автогидроподъемники, высота подъема 28 м</t>
        </is>
      </c>
      <c r="D27" s="133" t="inlineStr">
        <is>
          <t>маш.-ч</t>
        </is>
      </c>
      <c r="E27" s="295" t="n">
        <v>221.82</v>
      </c>
      <c r="F27" s="292" t="n">
        <v>243.49</v>
      </c>
      <c r="G27" s="292">
        <f>E27*F27</f>
        <v/>
      </c>
      <c r="H27" s="251">
        <f>G27/$G$61</f>
        <v/>
      </c>
      <c r="I27" s="168">
        <f>ROUND(F27*Прил.10!$D$11,2)</f>
        <v/>
      </c>
      <c r="J27" s="168">
        <f>ROUND(I27*E27,2)</f>
        <v/>
      </c>
    </row>
    <row r="28" ht="25.5" customFormat="1" customHeight="1" s="204">
      <c r="A28" s="248" t="n">
        <v>10</v>
      </c>
      <c r="B28" s="133" t="inlineStr">
        <is>
          <t>91.05.08-007</t>
        </is>
      </c>
      <c r="C28" s="134" t="inlineStr">
        <is>
          <t>Краны на пневмоколесном ходу, грузоподъемность 25 т</t>
        </is>
      </c>
      <c r="D28" s="133" t="inlineStr">
        <is>
          <t>маш.-ч</t>
        </is>
      </c>
      <c r="E28" s="295" t="n">
        <v>523.665</v>
      </c>
      <c r="F28" s="292" t="n">
        <v>102.51</v>
      </c>
      <c r="G28" s="292">
        <f>E28*F28</f>
        <v/>
      </c>
      <c r="H28" s="251">
        <f>G28/$G$61</f>
        <v/>
      </c>
      <c r="I28" s="168">
        <f>ROUND(F28*Прил.10!$D$11,2)</f>
        <v/>
      </c>
      <c r="J28" s="168">
        <f>ROUND(I28*E28,2)</f>
        <v/>
      </c>
    </row>
    <row r="29" ht="25.5" customFormat="1" customHeight="1" s="204">
      <c r="A29" s="248" t="n">
        <v>11</v>
      </c>
      <c r="B29" s="133" t="inlineStr">
        <is>
          <t>91.06.03-058</t>
        </is>
      </c>
      <c r="C29" s="134" t="inlineStr">
        <is>
          <t>Лебедки электрические тяговым усилием 156,96 кН (16 т)</t>
        </is>
      </c>
      <c r="D29" s="133" t="inlineStr">
        <is>
          <t>маш.-ч</t>
        </is>
      </c>
      <c r="E29" s="295" t="n">
        <v>371.685</v>
      </c>
      <c r="F29" s="292" t="n">
        <v>131.44</v>
      </c>
      <c r="G29" s="292">
        <f>E29*F29</f>
        <v/>
      </c>
      <c r="H29" s="251">
        <f>G29/$G$61</f>
        <v/>
      </c>
      <c r="I29" s="168">
        <f>ROUND(F29*Прил.10!$D$11,2)</f>
        <v/>
      </c>
      <c r="J29" s="168">
        <f>ROUND(I29*E29,2)</f>
        <v/>
      </c>
    </row>
    <row r="30" ht="14.25" customFormat="1" customHeight="1" s="204">
      <c r="A30" s="248" t="n"/>
      <c r="B30" s="248" t="n"/>
      <c r="C30" s="247" t="inlineStr">
        <is>
          <t>Итого основные машины и механизмы</t>
        </is>
      </c>
      <c r="D30" s="248" t="n"/>
      <c r="E30" s="296" t="n"/>
      <c r="F30" s="168" t="n"/>
      <c r="G30" s="168">
        <f>SUM(G21:G29)</f>
        <v/>
      </c>
      <c r="H30" s="251">
        <f>G30/G61</f>
        <v/>
      </c>
      <c r="I30" s="168" t="n"/>
      <c r="J30" s="168">
        <f>SUM(J21:J28)</f>
        <v/>
      </c>
      <c r="L30" s="293" t="n"/>
    </row>
    <row r="31" ht="27" customFormat="1" customHeight="1" s="204">
      <c r="A31" s="248" t="n"/>
      <c r="B31" s="248" t="n"/>
      <c r="C31" s="247" t="inlineStr">
        <is>
          <t>Итого основные машины и механизмы 
(с коэффициентом на демонтаж 0,7)</t>
        </is>
      </c>
      <c r="D31" s="248" t="n"/>
      <c r="E31" s="294" t="n"/>
      <c r="F31" s="168" t="n"/>
      <c r="G31" s="168">
        <f>G30*0.7</f>
        <v/>
      </c>
      <c r="H31" s="251">
        <f>G31/G62</f>
        <v/>
      </c>
      <c r="I31" s="168" t="n"/>
      <c r="J31" s="168">
        <f>J30*0.7</f>
        <v/>
      </c>
      <c r="L31" s="293" t="n"/>
    </row>
    <row r="32" hidden="1" outlineLevel="1" ht="25.5" customFormat="1" customHeight="1" s="204">
      <c r="A32" s="248" t="n">
        <v>12</v>
      </c>
      <c r="B32" s="133" t="inlineStr">
        <is>
          <t>91.14.02-001</t>
        </is>
      </c>
      <c r="C32" s="134" t="inlineStr">
        <is>
          <t>Автомобили бортовые, грузоподъемность до 5 т</t>
        </is>
      </c>
      <c r="D32" s="133" t="inlineStr">
        <is>
          <t>маш.-ч</t>
        </is>
      </c>
      <c r="E32" s="291" t="n">
        <v>448.096296</v>
      </c>
      <c r="F32" s="139" t="n">
        <v>65.70999999999999</v>
      </c>
      <c r="G32" s="292">
        <f>E32*F32</f>
        <v/>
      </c>
      <c r="H32" s="251">
        <f>G32/$G$61</f>
        <v/>
      </c>
      <c r="I32" s="168">
        <f>ROUND(F32*Прил.10!$D$11,2)</f>
        <v/>
      </c>
      <c r="J32" s="168">
        <f>ROUND(I32*E32,2)</f>
        <v/>
      </c>
      <c r="L32" s="293" t="n"/>
    </row>
    <row r="33" hidden="1" outlineLevel="1" ht="14.25" customFormat="1" customHeight="1" s="204">
      <c r="A33" s="248" t="n">
        <v>13</v>
      </c>
      <c r="B33" s="133" t="inlineStr">
        <is>
          <t>91.08.04-021</t>
        </is>
      </c>
      <c r="C33" s="134" t="inlineStr">
        <is>
          <t>Котлы битумные передвижные 400 л</t>
        </is>
      </c>
      <c r="D33" s="133" t="inlineStr">
        <is>
          <t>маш.-ч</t>
        </is>
      </c>
      <c r="E33" s="291" t="n">
        <v>822.33</v>
      </c>
      <c r="F33" s="139" t="n">
        <v>30</v>
      </c>
      <c r="G33" s="292">
        <f>E33*F33</f>
        <v/>
      </c>
      <c r="H33" s="251">
        <f>G33/$G$61</f>
        <v/>
      </c>
      <c r="I33" s="168">
        <f>ROUND(F33*Прил.10!$D$11,2)</f>
        <v/>
      </c>
      <c r="J33" s="168">
        <f>ROUND(I33*E33,2)</f>
        <v/>
      </c>
      <c r="L33" s="293" t="n"/>
    </row>
    <row r="34" hidden="1" outlineLevel="1" ht="25.5" customFormat="1" customHeight="1" s="204">
      <c r="A34" s="248" t="n">
        <v>14</v>
      </c>
      <c r="B34" s="133" t="inlineStr">
        <is>
          <t>91.14.03-002</t>
        </is>
      </c>
      <c r="C34" s="134" t="inlineStr">
        <is>
          <t>Автомобиль-самосвал, грузоподъемность до 10 т</t>
        </is>
      </c>
      <c r="D34" s="133" t="inlineStr">
        <is>
          <t>маш.-ч</t>
        </is>
      </c>
      <c r="E34" s="291" t="n">
        <v>234.595935</v>
      </c>
      <c r="F34" s="139" t="n">
        <v>87.48999999999999</v>
      </c>
      <c r="G34" s="292">
        <f>E34*F34</f>
        <v/>
      </c>
      <c r="H34" s="251">
        <f>G34/$G$61</f>
        <v/>
      </c>
      <c r="I34" s="168">
        <f>ROUND(F34*Прил.10!$D$11,2)</f>
        <v/>
      </c>
      <c r="J34" s="168">
        <f>ROUND(I34*E34,2)</f>
        <v/>
      </c>
      <c r="L34" s="293" t="n"/>
    </row>
    <row r="35" hidden="1" outlineLevel="1" ht="25.5" customFormat="1" customHeight="1" s="204">
      <c r="A35" s="248" t="n">
        <v>15</v>
      </c>
      <c r="B35" s="133" t="inlineStr">
        <is>
          <t>91.14.02-002</t>
        </is>
      </c>
      <c r="C35" s="134" t="inlineStr">
        <is>
          <t>Автомобили бортовые, грузоподъемность до 8 т</t>
        </is>
      </c>
      <c r="D35" s="133" t="inlineStr">
        <is>
          <t>маш.-ч</t>
        </is>
      </c>
      <c r="E35" s="291" t="n">
        <v>197.5229775</v>
      </c>
      <c r="F35" s="139" t="n">
        <v>85.84</v>
      </c>
      <c r="G35" s="292">
        <f>E35*F35</f>
        <v/>
      </c>
      <c r="H35" s="251">
        <f>G35/$G$61</f>
        <v/>
      </c>
      <c r="I35" s="168">
        <f>ROUND(F35*Прил.10!$D$11,2)</f>
        <v/>
      </c>
      <c r="J35" s="168">
        <f>ROUND(I35*E35,2)</f>
        <v/>
      </c>
      <c r="L35" s="293" t="n"/>
    </row>
    <row r="36" hidden="1" outlineLevel="1" ht="25.5" customFormat="1" customHeight="1" s="204">
      <c r="A36" s="248" t="n">
        <v>16</v>
      </c>
      <c r="B36" s="133" t="inlineStr">
        <is>
          <t>91.17.04-233</t>
        </is>
      </c>
      <c r="C36" s="134" t="inlineStr">
        <is>
          <t>Установки для сварки ручной дуговой (постоянного тока)</t>
        </is>
      </c>
      <c r="D36" s="133" t="inlineStr">
        <is>
          <t>маш.-ч</t>
        </is>
      </c>
      <c r="E36" s="291" t="n">
        <v>1455.1257</v>
      </c>
      <c r="F36" s="139" t="n">
        <v>8.1</v>
      </c>
      <c r="G36" s="292">
        <f>E36*F36</f>
        <v/>
      </c>
      <c r="H36" s="251">
        <f>G36/$G$61</f>
        <v/>
      </c>
      <c r="I36" s="168">
        <f>ROUND(F36*Прил.10!$D$11,2)</f>
        <v/>
      </c>
      <c r="J36" s="168">
        <f>ROUND(I36*E36,2)</f>
        <v/>
      </c>
      <c r="L36" s="293" t="n"/>
    </row>
    <row r="37" hidden="1" outlineLevel="1" ht="38.25" customFormat="1" customHeight="1" s="204">
      <c r="A37" s="248" t="n">
        <v>17</v>
      </c>
      <c r="B37" s="133" t="inlineStr">
        <is>
          <t>91.17.04-036</t>
        </is>
      </c>
      <c r="C37" s="134" t="inlineStr">
        <is>
          <t>Агрегаты сварочные передвижные номинальным сварочным током 250-400 А с дизельным двигателем</t>
        </is>
      </c>
      <c r="D37" s="133" t="inlineStr">
        <is>
          <t>маш.-ч</t>
        </is>
      </c>
      <c r="E37" s="291" t="n">
        <v>520.167282</v>
      </c>
      <c r="F37" s="139" t="n">
        <v>14</v>
      </c>
      <c r="G37" s="292">
        <f>E37*F37</f>
        <v/>
      </c>
      <c r="H37" s="251">
        <f>G37/$G$61</f>
        <v/>
      </c>
      <c r="I37" s="168">
        <f>ROUND(F37*Прил.10!$D$11,2)</f>
        <v/>
      </c>
      <c r="J37" s="168">
        <f>ROUND(I37*E37,2)</f>
        <v/>
      </c>
      <c r="L37" s="293" t="n"/>
    </row>
    <row r="38" hidden="1" outlineLevel="1" ht="14.25" customFormat="1" customHeight="1" s="204">
      <c r="A38" s="248" t="n">
        <v>18</v>
      </c>
      <c r="B38" s="133" t="inlineStr">
        <is>
          <t>91.21.22-447</t>
        </is>
      </c>
      <c r="C38" s="134" t="inlineStr">
        <is>
          <t>Установки электрометаллизационные</t>
        </is>
      </c>
      <c r="D38" s="133" t="inlineStr">
        <is>
          <t>маш.-ч</t>
        </is>
      </c>
      <c r="E38" s="291" t="n">
        <v>95.94</v>
      </c>
      <c r="F38" s="139" t="n">
        <v>74.23999999999999</v>
      </c>
      <c r="G38" s="292">
        <f>E38*F38</f>
        <v/>
      </c>
      <c r="H38" s="251">
        <f>G38/$G$61</f>
        <v/>
      </c>
      <c r="I38" s="168">
        <f>ROUND(F38*Прил.10!$D$11,2)</f>
        <v/>
      </c>
      <c r="J38" s="168">
        <f>ROUND(I38*E38,2)</f>
        <v/>
      </c>
      <c r="L38" s="293" t="n"/>
    </row>
    <row r="39" hidden="1" outlineLevel="1" ht="14.25" customFormat="1" customHeight="1" s="204">
      <c r="A39" s="248" t="n">
        <v>19</v>
      </c>
      <c r="B39" s="133" t="inlineStr">
        <is>
          <t>91.01.01-039</t>
        </is>
      </c>
      <c r="C39" s="134" t="inlineStr">
        <is>
          <t>Бульдозеры, мощность 132 кВт (180 л.с.)</t>
        </is>
      </c>
      <c r="D39" s="133" t="inlineStr">
        <is>
          <t>маш.-ч</t>
        </is>
      </c>
      <c r="E39" s="291" t="n">
        <v>42.2481825</v>
      </c>
      <c r="F39" s="139" t="n">
        <v>132.79</v>
      </c>
      <c r="G39" s="292">
        <f>E39*F39</f>
        <v/>
      </c>
      <c r="H39" s="251">
        <f>G39/$G$61</f>
        <v/>
      </c>
      <c r="I39" s="168">
        <f>ROUND(F39*Прил.10!$D$11,2)</f>
        <v/>
      </c>
      <c r="J39" s="168">
        <f>ROUND(I39*E39,2)</f>
        <v/>
      </c>
      <c r="L39" s="293" t="n"/>
    </row>
    <row r="40" hidden="1" outlineLevel="1" ht="38.25" customFormat="1" customHeight="1" s="204">
      <c r="A40" s="248" t="n">
        <v>20</v>
      </c>
      <c r="B40" s="133" t="inlineStr">
        <is>
          <t>91.06.05-057</t>
        </is>
      </c>
      <c r="C40" s="134" t="inlineStr">
        <is>
          <t>Погрузчики одноковшовые универсальные фронтальные пневмоколесные, грузоподъемность 3 т</t>
        </is>
      </c>
      <c r="D40" s="133" t="inlineStr">
        <is>
          <t>маш.-ч</t>
        </is>
      </c>
      <c r="E40" s="291" t="n">
        <v>42.54576</v>
      </c>
      <c r="F40" s="139" t="n">
        <v>90.40000000000001</v>
      </c>
      <c r="G40" s="292">
        <f>E40*F40</f>
        <v/>
      </c>
      <c r="H40" s="251">
        <f>G40/$G$61</f>
        <v/>
      </c>
      <c r="I40" s="168">
        <f>ROUND(F40*Прил.10!$D$11,2)</f>
        <v/>
      </c>
      <c r="J40" s="168">
        <f>ROUND(I40*E40,2)</f>
        <v/>
      </c>
      <c r="L40" s="293" t="n"/>
    </row>
    <row r="41" hidden="1" outlineLevel="1" ht="25.5" customFormat="1" customHeight="1" s="204">
      <c r="A41" s="248" t="n">
        <v>21</v>
      </c>
      <c r="B41" s="133" t="inlineStr">
        <is>
          <t>91.05.06-012</t>
        </is>
      </c>
      <c r="C41" s="134" t="inlineStr">
        <is>
          <t>Краны на гусеничном ходу, грузоподъемность до 16 т</t>
        </is>
      </c>
      <c r="D41" s="133" t="inlineStr">
        <is>
          <t>маш.-ч</t>
        </is>
      </c>
      <c r="E41" s="291" t="n">
        <v>29.05284</v>
      </c>
      <c r="F41" s="139" t="n">
        <v>96.89</v>
      </c>
      <c r="G41" s="292">
        <f>E41*F41</f>
        <v/>
      </c>
      <c r="H41" s="251">
        <f>G41/$G$61</f>
        <v/>
      </c>
      <c r="I41" s="168">
        <f>ROUND(F41*Прил.10!$D$11,2)</f>
        <v/>
      </c>
      <c r="J41" s="168">
        <f>ROUND(I41*E41,2)</f>
        <v/>
      </c>
      <c r="L41" s="293" t="n"/>
    </row>
    <row r="42" hidden="1" outlineLevel="1" ht="25.5" customFormat="1" customHeight="1" s="204">
      <c r="A42" s="248" t="n">
        <v>22</v>
      </c>
      <c r="B42" s="133" t="inlineStr">
        <is>
          <t>91.06.02-001</t>
        </is>
      </c>
      <c r="C42" s="134" t="inlineStr">
        <is>
          <t>Конвейер ленточный передвижной высотой 5 м</t>
        </is>
      </c>
      <c r="D42" s="133" t="inlineStr">
        <is>
          <t>маш.-ч</t>
        </is>
      </c>
      <c r="E42" s="291" t="n">
        <v>168.140844</v>
      </c>
      <c r="F42" s="139" t="n">
        <v>16.3</v>
      </c>
      <c r="G42" s="292">
        <f>E42*F42</f>
        <v/>
      </c>
      <c r="H42" s="251">
        <f>G42/$G$61</f>
        <v/>
      </c>
      <c r="I42" s="168">
        <f>ROUND(F42*Прил.10!$D$11,2)</f>
        <v/>
      </c>
      <c r="J42" s="168">
        <f>ROUND(I42*E42,2)</f>
        <v/>
      </c>
      <c r="L42" s="293" t="n"/>
    </row>
    <row r="43" hidden="1" outlineLevel="1" ht="25.5" customFormat="1" customHeight="1" s="204">
      <c r="A43" s="248" t="n">
        <v>23</v>
      </c>
      <c r="B43" s="133" t="inlineStr">
        <is>
          <t>91.08.09-023</t>
        </is>
      </c>
      <c r="C43" s="134" t="inlineStr">
        <is>
          <t>Трамбовки пневматические при работе от передвижных компрессорных станций</t>
        </is>
      </c>
      <c r="D43" s="133" t="inlineStr">
        <is>
          <t>маш.-ч</t>
        </is>
      </c>
      <c r="E43" s="291" t="n">
        <v>2678.99055</v>
      </c>
      <c r="F43" s="139" t="n">
        <v>0.55</v>
      </c>
      <c r="G43" s="292">
        <f>E43*F43</f>
        <v/>
      </c>
      <c r="H43" s="251">
        <f>G43/$G$61</f>
        <v/>
      </c>
      <c r="I43" s="168">
        <f>ROUND(F43*Прил.10!$D$11,2)</f>
        <v/>
      </c>
      <c r="J43" s="168">
        <f>ROUND(I43*E43,2)</f>
        <v/>
      </c>
      <c r="L43" s="293" t="n"/>
    </row>
    <row r="44" hidden="1" outlineLevel="1" ht="38.25" customFormat="1" customHeight="1" s="204">
      <c r="A44" s="248" t="n">
        <v>24</v>
      </c>
      <c r="B44" s="133" t="inlineStr">
        <is>
          <t>91.21.01-012</t>
        </is>
      </c>
      <c r="C44" s="134" t="inlineStr">
        <is>
          <t>Агрегаты окрасочные высокого давления для окраски поверхностей конструкций, мощность 1 кВт</t>
        </is>
      </c>
      <c r="D44" s="133" t="inlineStr">
        <is>
          <t>маш.-ч</t>
        </is>
      </c>
      <c r="E44" s="291" t="n">
        <v>183.99453</v>
      </c>
      <c r="F44" s="139" t="n">
        <v>6.82</v>
      </c>
      <c r="G44" s="292">
        <f>E44*F44</f>
        <v/>
      </c>
      <c r="H44" s="251">
        <f>G44/$G$61</f>
        <v/>
      </c>
      <c r="I44" s="168">
        <f>ROUND(F44*Прил.10!$D$11,2)</f>
        <v/>
      </c>
      <c r="J44" s="168">
        <f>ROUND(I44*E44,2)</f>
        <v/>
      </c>
      <c r="L44" s="293" t="n"/>
    </row>
    <row r="45" hidden="1" outlineLevel="1" ht="25.5" customFormat="1" customHeight="1" s="204">
      <c r="A45" s="248" t="n">
        <v>25</v>
      </c>
      <c r="B45" s="133" t="inlineStr">
        <is>
          <t>91.06.01-003</t>
        </is>
      </c>
      <c r="C45" s="134" t="inlineStr">
        <is>
          <t>Домкраты гидравлические, грузоподъемность 63-100 т</t>
        </is>
      </c>
      <c r="D45" s="133" t="inlineStr">
        <is>
          <t>маш.-ч</t>
        </is>
      </c>
      <c r="E45" s="291" t="n">
        <v>1284.9705165</v>
      </c>
      <c r="F45" s="139" t="n">
        <v>0.9</v>
      </c>
      <c r="G45" s="292">
        <f>E45*F45</f>
        <v/>
      </c>
      <c r="H45" s="251">
        <f>G45/$G$61</f>
        <v/>
      </c>
      <c r="I45" s="168">
        <f>ROUND(F45*Прил.10!$D$11,2)</f>
        <v/>
      </c>
      <c r="J45" s="168">
        <f>ROUND(I45*E45,2)</f>
        <v/>
      </c>
      <c r="L45" s="293" t="n"/>
    </row>
    <row r="46" hidden="1" outlineLevel="1" ht="25.5" customFormat="1" customHeight="1" s="204">
      <c r="A46" s="248" t="n">
        <v>26</v>
      </c>
      <c r="B46" s="133" t="inlineStr">
        <is>
          <t>91.06.03-061</t>
        </is>
      </c>
      <c r="C46" s="134" t="inlineStr">
        <is>
          <t>Лебедки электрические тяговым усилием до 12,26 кН (1,25 т)</t>
        </is>
      </c>
      <c r="D46" s="133" t="inlineStr">
        <is>
          <t>маш.-ч</t>
        </is>
      </c>
      <c r="E46" s="291" t="n">
        <v>292.5975</v>
      </c>
      <c r="F46" s="139" t="n">
        <v>3.28</v>
      </c>
      <c r="G46" s="292">
        <f>E46*F46</f>
        <v/>
      </c>
      <c r="H46" s="251">
        <f>G46/$G$61</f>
        <v/>
      </c>
      <c r="I46" s="168">
        <f>ROUND(F46*Прил.10!$D$11,2)</f>
        <v/>
      </c>
      <c r="J46" s="168">
        <f>ROUND(I46*E46,2)</f>
        <v/>
      </c>
      <c r="L46" s="293" t="n"/>
    </row>
    <row r="47" hidden="1" outlineLevel="1" ht="25.5" customFormat="1" customHeight="1" s="204">
      <c r="A47" s="248" t="n">
        <v>27</v>
      </c>
      <c r="B47" s="133" t="inlineStr">
        <is>
          <t>91.17.04-171</t>
        </is>
      </c>
      <c r="C47" s="134" t="inlineStr">
        <is>
          <t>Преобразователи сварочные номинальным сварочным током 315-500 А</t>
        </is>
      </c>
      <c r="D47" s="133" t="inlineStr">
        <is>
          <t>маш.-ч</t>
        </is>
      </c>
      <c r="E47" s="291" t="n">
        <v>71.63665949999999</v>
      </c>
      <c r="F47" s="139" t="n">
        <v>12.31</v>
      </c>
      <c r="G47" s="292">
        <f>E47*F47</f>
        <v/>
      </c>
      <c r="H47" s="251">
        <f>G47/$G$61</f>
        <v/>
      </c>
      <c r="I47" s="168">
        <f>ROUND(F47*Прил.10!$D$11,2)</f>
        <v/>
      </c>
      <c r="J47" s="168">
        <f>ROUND(I47*E47,2)</f>
        <v/>
      </c>
      <c r="L47" s="293" t="n"/>
    </row>
    <row r="48" hidden="1" outlineLevel="1" ht="14.25" customFormat="1" customHeight="1" s="204">
      <c r="A48" s="248" t="n">
        <v>28</v>
      </c>
      <c r="B48" s="133" t="inlineStr">
        <is>
          <t>91.06.05-011</t>
        </is>
      </c>
      <c r="C48" s="134" t="inlineStr">
        <is>
          <t>Погрузчик, грузоподъемность 5 т</t>
        </is>
      </c>
      <c r="D48" s="133" t="inlineStr">
        <is>
          <t>маш.-ч</t>
        </is>
      </c>
      <c r="E48" s="291" t="n">
        <v>2.80317</v>
      </c>
      <c r="F48" s="139" t="n">
        <v>89.98999999999999</v>
      </c>
      <c r="G48" s="292">
        <f>E48*F48</f>
        <v/>
      </c>
      <c r="H48" s="251">
        <f>G48/$G$61</f>
        <v/>
      </c>
      <c r="I48" s="168">
        <f>ROUND(F48*Прил.10!$D$11,2)</f>
        <v/>
      </c>
      <c r="J48" s="168">
        <f>ROUND(I48*E48,2)</f>
        <v/>
      </c>
      <c r="L48" s="293" t="n"/>
    </row>
    <row r="49" hidden="1" outlineLevel="1" ht="25.5" customFormat="1" customHeight="1" s="204">
      <c r="A49" s="248" t="n">
        <v>29</v>
      </c>
      <c r="B49" s="133" t="inlineStr">
        <is>
          <t>91.05.06-008</t>
        </is>
      </c>
      <c r="C49" s="134" t="inlineStr">
        <is>
          <t>Краны на гусеничном ходу, грузоподъемность 40 т</t>
        </is>
      </c>
      <c r="D49" s="133" t="inlineStr">
        <is>
          <t>маш.-ч</t>
        </is>
      </c>
      <c r="E49" s="291" t="n">
        <v>0.761745</v>
      </c>
      <c r="F49" s="139" t="n">
        <v>175.56</v>
      </c>
      <c r="G49" s="292">
        <f>E49*F49</f>
        <v/>
      </c>
      <c r="H49" s="251">
        <f>G49/$G$61</f>
        <v/>
      </c>
      <c r="I49" s="168">
        <f>ROUND(F49*Прил.10!$D$11,2)</f>
        <v/>
      </c>
      <c r="J49" s="168">
        <f>ROUND(I49*E49,2)</f>
        <v/>
      </c>
      <c r="L49" s="293" t="n"/>
    </row>
    <row r="50" hidden="1" outlineLevel="1" ht="14.25" customFormat="1" customHeight="1" s="204">
      <c r="A50" s="248" t="n">
        <v>30</v>
      </c>
      <c r="B50" s="133" t="inlineStr">
        <is>
          <t>91.05.02-005</t>
        </is>
      </c>
      <c r="C50" s="134" t="inlineStr">
        <is>
          <t>Краны козловые, грузоподъемность 32 т</t>
        </is>
      </c>
      <c r="D50" s="133" t="inlineStr">
        <is>
          <t>маш.-ч</t>
        </is>
      </c>
      <c r="E50" s="291" t="n">
        <v>0.800001</v>
      </c>
      <c r="F50" s="139" t="n">
        <v>120.24</v>
      </c>
      <c r="G50" s="292">
        <f>E50*F50</f>
        <v/>
      </c>
      <c r="H50" s="251">
        <f>G50/$G$61</f>
        <v/>
      </c>
      <c r="I50" s="168">
        <f>ROUND(F50*Прил.10!$D$11,2)</f>
        <v/>
      </c>
      <c r="J50" s="168">
        <f>ROUND(I50*E50,2)</f>
        <v/>
      </c>
      <c r="L50" s="293" t="n"/>
    </row>
    <row r="51" hidden="1" outlineLevel="1" ht="14.25" customFormat="1" customHeight="1" s="204">
      <c r="A51" s="248" t="n">
        <v>31</v>
      </c>
      <c r="B51" s="133" t="inlineStr">
        <is>
          <t>91.05.01-017</t>
        </is>
      </c>
      <c r="C51" s="134" t="inlineStr">
        <is>
          <t>Краны башенные, грузоподъемность 8 т</t>
        </is>
      </c>
      <c r="D51" s="133" t="inlineStr">
        <is>
          <t>маш.-ч</t>
        </is>
      </c>
      <c r="E51" s="291" t="n">
        <v>0.63396</v>
      </c>
      <c r="F51" s="139" t="n">
        <v>86.40000000000001</v>
      </c>
      <c r="G51" s="292">
        <f>E51*F51</f>
        <v/>
      </c>
      <c r="H51" s="251">
        <f>G51/$G$61</f>
        <v/>
      </c>
      <c r="I51" s="168">
        <f>ROUND(F51*Прил.10!$D$11,2)</f>
        <v/>
      </c>
      <c r="J51" s="168">
        <f>ROUND(I51*E51,2)</f>
        <v/>
      </c>
      <c r="L51" s="293" t="n"/>
    </row>
    <row r="52" hidden="1" outlineLevel="1" ht="14.25" customFormat="1" customHeight="1" s="204">
      <c r="A52" s="248" t="n">
        <v>32</v>
      </c>
      <c r="B52" s="133" t="inlineStr">
        <is>
          <t>91.21.22-491</t>
        </is>
      </c>
      <c r="C52" s="134" t="inlineStr">
        <is>
          <t>Шинотрубогиб</t>
        </is>
      </c>
      <c r="D52" s="133" t="inlineStr">
        <is>
          <t>маш.-ч</t>
        </is>
      </c>
      <c r="E52" s="291" t="n">
        <v>2.505</v>
      </c>
      <c r="F52" s="139" t="n">
        <v>15.24</v>
      </c>
      <c r="G52" s="292">
        <f>E52*F52</f>
        <v/>
      </c>
      <c r="H52" s="251">
        <f>G52/$G$61</f>
        <v/>
      </c>
      <c r="I52" s="168">
        <f>ROUND(F52*Прил.10!$D$11,2)</f>
        <v/>
      </c>
      <c r="J52" s="168">
        <f>ROUND(I52*E52,2)</f>
        <v/>
      </c>
      <c r="L52" s="293" t="n"/>
    </row>
    <row r="53" hidden="1" outlineLevel="1" ht="14.25" customFormat="1" customHeight="1" s="204">
      <c r="A53" s="248" t="n">
        <v>33</v>
      </c>
      <c r="B53" s="133" t="inlineStr">
        <is>
          <t>91.17.04-042</t>
        </is>
      </c>
      <c r="C53" s="134" t="inlineStr">
        <is>
          <t>Аппарат для газовой сварки и резки</t>
        </is>
      </c>
      <c r="D53" s="133" t="inlineStr">
        <is>
          <t>маш.-ч</t>
        </is>
      </c>
      <c r="E53" s="291" t="n">
        <v>14.8405665</v>
      </c>
      <c r="F53" s="139" t="n">
        <v>1.2</v>
      </c>
      <c r="G53" s="292">
        <f>E53*F53</f>
        <v/>
      </c>
      <c r="H53" s="251">
        <f>G53/$G$61</f>
        <v/>
      </c>
      <c r="I53" s="168">
        <f>ROUND(F53*Прил.10!$D$11,2)</f>
        <v/>
      </c>
      <c r="J53" s="168">
        <f>ROUND(I53*E53,2)</f>
        <v/>
      </c>
      <c r="L53" s="293" t="n"/>
    </row>
    <row r="54" hidden="1" outlineLevel="1" ht="38.25" customFormat="1" customHeight="1" s="204">
      <c r="A54" s="248" t="n">
        <v>34</v>
      </c>
      <c r="B54" s="133" t="inlineStr">
        <is>
          <t>91.18.01-012</t>
        </is>
      </c>
      <c r="C54" s="134" t="inlineStr">
        <is>
          <t>Компрессоры передвижные с электродвигателем давлением 600 кПа (6 ат), производительность до 3,5 м3/мин</t>
        </is>
      </c>
      <c r="D54" s="133" t="inlineStr">
        <is>
          <t>маш.-ч</t>
        </is>
      </c>
      <c r="E54" s="291" t="n">
        <v>0.2808</v>
      </c>
      <c r="F54" s="139" t="n">
        <v>32.5</v>
      </c>
      <c r="G54" s="292">
        <f>E54*F54</f>
        <v/>
      </c>
      <c r="H54" s="251">
        <f>G54/$G$61</f>
        <v/>
      </c>
      <c r="I54" s="168">
        <f>ROUND(F54*Прил.10!$D$11,2)</f>
        <v/>
      </c>
      <c r="J54" s="168">
        <f>ROUND(I54*E54,2)</f>
        <v/>
      </c>
      <c r="L54" s="293" t="n"/>
    </row>
    <row r="55" hidden="1" outlineLevel="1" ht="14.25" customFormat="1" customHeight="1" s="204">
      <c r="A55" s="248" t="n">
        <v>35</v>
      </c>
      <c r="B55" s="133" t="inlineStr">
        <is>
          <t>91.21.16-012</t>
        </is>
      </c>
      <c r="C55" s="134" t="inlineStr">
        <is>
          <t>Пресс гидравлический с электроприводом</t>
        </is>
      </c>
      <c r="D55" s="133" t="inlineStr">
        <is>
          <t>маш.-ч</t>
        </is>
      </c>
      <c r="E55" s="291" t="n">
        <v>2.4</v>
      </c>
      <c r="F55" s="139" t="n">
        <v>1.11</v>
      </c>
      <c r="G55" s="292">
        <f>E55*F55</f>
        <v/>
      </c>
      <c r="H55" s="251">
        <f>G55/$G$61</f>
        <v/>
      </c>
      <c r="I55" s="168">
        <f>ROUND(F55*Прил.10!$D$11,2)</f>
        <v/>
      </c>
      <c r="J55" s="168">
        <f>ROUND(I55*E55,2)</f>
        <v/>
      </c>
      <c r="L55" s="293" t="n"/>
    </row>
    <row r="56" hidden="1" outlineLevel="1" ht="14.25" customFormat="1" customHeight="1" s="204">
      <c r="A56" s="248" t="n">
        <v>36</v>
      </c>
      <c r="B56" s="133" t="inlineStr">
        <is>
          <t>91.07.04-001</t>
        </is>
      </c>
      <c r="C56" s="134" t="inlineStr">
        <is>
          <t>Вибратор глубинный</t>
        </is>
      </c>
      <c r="D56" s="133" t="inlineStr">
        <is>
          <t>маш.-ч</t>
        </is>
      </c>
      <c r="E56" s="291" t="n">
        <v>1.04976</v>
      </c>
      <c r="F56" s="139" t="n">
        <v>1.9</v>
      </c>
      <c r="G56" s="292">
        <f>E56*F56</f>
        <v/>
      </c>
      <c r="H56" s="251">
        <f>G56/$G$61</f>
        <v/>
      </c>
      <c r="I56" s="168">
        <f>ROUND(F56*Прил.10!$D$11,2)</f>
        <v/>
      </c>
      <c r="J56" s="168">
        <f>ROUND(I56*E56,2)</f>
        <v/>
      </c>
      <c r="L56" s="293" t="n"/>
    </row>
    <row r="57" hidden="1" outlineLevel="1" ht="25.5" customFormat="1" customHeight="1" s="204">
      <c r="A57" s="248" t="n">
        <v>37</v>
      </c>
      <c r="B57" s="133" t="inlineStr">
        <is>
          <t>91.08.09-024</t>
        </is>
      </c>
      <c r="C57" s="134" t="inlineStr">
        <is>
          <t>Трамбовки пневматические при работе от стационарного компрессора</t>
        </is>
      </c>
      <c r="D57" s="133" t="inlineStr">
        <is>
          <t>маш.-ч</t>
        </is>
      </c>
      <c r="E57" s="291" t="n">
        <v>0.2808</v>
      </c>
      <c r="F57" s="139" t="n">
        <v>4.91</v>
      </c>
      <c r="G57" s="292">
        <f>E57*F57</f>
        <v/>
      </c>
      <c r="H57" s="251">
        <f>G57/$G$61</f>
        <v/>
      </c>
      <c r="I57" s="168">
        <f>ROUND(F57*Прил.10!$D$11,2)</f>
        <v/>
      </c>
      <c r="J57" s="168">
        <f>ROUND(I57*E57,2)</f>
        <v/>
      </c>
      <c r="L57" s="293" t="n"/>
    </row>
    <row r="58" hidden="1" outlineLevel="1" ht="25.5" customFormat="1" customHeight="1" s="204">
      <c r="A58" s="248" t="n">
        <v>38</v>
      </c>
      <c r="B58" s="133" t="inlineStr">
        <is>
          <t>91.06.03-060</t>
        </is>
      </c>
      <c r="C58" s="134" t="inlineStr">
        <is>
          <t>Лебедки электрические тяговым усилием до 5,79 кН (0,59 т)</t>
        </is>
      </c>
      <c r="D58" s="133" t="inlineStr">
        <is>
          <t>маш.-ч</t>
        </is>
      </c>
      <c r="E58" s="291" t="n">
        <v>0.08550000000000001</v>
      </c>
      <c r="F58" s="139" t="n">
        <v>1.7</v>
      </c>
      <c r="G58" s="292">
        <f>E58*F58</f>
        <v/>
      </c>
      <c r="H58" s="251">
        <f>G58/$G$61</f>
        <v/>
      </c>
      <c r="I58" s="168">
        <f>ROUND(F58*Прил.10!$D$11,2)</f>
        <v/>
      </c>
      <c r="J58" s="168">
        <f>ROUND(I58*E58,2)</f>
        <v/>
      </c>
      <c r="L58" s="293" t="n"/>
    </row>
    <row r="59" collapsed="1" ht="14.25" customFormat="1" customHeight="1" s="204">
      <c r="A59" s="248" t="n"/>
      <c r="B59" s="248" t="n"/>
      <c r="C59" s="247" t="inlineStr">
        <is>
          <t>Итого прочие машины и механизмы</t>
        </is>
      </c>
      <c r="D59" s="248" t="n"/>
      <c r="E59" s="249" t="n"/>
      <c r="F59" s="168" t="n"/>
      <c r="G59" s="168">
        <f>SUM(G32:G58)</f>
        <v/>
      </c>
      <c r="H59" s="251">
        <f>G59/G61</f>
        <v/>
      </c>
      <c r="I59" s="168" t="n"/>
      <c r="J59" s="168">
        <f>SUM(J32:J57)</f>
        <v/>
      </c>
      <c r="K59" s="293" t="n"/>
      <c r="L59" s="293" t="n"/>
    </row>
    <row r="60" ht="30" customFormat="1" customHeight="1" s="204">
      <c r="A60" s="248" t="n"/>
      <c r="B60" s="252" t="n"/>
      <c r="C60" s="247" t="inlineStr">
        <is>
          <t>Итого прочие машины и механизмы 
(с коэффициентом на демонтаж 0,7)</t>
        </is>
      </c>
      <c r="D60" s="248" t="n"/>
      <c r="E60" s="249" t="n"/>
      <c r="F60" s="168" t="n"/>
      <c r="G60" s="168">
        <f>G59*0.7</f>
        <v/>
      </c>
      <c r="H60" s="251">
        <f>G60/G62</f>
        <v/>
      </c>
      <c r="I60" s="168" t="n"/>
      <c r="J60" s="168">
        <f>J59*0.7</f>
        <v/>
      </c>
      <c r="K60" s="293" t="n"/>
      <c r="L60" s="293" t="n"/>
    </row>
    <row r="61" ht="25.5" customFormat="1" customHeight="1" s="204">
      <c r="A61" s="248" t="n"/>
      <c r="B61" s="252" t="n"/>
      <c r="C61" s="140" t="inlineStr">
        <is>
          <t>Итого по разделу «Машины и механизмы»</t>
        </is>
      </c>
      <c r="D61" s="252" t="n"/>
      <c r="E61" s="141" t="n"/>
      <c r="F61" s="142" t="n"/>
      <c r="G61" s="142">
        <f>G30+G59</f>
        <v/>
      </c>
      <c r="H61" s="143" t="n">
        <v>1</v>
      </c>
      <c r="I61" s="142" t="n"/>
      <c r="J61" s="142">
        <f>J30+J59</f>
        <v/>
      </c>
    </row>
    <row r="62" ht="40.15" customFormat="1" customHeight="1" s="204">
      <c r="A62" s="244" t="n"/>
      <c r="B62" s="252" t="n"/>
      <c r="C62" s="236" t="inlineStr">
        <is>
          <t>Итого по разделу «Машины и механизмы»  
(с коэффициентом на демонтаж 0,7)</t>
        </is>
      </c>
      <c r="D62" s="248" t="n"/>
      <c r="E62" s="249" t="n"/>
      <c r="F62" s="168" t="n"/>
      <c r="G62" s="168">
        <f>G31+G60</f>
        <v/>
      </c>
      <c r="H62" s="251" t="n">
        <v>1</v>
      </c>
      <c r="I62" s="168" t="n"/>
      <c r="J62" s="168">
        <f>J31+J60</f>
        <v/>
      </c>
    </row>
    <row r="63" s="207">
      <c r="A63" s="244" t="n"/>
      <c r="B63" s="236" t="inlineStr">
        <is>
          <t xml:space="preserve">Оборудование </t>
        </is>
      </c>
      <c r="C63" s="278" t="n"/>
      <c r="D63" s="278" t="n"/>
      <c r="E63" s="278" t="n"/>
      <c r="F63" s="278" t="n"/>
      <c r="G63" s="278" t="n"/>
      <c r="H63" s="278" t="n"/>
      <c r="I63" s="278" t="n"/>
      <c r="J63" s="279" t="n"/>
      <c r="K63" s="204" t="n"/>
      <c r="L63" s="204" t="n"/>
      <c r="M63" s="204" t="n"/>
      <c r="N63" s="204" t="n"/>
    </row>
    <row r="64" s="207">
      <c r="A64" s="248" t="n"/>
      <c r="B64" s="255" t="inlineStr">
        <is>
          <t>Основное оборудование</t>
        </is>
      </c>
      <c r="K64" s="204" t="n"/>
      <c r="L64" s="204" t="n"/>
      <c r="M64" s="204" t="n"/>
      <c r="N64" s="204" t="n"/>
    </row>
    <row r="65" s="207">
      <c r="A65" s="248" t="n"/>
      <c r="B65" s="248" t="n"/>
      <c r="C65" s="247" t="inlineStr">
        <is>
          <t>Итого основное оборудование</t>
        </is>
      </c>
      <c r="D65" s="248" t="n"/>
      <c r="E65" s="294" t="n"/>
      <c r="F65" s="250" t="n"/>
      <c r="G65" s="168" t="n">
        <v>0</v>
      </c>
      <c r="H65" s="251" t="n">
        <v>0</v>
      </c>
      <c r="I65" s="168" t="n"/>
      <c r="J65" s="168" t="n">
        <v>0</v>
      </c>
      <c r="K65" s="293" t="n"/>
      <c r="L65" s="204" t="n"/>
      <c r="M65" s="204" t="n"/>
      <c r="N65" s="204" t="n"/>
    </row>
    <row r="66" s="207">
      <c r="A66" s="248" t="n"/>
      <c r="B66" s="248" t="n"/>
      <c r="C66" s="247" t="inlineStr">
        <is>
          <t>Итого прочее оборудование</t>
        </is>
      </c>
      <c r="D66" s="248" t="n"/>
      <c r="E66" s="249" t="n"/>
      <c r="F66" s="250" t="n"/>
      <c r="G66" s="168" t="n">
        <v>0</v>
      </c>
      <c r="H66" s="251" t="n">
        <v>0</v>
      </c>
      <c r="I66" s="168" t="n"/>
      <c r="J66" s="168" t="n">
        <v>0</v>
      </c>
      <c r="K66" s="293" t="n"/>
      <c r="L66" s="204" t="n"/>
      <c r="M66" s="204" t="n"/>
      <c r="N66" s="204" t="n"/>
    </row>
    <row r="67" s="207">
      <c r="A67" s="248" t="n"/>
      <c r="B67" s="248" t="n"/>
      <c r="C67" s="236" t="inlineStr">
        <is>
          <t>Итого по разделу «Оборудование»</t>
        </is>
      </c>
      <c r="D67" s="248" t="n"/>
      <c r="E67" s="249" t="n"/>
      <c r="F67" s="250" t="n"/>
      <c r="G67" s="168">
        <f>G65+G66</f>
        <v/>
      </c>
      <c r="H67" s="251" t="n">
        <v>0</v>
      </c>
      <c r="I67" s="168" t="n"/>
      <c r="J67" s="168">
        <f>J65+J66</f>
        <v/>
      </c>
      <c r="K67" s="293" t="n"/>
      <c r="L67" s="204" t="n"/>
      <c r="M67" s="204" t="n"/>
      <c r="N67" s="204" t="n"/>
    </row>
    <row r="68" ht="12.75" customHeight="1" s="207">
      <c r="A68" s="248" t="n"/>
      <c r="B68" s="248" t="n"/>
      <c r="C68" s="247" t="inlineStr">
        <is>
          <t>в том числе технологическое оборудование</t>
        </is>
      </c>
      <c r="D68" s="248" t="n"/>
      <c r="E68" s="249" t="n"/>
      <c r="F68" s="250" t="n"/>
      <c r="G68" s="168">
        <f>'Прил.6 Расчет ОБ'!G12</f>
        <v/>
      </c>
      <c r="H68" s="251" t="n"/>
      <c r="I68" s="168" t="n"/>
      <c r="J68" s="168">
        <f>ROUND(G68*Прил.10!$D$13,2)</f>
        <v/>
      </c>
      <c r="K68" s="293" t="n"/>
      <c r="L68" s="204" t="n"/>
      <c r="M68" s="204" t="n"/>
      <c r="N68" s="204" t="n"/>
    </row>
    <row r="69" ht="14.25" customFormat="1" customHeight="1" s="204">
      <c r="A69" s="248" t="n"/>
      <c r="B69" s="297" t="inlineStr">
        <is>
          <t>Материалы</t>
        </is>
      </c>
      <c r="J69" s="298" t="n"/>
      <c r="K69" s="293" t="n"/>
    </row>
    <row r="70" ht="14.25" customFormat="1" customHeight="1" s="204">
      <c r="A70" s="248" t="n"/>
      <c r="B70" s="247" t="inlineStr">
        <is>
          <t>Основные материалы</t>
        </is>
      </c>
      <c r="C70" s="278" t="n"/>
      <c r="D70" s="278" t="n"/>
      <c r="E70" s="278" t="n"/>
      <c r="F70" s="278" t="n"/>
      <c r="G70" s="278" t="n"/>
      <c r="H70" s="279" t="n"/>
      <c r="I70" s="251" t="n"/>
      <c r="J70" s="251" t="n"/>
    </row>
    <row r="71" ht="14.25" customFormat="1" customHeight="1" s="204">
      <c r="A71" s="248" t="n"/>
      <c r="B71" s="248" t="n"/>
      <c r="C71" s="247" t="inlineStr">
        <is>
          <t>Итого основные материалы</t>
        </is>
      </c>
      <c r="D71" s="248" t="n"/>
      <c r="E71" s="294" t="n"/>
      <c r="F71" s="250" t="n"/>
      <c r="G71" s="168" t="n">
        <v>0</v>
      </c>
      <c r="H71" s="251" t="n">
        <v>0</v>
      </c>
      <c r="I71" s="168" t="n"/>
      <c r="J71" s="168" t="n">
        <v>0</v>
      </c>
      <c r="K71" s="293" t="n"/>
    </row>
    <row r="72" ht="14.25" customFormat="1" customHeight="1" s="204">
      <c r="A72" s="248" t="n"/>
      <c r="B72" s="248" t="n"/>
      <c r="C72" s="247" t="inlineStr">
        <is>
          <t>Итого прочие материалы</t>
        </is>
      </c>
      <c r="D72" s="248" t="n"/>
      <c r="E72" s="249" t="n"/>
      <c r="F72" s="250" t="n"/>
      <c r="G72" s="168" t="n">
        <v>0</v>
      </c>
      <c r="H72" s="251" t="n">
        <v>0</v>
      </c>
      <c r="I72" s="168" t="n"/>
      <c r="J72" s="168" t="n">
        <v>0</v>
      </c>
    </row>
    <row r="73" ht="14.25" customFormat="1" customHeight="1" s="204">
      <c r="A73" s="248" t="n"/>
      <c r="B73" s="248" t="n"/>
      <c r="C73" s="236" t="inlineStr">
        <is>
          <t>Итого по разделу «Материалы»</t>
        </is>
      </c>
      <c r="D73" s="248" t="n"/>
      <c r="E73" s="249" t="n"/>
      <c r="F73" s="250" t="n"/>
      <c r="G73" s="168">
        <f>G71+G72</f>
        <v/>
      </c>
      <c r="H73" s="251" t="n"/>
      <c r="I73" s="250" t="n"/>
      <c r="J73" s="168">
        <f>J71+J72</f>
        <v/>
      </c>
      <c r="K73" s="293" t="n"/>
    </row>
    <row r="74" ht="14.25" customFormat="1" customHeight="1" s="204">
      <c r="A74" s="248" t="n"/>
      <c r="B74" s="248" t="n"/>
      <c r="C74" s="247" t="inlineStr">
        <is>
          <t>ИТОГО ПО РМ</t>
        </is>
      </c>
      <c r="D74" s="248" t="n"/>
      <c r="E74" s="249" t="n"/>
      <c r="F74" s="250" t="n"/>
      <c r="G74" s="168">
        <f>G14+G61+G73</f>
        <v/>
      </c>
      <c r="H74" s="251" t="n"/>
      <c r="I74" s="250" t="n"/>
      <c r="J74" s="168">
        <f>J14+J61+J73</f>
        <v/>
      </c>
    </row>
    <row r="75" ht="27.6" customFormat="1" customHeight="1" s="204">
      <c r="A75" s="248" t="n"/>
      <c r="B75" s="248" t="n"/>
      <c r="C75" s="247" t="inlineStr">
        <is>
          <t>ИТОГО ПО РМ
(с коэффициентом на демонтаж 0,7)</t>
        </is>
      </c>
      <c r="D75" s="248" t="n"/>
      <c r="E75" s="249" t="n"/>
      <c r="F75" s="250" t="n"/>
      <c r="G75" s="168">
        <f>G15+G62</f>
        <v/>
      </c>
      <c r="H75" s="254" t="n"/>
      <c r="I75" s="168" t="n"/>
      <c r="J75" s="168">
        <f>J15+J62</f>
        <v/>
      </c>
    </row>
    <row r="76" ht="14.25" customFormat="1" customHeight="1" s="204">
      <c r="A76" s="248" t="n"/>
      <c r="B76" s="248" t="n"/>
      <c r="C76" s="247" t="inlineStr">
        <is>
          <t>Накладные расходы</t>
        </is>
      </c>
      <c r="D76" s="248" t="inlineStr">
        <is>
          <t>%</t>
        </is>
      </c>
      <c r="E76" s="153">
        <f>ROUND(G76/(G14+G17),2)</f>
        <v/>
      </c>
      <c r="F76" s="250" t="n"/>
      <c r="G76" s="168" t="n">
        <v>338201</v>
      </c>
      <c r="H76" s="251" t="n"/>
      <c r="I76" s="250" t="n"/>
      <c r="J76" s="168">
        <f>ROUND(E76*(J14+J17),2)</f>
        <v/>
      </c>
      <c r="K76" s="58" t="n"/>
    </row>
    <row r="77" ht="30" customFormat="1" customHeight="1" s="204">
      <c r="A77" s="248" t="n"/>
      <c r="B77" s="248" t="n"/>
      <c r="C77" s="247" t="inlineStr">
        <is>
          <t>Накладные расходы 
(с коэффициентом на демонтаж 0,7)</t>
        </is>
      </c>
      <c r="D77" s="175">
        <f>D76</f>
        <v/>
      </c>
      <c r="E77" s="153">
        <f>E76</f>
        <v/>
      </c>
      <c r="F77" s="250" t="n"/>
      <c r="G77" s="168">
        <f>G76*0.7</f>
        <v/>
      </c>
      <c r="H77" s="254" t="n"/>
      <c r="I77" s="168" t="n"/>
      <c r="J77" s="168">
        <f>ROUND(E77*(J15+J18),2)</f>
        <v/>
      </c>
      <c r="K77" s="58" t="n"/>
    </row>
    <row r="78" ht="14.25" customFormat="1" customHeight="1" s="204">
      <c r="A78" s="248" t="n"/>
      <c r="B78" s="248" t="n"/>
      <c r="C78" s="247" t="inlineStr">
        <is>
          <t>Сметная прибыль</t>
        </is>
      </c>
      <c r="D78" s="248" t="inlineStr">
        <is>
          <t>%</t>
        </is>
      </c>
      <c r="E78" s="153">
        <f>ROUND(G78/(G14+G17),2)</f>
        <v/>
      </c>
      <c r="F78" s="250" t="n"/>
      <c r="G78" s="168" t="n">
        <v>216843</v>
      </c>
      <c r="H78" s="251" t="n"/>
      <c r="I78" s="250" t="n"/>
      <c r="J78" s="168">
        <f>ROUND(E78*(J14+J17),2)</f>
        <v/>
      </c>
      <c r="K78" s="58" t="n"/>
    </row>
    <row r="79" ht="27" customFormat="1" customHeight="1" s="204">
      <c r="A79" s="248" t="n"/>
      <c r="B79" s="248" t="n"/>
      <c r="C79" s="247" t="inlineStr">
        <is>
          <t>Сметная прибыль 
(с коэффициентом на демонтаж 0,7)</t>
        </is>
      </c>
      <c r="D79" s="175">
        <f>D78</f>
        <v/>
      </c>
      <c r="E79" s="153">
        <f>E78</f>
        <v/>
      </c>
      <c r="F79" s="250" t="n"/>
      <c r="G79" s="168">
        <f>G78*0.7</f>
        <v/>
      </c>
      <c r="H79" s="254" t="n"/>
      <c r="I79" s="168" t="n"/>
      <c r="J79" s="168">
        <f>ROUND(E79*(J15+J18),2)</f>
        <v/>
      </c>
      <c r="K79" s="58" t="n"/>
    </row>
    <row r="80" ht="30" customFormat="1" customHeight="1" s="204">
      <c r="A80" s="248" t="n"/>
      <c r="B80" s="248" t="n"/>
      <c r="C80" s="247" t="inlineStr">
        <is>
          <t>Итого СМР (с НР и СП) 
(с коэффициентом на демонтаж 0,7)</t>
        </is>
      </c>
      <c r="D80" s="248" t="n"/>
      <c r="E80" s="249" t="n"/>
      <c r="F80" s="250" t="n"/>
      <c r="G80" s="168">
        <f>G75+G77+G79</f>
        <v/>
      </c>
      <c r="H80" s="251" t="n"/>
      <c r="I80" s="250" t="n"/>
      <c r="J80" s="168">
        <f>J75+J77+J79</f>
        <v/>
      </c>
      <c r="L80" s="59" t="n"/>
    </row>
    <row r="81" ht="30.6" customFormat="1" customHeight="1" s="204">
      <c r="A81" s="248" t="n"/>
      <c r="B81" s="248" t="n"/>
      <c r="C81" s="247" t="inlineStr">
        <is>
          <t>ВСЕГО СМР + ОБОРУДОВАНИЕ 
(с коэффициентом на демонтаж 0,7)</t>
        </is>
      </c>
      <c r="D81" s="248" t="n"/>
      <c r="E81" s="249" t="n"/>
      <c r="F81" s="250" t="n"/>
      <c r="G81" s="168">
        <f>G80</f>
        <v/>
      </c>
      <c r="H81" s="251" t="n"/>
      <c r="I81" s="250" t="n"/>
      <c r="J81" s="168">
        <f>J80</f>
        <v/>
      </c>
      <c r="L81" s="58" t="n"/>
    </row>
    <row r="82" ht="14.25" customFormat="1" customHeight="1" s="204">
      <c r="A82" s="248" t="n"/>
      <c r="B82" s="248" t="n"/>
      <c r="C82" s="247" t="inlineStr">
        <is>
          <t>ИТОГО ПОКАЗАТЕЛЬ НА ЕД. ИЗМ.</t>
        </is>
      </c>
      <c r="D82" s="248" t="inlineStr">
        <is>
          <t>ячейка</t>
        </is>
      </c>
      <c r="E82" s="294" t="n">
        <v>4</v>
      </c>
      <c r="F82" s="250" t="n"/>
      <c r="G82" s="168">
        <f>G81/E82</f>
        <v/>
      </c>
      <c r="H82" s="251" t="n"/>
      <c r="I82" s="250" t="n"/>
      <c r="J82" s="168">
        <f>J81/E82</f>
        <v/>
      </c>
      <c r="L82" s="58" t="n"/>
    </row>
    <row r="84" ht="14.25" customFormat="1" customHeight="1" s="204">
      <c r="A84" s="205" t="n"/>
    </row>
    <row r="85" ht="13.9" customFormat="1" customHeight="1" s="204">
      <c r="A85" s="206" t="inlineStr">
        <is>
          <t>Составил ______________________       А.Р. Маркова</t>
        </is>
      </c>
      <c r="B85" s="204" t="n"/>
    </row>
    <row r="86" ht="13.9" customFormat="1" customHeight="1" s="204">
      <c r="A86" s="203" t="inlineStr">
        <is>
          <t xml:space="preserve">                         (подпись, инициалы, фамилия)</t>
        </is>
      </c>
      <c r="B86" s="204" t="n"/>
    </row>
    <row r="87" ht="14.25" customFormat="1" customHeight="1" s="204">
      <c r="A87" s="206" t="n"/>
      <c r="B87" s="204" t="n"/>
    </row>
    <row r="88" ht="14.25" customFormat="1" customHeight="1" s="204">
      <c r="A88" s="206" t="inlineStr">
        <is>
          <t>Проверил ______________________        А.В. Костянецкая</t>
        </is>
      </c>
      <c r="B88" s="204" t="n"/>
    </row>
    <row r="89" ht="14.25" customFormat="1" customHeight="1" s="204">
      <c r="A89" s="203" t="inlineStr">
        <is>
          <t xml:space="preserve">                        (подпись, инициалы, фамилия)</t>
        </is>
      </c>
      <c r="B89" s="204" t="n"/>
    </row>
  </sheetData>
  <mergeCells count="19">
    <mergeCell ref="H9:H10"/>
    <mergeCell ref="B69:J69"/>
    <mergeCell ref="B20:H20"/>
    <mergeCell ref="C9:C10"/>
    <mergeCell ref="E9:E10"/>
    <mergeCell ref="A7:H7"/>
    <mergeCell ref="B16:H16"/>
    <mergeCell ref="B64:J64"/>
    <mergeCell ref="B9:B10"/>
    <mergeCell ref="D9:D10"/>
    <mergeCell ref="B12:H12"/>
    <mergeCell ref="B63:J63"/>
    <mergeCell ref="B70:H70"/>
    <mergeCell ref="F9:G9"/>
    <mergeCell ref="A4:H4"/>
    <mergeCell ref="A9:A10"/>
    <mergeCell ref="A6:C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07" min="1" max="1"/>
    <col width="14.85546875" customWidth="1" style="207" min="2" max="2"/>
    <col width="39.140625" customWidth="1" style="207" min="3" max="3"/>
    <col width="8.28515625" customWidth="1" style="207" min="4" max="4"/>
    <col width="13.5703125" customWidth="1" style="207" min="5" max="5"/>
    <col width="12.42578125" customWidth="1" style="207" min="6" max="6"/>
    <col width="14.140625" customWidth="1" style="207" min="7" max="7"/>
  </cols>
  <sheetData>
    <row r="1">
      <c r="A1" s="264" t="inlineStr">
        <is>
          <t>Приложение №6</t>
        </is>
      </c>
    </row>
    <row r="2">
      <c r="A2" s="264" t="n"/>
      <c r="B2" s="264" t="n"/>
      <c r="C2" s="264" t="n"/>
      <c r="D2" s="264" t="n"/>
      <c r="E2" s="264" t="n"/>
      <c r="F2" s="264" t="n"/>
      <c r="G2" s="264" t="n"/>
    </row>
    <row r="3">
      <c r="A3" s="241" t="inlineStr">
        <is>
          <t>Расчет стоимости оборудования</t>
        </is>
      </c>
    </row>
    <row r="4" ht="25.5" customHeight="1" s="207">
      <c r="A4" s="263">
        <f>'Прил.1 Сравнит табл'!B7</f>
        <v/>
      </c>
    </row>
    <row r="5">
      <c r="A5" s="206" t="n"/>
      <c r="B5" s="206" t="n"/>
      <c r="C5" s="206" t="n"/>
      <c r="D5" s="206" t="n"/>
      <c r="E5" s="206" t="n"/>
      <c r="F5" s="206" t="n"/>
      <c r="G5" s="206" t="n"/>
    </row>
    <row r="6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8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279" t="n"/>
    </row>
    <row r="7">
      <c r="A7" s="281" t="n"/>
      <c r="B7" s="281" t="n"/>
      <c r="C7" s="281" t="n"/>
      <c r="D7" s="281" t="n"/>
      <c r="E7" s="281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>
      <c r="A9" s="43" t="n"/>
      <c r="B9" s="247" t="inlineStr">
        <is>
          <t>ИНЖЕНЕРНОЕ ОБОРУДОВАНИЕ</t>
        </is>
      </c>
      <c r="C9" s="278" t="n"/>
      <c r="D9" s="278" t="n"/>
      <c r="E9" s="278" t="n"/>
      <c r="F9" s="278" t="n"/>
      <c r="G9" s="279" t="n"/>
    </row>
    <row r="10">
      <c r="A10" s="248" t="n"/>
      <c r="B10" s="236" t="n"/>
      <c r="C10" s="247" t="inlineStr">
        <is>
          <t>ИТОГО ИНЖЕНЕРНОЕ ОБОРУДОВАНИЕ</t>
        </is>
      </c>
      <c r="D10" s="236" t="n"/>
      <c r="E10" s="9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278" t="n"/>
      <c r="D11" s="278" t="n"/>
      <c r="E11" s="278" t="n"/>
      <c r="F11" s="278" t="n"/>
      <c r="G11" s="279" t="n"/>
    </row>
    <row r="12" ht="25.5" customHeight="1" s="207">
      <c r="A12" s="248" t="n"/>
      <c r="B12" s="13" t="n"/>
      <c r="C12" s="13" t="inlineStr">
        <is>
          <t>ИТОГО ТЕХНОЛОГИЧЕСКОЕ ОБОРУДОВАНИЕ</t>
        </is>
      </c>
      <c r="D12" s="13" t="n"/>
      <c r="E12" s="14" t="n"/>
      <c r="F12" s="250" t="n"/>
      <c r="G12" s="168" t="n">
        <v>0</v>
      </c>
    </row>
    <row r="13">
      <c r="A13" s="248" t="n"/>
      <c r="B13" s="247" t="n"/>
      <c r="C13" s="247" t="inlineStr">
        <is>
          <t>Всего по разделу «Оборудование»</t>
        </is>
      </c>
      <c r="D13" s="247" t="n"/>
      <c r="E13" s="262" t="n"/>
      <c r="F13" s="250" t="n"/>
      <c r="G13" s="168">
        <f>G10+G12</f>
        <v/>
      </c>
    </row>
    <row r="14">
      <c r="A14" s="205" t="n"/>
      <c r="B14" s="201" t="n"/>
      <c r="C14" s="205" t="n"/>
      <c r="D14" s="205" t="n"/>
      <c r="E14" s="205" t="n"/>
      <c r="F14" s="205" t="n"/>
      <c r="G14" s="205" t="n"/>
    </row>
    <row r="15" s="207">
      <c r="A15" s="206" t="inlineStr">
        <is>
          <t>Составил ______________________       А.Р. Маркова</t>
        </is>
      </c>
      <c r="B15" s="204" t="n"/>
      <c r="D15" s="205" t="n"/>
      <c r="E15" s="205" t="n"/>
      <c r="F15" s="205" t="n"/>
      <c r="G15" s="205" t="n"/>
    </row>
    <row r="16" s="207">
      <c r="A16" s="203" t="inlineStr">
        <is>
          <t xml:space="preserve">                         (подпись, инициалы, фамилия)</t>
        </is>
      </c>
      <c r="B16" s="204" t="n"/>
      <c r="D16" s="205" t="n"/>
      <c r="E16" s="205" t="n"/>
      <c r="F16" s="205" t="n"/>
      <c r="G16" s="205" t="n"/>
    </row>
    <row r="17" s="207">
      <c r="A17" s="206" t="n"/>
      <c r="B17" s="204" t="n"/>
      <c r="C17" s="204" t="n"/>
      <c r="D17" s="205" t="n"/>
      <c r="E17" s="205" t="n"/>
      <c r="F17" s="205" t="n"/>
      <c r="G17" s="205" t="n"/>
    </row>
    <row r="18" s="207">
      <c r="A18" s="206" t="inlineStr">
        <is>
          <t>Проверил ______________________        А.В. Костянецкая</t>
        </is>
      </c>
      <c r="B18" s="204" t="n"/>
      <c r="C18" s="204" t="n"/>
      <c r="D18" s="205" t="n"/>
      <c r="E18" s="205" t="n"/>
      <c r="F18" s="205" t="n"/>
      <c r="G18" s="205" t="n"/>
    </row>
    <row r="19" s="207">
      <c r="A19" s="203" t="inlineStr">
        <is>
          <t xml:space="preserve">                        (подпись, инициалы, фамилия)</t>
        </is>
      </c>
      <c r="B19" s="204" t="n"/>
      <c r="C19" s="204" t="n"/>
      <c r="D19" s="205" t="n"/>
      <c r="E19" s="205" t="n"/>
      <c r="F19" s="205" t="n"/>
      <c r="G19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3.85546875" customWidth="1" style="207" min="1" max="1"/>
    <col width="28.28515625" customWidth="1" style="207" min="2" max="2"/>
    <col width="38.5703125" customWidth="1" style="207" min="3" max="3"/>
    <col width="28" customWidth="1" style="207" min="4" max="4"/>
    <col width="9.140625" customWidth="1" style="207" min="5" max="5"/>
  </cols>
  <sheetData>
    <row r="1">
      <c r="B1" s="206" t="n"/>
      <c r="C1" s="206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>
      <c r="A3" s="241" t="inlineStr">
        <is>
          <t>Расчет показателя УНЦ</t>
        </is>
      </c>
    </row>
    <row r="4">
      <c r="A4" s="241" t="n"/>
      <c r="B4" s="241" t="n"/>
      <c r="C4" s="241" t="n"/>
      <c r="D4" s="241" t="n"/>
    </row>
    <row r="5" ht="54.75" customHeight="1" s="207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</f>
        <v/>
      </c>
    </row>
    <row r="6">
      <c r="A6" s="246" t="inlineStr">
        <is>
          <t>Единица измерения  — 1 ячейка</t>
        </is>
      </c>
      <c r="D6" s="246" t="n"/>
    </row>
    <row r="7">
      <c r="A7" s="206" t="n"/>
      <c r="B7" s="206" t="n"/>
      <c r="C7" s="206" t="n"/>
      <c r="D7" s="206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281" t="n"/>
      <c r="B9" s="281" t="n"/>
      <c r="C9" s="281" t="n"/>
      <c r="D9" s="281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25.5" customHeight="1" s="207">
      <c r="A11" s="248" t="inlineStr">
        <is>
          <t>М6-01-4</t>
        </is>
      </c>
      <c r="B11" s="248" t="inlineStr">
        <is>
          <t>УНЦ на демонтажные работы ПС</t>
        </is>
      </c>
      <c r="C11" s="198" t="inlineStr">
        <is>
          <t>Демонтаж ячейки выключателя НУ 330кВ</t>
        </is>
      </c>
      <c r="D11" s="199">
        <f>'Прил.4 РМ'!C41/1000</f>
        <v/>
      </c>
    </row>
    <row r="12">
      <c r="A12" s="205" t="n"/>
      <c r="B12" s="201" t="n"/>
      <c r="C12" s="205" t="n"/>
      <c r="D12" s="205" t="n"/>
    </row>
    <row r="13">
      <c r="A13" s="206" t="inlineStr">
        <is>
          <t>Составил ______________________      А.Р. Маркова</t>
        </is>
      </c>
      <c r="B13" s="204" t="n"/>
      <c r="C13" s="204" t="n"/>
      <c r="D13" s="205" t="n"/>
    </row>
    <row r="14">
      <c r="A14" s="203" t="inlineStr">
        <is>
          <t xml:space="preserve">                         (подпись, инициалы, фамилия)</t>
        </is>
      </c>
      <c r="B14" s="204" t="n"/>
      <c r="C14" s="204" t="n"/>
      <c r="D14" s="205" t="n"/>
    </row>
    <row r="15">
      <c r="A15" s="206" t="n"/>
      <c r="B15" s="204" t="n"/>
      <c r="C15" s="204" t="n"/>
      <c r="D15" s="205" t="n"/>
    </row>
    <row r="16">
      <c r="A16" s="206" t="inlineStr">
        <is>
          <t>Проверил ______________________        А.В. Костянецкая</t>
        </is>
      </c>
      <c r="B16" s="204" t="n"/>
      <c r="C16" s="204" t="n"/>
      <c r="D16" s="205" t="n"/>
    </row>
    <row r="17">
      <c r="A17" s="203" t="inlineStr">
        <is>
          <t xml:space="preserve">                        (подпись, инициалы, фамилия)</t>
        </is>
      </c>
      <c r="B17" s="204" t="n"/>
      <c r="C17" s="204" t="n"/>
      <c r="D17" s="2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0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26"/>
  <sheetViews>
    <sheetView view="pageBreakPreview" topLeftCell="A16" zoomScale="60" zoomScaleNormal="100" workbookViewId="0">
      <selection activeCell="B26" sqref="B26"/>
    </sheetView>
  </sheetViews>
  <sheetFormatPr baseColWidth="8" defaultRowHeight="15"/>
  <cols>
    <col width="40.7109375" customWidth="1" style="207" min="2" max="2"/>
    <col width="37" customWidth="1" style="207" min="3" max="3"/>
    <col width="32" customWidth="1" style="207" min="4" max="4"/>
  </cols>
  <sheetData>
    <row r="4" ht="15.75" customHeight="1" s="207">
      <c r="B4" s="226" t="inlineStr">
        <is>
          <t>Приложение № 10</t>
        </is>
      </c>
    </row>
    <row r="5" ht="18.75" customHeight="1" s="207">
      <c r="B5" s="23" t="n"/>
    </row>
    <row r="6" ht="15.75" customHeight="1" s="207">
      <c r="B6" s="229" t="inlineStr">
        <is>
          <t>Используемые индексы изменений сметной стоимости и нормы сопутствующих затрат</t>
        </is>
      </c>
    </row>
    <row r="7" ht="18.75" customHeight="1" s="207">
      <c r="B7" s="64" t="n"/>
    </row>
    <row r="8" ht="47.25" customHeight="1" s="207">
      <c r="B8" s="231" t="inlineStr">
        <is>
          <t>Наименование индекса / норм сопутствующих затрат</t>
        </is>
      </c>
      <c r="C8" s="231" t="inlineStr">
        <is>
          <t>Дата применения и обоснование индекса / норм сопутствующих затрат</t>
        </is>
      </c>
      <c r="D8" s="231" t="inlineStr">
        <is>
          <t>Размер индекса / норма сопутствующих затрат</t>
        </is>
      </c>
    </row>
    <row r="9" ht="15.75" customHeight="1" s="207">
      <c r="B9" s="231" t="n">
        <v>1</v>
      </c>
      <c r="C9" s="231" t="n">
        <v>2</v>
      </c>
      <c r="D9" s="231" t="n">
        <v>3</v>
      </c>
    </row>
    <row r="10" ht="45" customHeight="1" s="207">
      <c r="B10" s="231" t="inlineStr">
        <is>
          <t xml:space="preserve">Индекс изменения сметной стоимости на 1 квартал 2023 года. ОЗП </t>
        </is>
      </c>
      <c r="C10" s="231" t="inlineStr">
        <is>
          <t>Письмо Минстроя России от 30.03.2023г. №17106-ИФ/09  прил.1</t>
        </is>
      </c>
      <c r="D10" s="231" t="n">
        <v>44.29</v>
      </c>
    </row>
    <row r="11" ht="29.25" customHeight="1" s="207">
      <c r="B11" s="231" t="inlineStr">
        <is>
          <t>Индекс изменения сметной стоимости на 1 квартал 2023 года. ЭМ</t>
        </is>
      </c>
      <c r="C11" s="231" t="inlineStr">
        <is>
          <t>Письмо Минстроя России от 30.03.2023г. №17106-ИФ/09  прил.1</t>
        </is>
      </c>
      <c r="D11" s="231" t="n">
        <v>13.47</v>
      </c>
    </row>
    <row r="12" ht="29.25" customHeight="1" s="207">
      <c r="B12" s="231" t="inlineStr">
        <is>
          <t>Индекс изменения сметной стоимости на 1 квартал 2023 года. МАТ</t>
        </is>
      </c>
      <c r="C12" s="231" t="inlineStr">
        <is>
          <t>Письмо Минстроя России от 30.03.2023г. №17106-ИФ/09  прил.1</t>
        </is>
      </c>
      <c r="D12" s="231" t="n">
        <v>8.039999999999999</v>
      </c>
    </row>
    <row r="13" ht="30.75" customHeight="1" s="207">
      <c r="B13" s="231" t="inlineStr">
        <is>
          <t>Индекс изменения сметной стоимости на 1 квартал 2023 года. ОБ</t>
        </is>
      </c>
      <c r="C13" s="67" t="inlineStr">
        <is>
          <t>Письмо Минстроя России от 23.02.2023г. №9791-ИФ/09 прил.6</t>
        </is>
      </c>
      <c r="D13" s="231" t="n">
        <v>6.26</v>
      </c>
    </row>
    <row r="14" ht="89.25" customHeight="1" s="207">
      <c r="B14" s="231" t="inlineStr">
        <is>
          <t>Временные здания и сооружения</t>
        </is>
      </c>
      <c r="C14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4" t="n">
        <v>0.039</v>
      </c>
    </row>
    <row r="15" ht="78.75" customHeight="1" s="207">
      <c r="B15" s="231" t="inlineStr">
        <is>
          <t>Дополнительные затраты при производстве строительно-монтажных работ в зимнее время</t>
        </is>
      </c>
      <c r="C15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4" t="n">
        <v>0.021</v>
      </c>
    </row>
    <row r="16" ht="34.5" customHeight="1" s="207">
      <c r="B16" s="231" t="n"/>
      <c r="C16" s="231" t="n"/>
      <c r="D16" s="231" t="n"/>
    </row>
    <row r="17" ht="31.5" customHeight="1" s="207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34" t="n">
        <v>0.0214</v>
      </c>
    </row>
    <row r="18" ht="31.5" customHeight="1" s="207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34" t="n">
        <v>0.002</v>
      </c>
    </row>
    <row r="19" ht="24" customHeight="1" s="207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34" t="n">
        <v>0.03</v>
      </c>
    </row>
    <row r="20" ht="18.75" customHeight="1" s="207">
      <c r="B20" s="64" t="n"/>
    </row>
    <row r="22">
      <c r="B22" s="206" t="inlineStr">
        <is>
          <t>Составил ______________________       А.Р. Маркова</t>
        </is>
      </c>
      <c r="C22" s="204" t="n"/>
    </row>
    <row r="23">
      <c r="B23" s="203" t="inlineStr">
        <is>
          <t xml:space="preserve">                         (подпись, инициалы, фамилия)</t>
        </is>
      </c>
      <c r="C23" s="204" t="n"/>
    </row>
    <row r="24">
      <c r="B24" s="206" t="n"/>
      <c r="C24" s="204" t="n"/>
    </row>
    <row r="25">
      <c r="B25" s="206" t="inlineStr">
        <is>
          <t>Проверил ______________________        А.В. Костянецкая</t>
        </is>
      </c>
      <c r="C25" s="204" t="n"/>
    </row>
    <row r="26">
      <c r="B26" s="203" t="inlineStr">
        <is>
          <t xml:space="preserve">                        (подпись, инициалы, фамилия)</t>
        </is>
      </c>
      <c r="C26" s="20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7" min="2" max="2"/>
    <col width="13" customWidth="1" style="207" min="3" max="3"/>
    <col width="22.85546875" customWidth="1" style="207" min="4" max="4"/>
    <col width="21.5703125" customWidth="1" style="207" min="5" max="5"/>
    <col width="53.7109375" bestFit="1" customWidth="1" style="207" min="6" max="6"/>
  </cols>
  <sheetData>
    <row r="1" s="207"/>
    <row r="2" ht="17.25" customHeight="1" s="207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207"/>
    <row r="4" ht="18" customHeight="1" s="207">
      <c r="A4" s="208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7">
      <c r="A5" s="210" t="inlineStr">
        <is>
          <t>№ пп.</t>
        </is>
      </c>
      <c r="B5" s="210" t="inlineStr">
        <is>
          <t>Наименование элемента</t>
        </is>
      </c>
      <c r="C5" s="210" t="inlineStr">
        <is>
          <t>Обозначение</t>
        </is>
      </c>
      <c r="D5" s="210" t="inlineStr">
        <is>
          <t>Формула</t>
        </is>
      </c>
      <c r="E5" s="210" t="inlineStr">
        <is>
          <t>Величина элемента</t>
        </is>
      </c>
      <c r="F5" s="210" t="inlineStr">
        <is>
          <t>Наименования обосновывающих документов</t>
        </is>
      </c>
      <c r="G5" s="209" t="n"/>
    </row>
    <row r="6" ht="15.75" customHeight="1" s="207">
      <c r="A6" s="210" t="n">
        <v>1</v>
      </c>
      <c r="B6" s="210" t="n">
        <v>2</v>
      </c>
      <c r="C6" s="210" t="n">
        <v>3</v>
      </c>
      <c r="D6" s="210" t="n">
        <v>4</v>
      </c>
      <c r="E6" s="210" t="n">
        <v>5</v>
      </c>
      <c r="F6" s="210" t="n">
        <v>6</v>
      </c>
      <c r="G6" s="209" t="n"/>
    </row>
    <row r="7" ht="110.25" customHeight="1" s="207">
      <c r="A7" s="211" t="inlineStr">
        <is>
          <t>1.1</t>
        </is>
      </c>
      <c r="B7" s="2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14" t="n">
        <v>47872.94</v>
      </c>
      <c r="F7" s="2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7">
      <c r="A8" s="211" t="inlineStr">
        <is>
          <t>1.2</t>
        </is>
      </c>
      <c r="B8" s="216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15">
        <f>1973/12</f>
        <v/>
      </c>
      <c r="F8" s="216" t="inlineStr">
        <is>
          <t>Производственный календарь 2023 год
(40-часов.неделя)</t>
        </is>
      </c>
      <c r="G8" s="218" t="n"/>
    </row>
    <row r="9" ht="15.75" customHeight="1" s="207">
      <c r="A9" s="211" t="inlineStr">
        <is>
          <t>1.3</t>
        </is>
      </c>
      <c r="B9" s="216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15" t="n">
        <v>1</v>
      </c>
      <c r="F9" s="216" t="n"/>
      <c r="G9" s="218" t="n"/>
    </row>
    <row r="10" ht="15.75" customHeight="1" s="207">
      <c r="A10" s="211" t="inlineStr">
        <is>
          <t>1.4</t>
        </is>
      </c>
      <c r="B10" s="216" t="inlineStr">
        <is>
          <t>Средний разряд работ</t>
        </is>
      </c>
      <c r="C10" s="231" t="n"/>
      <c r="D10" s="231" t="n"/>
      <c r="E10" s="299" t="n">
        <v>3.5</v>
      </c>
      <c r="F10" s="216" t="inlineStr">
        <is>
          <t>РТМ</t>
        </is>
      </c>
      <c r="G10" s="218" t="n"/>
    </row>
    <row r="11" ht="78.75" customHeight="1" s="207">
      <c r="A11" s="211" t="inlineStr">
        <is>
          <t>1.5</t>
        </is>
      </c>
      <c r="B11" s="216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00" t="n">
        <v>1.263</v>
      </c>
      <c r="F11" s="2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7">
      <c r="A12" s="221" t="inlineStr">
        <is>
          <t>1.6</t>
        </is>
      </c>
      <c r="B12" s="270" t="inlineStr">
        <is>
          <t>Коэффициент инфляции, определяемый поквартально</t>
        </is>
      </c>
      <c r="C12" s="222" t="inlineStr">
        <is>
          <t>Кинф</t>
        </is>
      </c>
      <c r="D12" s="222" t="inlineStr">
        <is>
          <t>-</t>
        </is>
      </c>
      <c r="E12" s="301" t="n">
        <v>1.139</v>
      </c>
      <c r="F12" s="27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7">
      <c r="A13" s="273" t="inlineStr">
        <is>
          <t>1.7</t>
        </is>
      </c>
      <c r="B13" s="274" t="inlineStr">
        <is>
          <t>Размер средств на оплату труда рабочих-строителей в текущем уровне цен (ФОТр.тек.), руб/чел.-ч</t>
        </is>
      </c>
      <c r="C13" s="275" t="inlineStr">
        <is>
          <t>ФОТр.тек.</t>
        </is>
      </c>
      <c r="D13" s="275" t="inlineStr">
        <is>
          <t>(С1ср/tср*КТ*Т*Кув)*Кинф</t>
        </is>
      </c>
      <c r="E13" s="276">
        <f>((E7*E9/E8)*E11)*E12</f>
        <v/>
      </c>
      <c r="F13" s="27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2025-01-24T12:11:31Z</dcterms:modified>
  <cp:lastModifiedBy>Николай Трофименко</cp:lastModifiedBy>
  <cp:lastPrinted>2023-11-29T08:34:43Z</cp:lastPrinted>
</cp:coreProperties>
</file>