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'Прил.3'!$A$1:$H$249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ОБ'!$A$1:$J$98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#,##0.00000"/>
    <numFmt numFmtId="166" formatCode="_-* #,##0.0\ _₽_-;\-* #,##0.0\ _₽_-;_-* &quot;-&quot;??\ _₽_-;_-@_-"/>
    <numFmt numFmtId="167" formatCode="0.0_ ;\-0.0\ "/>
    <numFmt numFmtId="168" formatCode="0.0000"/>
    <numFmt numFmtId="169" formatCode="#,##0.00_ ;\-#,##0.00\ "/>
    <numFmt numFmtId="170" formatCode="#,##0.0"/>
    <numFmt numFmtId="171" formatCode="#,##0.00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1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43" fontId="2" fillId="0" borderId="1" applyAlignment="1" pivotButton="0" quotePrefix="0" xfId="0">
      <alignment horizontal="right" vertical="top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66" fontId="8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14" fontId="9" fillId="0" borderId="1" applyAlignment="1" pivotButton="0" quotePrefix="0" xfId="0">
      <alignment horizontal="center" vertical="center" wrapText="1"/>
    </xf>
    <xf numFmtId="167" fontId="10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8" fontId="0" fillId="4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4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4" borderId="6" applyAlignment="1" pivotButton="0" quotePrefix="0" xfId="0">
      <alignment horizontal="center" vertical="center"/>
    </xf>
    <xf numFmtId="168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vertical="center"/>
    </xf>
    <xf numFmtId="169" fontId="12" fillId="0" borderId="0" pivotButton="0" quotePrefix="0" xfId="0"/>
    <xf numFmtId="0" fontId="0" fillId="0" borderId="0" pivotButton="0" quotePrefix="0" xfId="0"/>
    <xf numFmtId="0" fontId="13" fillId="0" borderId="0" applyAlignment="1" pivotButton="0" quotePrefix="0" xfId="0">
      <alignment vertical="top"/>
    </xf>
    <xf numFmtId="0" fontId="14" fillId="0" borderId="1" applyAlignment="1" pivotButton="0" quotePrefix="0" xfId="0">
      <alignment vertical="center" wrapText="1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166" fontId="10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top" wrapText="1"/>
    </xf>
    <xf numFmtId="2" fontId="9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43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10" fontId="2" fillId="0" borderId="4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15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2" fontId="2" fillId="0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1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center"/>
    </xf>
    <xf numFmtId="2" fontId="19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8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7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7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21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166" fontId="8" fillId="2" borderId="0" pivotButton="0" quotePrefix="0" xfId="0"/>
    <xf numFmtId="43" fontId="3" fillId="0" borderId="1" applyAlignment="1" pivotButton="0" quotePrefix="0" xfId="0">
      <alignment vertical="center" wrapText="1"/>
    </xf>
    <xf numFmtId="167" fontId="10" fillId="2" borderId="0" pivotButton="0" quotePrefix="0" xfId="0"/>
    <xf numFmtId="166" fontId="10" fillId="0" borderId="0" pivotButton="0" quotePrefix="0" xfId="0"/>
    <xf numFmtId="43" fontId="2" fillId="0" borderId="1" applyAlignment="1" pivotButton="0" quotePrefix="0" xfId="0">
      <alignment horizontal="right" vertical="top" wrapText="1"/>
    </xf>
    <xf numFmtId="169" fontId="12" fillId="0" borderId="0" pivotButton="0" quotePrefix="0" xfId="0"/>
    <xf numFmtId="43" fontId="0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5" pivotButton="0" quotePrefix="0" xfId="0"/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168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tabSelected="1" view="pageBreakPreview" topLeftCell="A23" zoomScale="60" zoomScaleNormal="85" workbookViewId="0">
      <selection activeCell="D30" sqref="D30"/>
    </sheetView>
  </sheetViews>
  <sheetFormatPr baseColWidth="8" defaultRowHeight="15"/>
  <cols>
    <col width="36.85546875" customWidth="1" style="194" min="3" max="3"/>
    <col width="39.42578125" customWidth="1" style="194" min="4" max="4"/>
    <col width="14.28515625" customWidth="1" style="194" min="7" max="7"/>
    <col width="15" customWidth="1" style="194" min="10" max="10"/>
  </cols>
  <sheetData>
    <row r="3" ht="15.75" customHeight="1" s="194">
      <c r="B3" s="213" t="inlineStr">
        <is>
          <t>Приложение № 1</t>
        </is>
      </c>
    </row>
    <row r="4" ht="18.75" customHeight="1" s="194">
      <c r="B4" s="214" t="inlineStr">
        <is>
          <t>Сравнительная таблица отбора объекта-представителя</t>
        </is>
      </c>
    </row>
    <row r="5" ht="84" customHeight="1" s="194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12" t="n"/>
      <c r="C6" s="112" t="n"/>
      <c r="D6" s="112" t="n"/>
    </row>
    <row r="7" ht="64.5" customHeight="1" s="194">
      <c r="B7" s="212" t="inlineStr">
        <is>
          <t>Наименование разрабатываемого показателя УНЦ — Демонтаж ячейки выключателя НУ 750кВ</t>
        </is>
      </c>
    </row>
    <row r="8" ht="31.5" customHeight="1" s="194">
      <c r="B8" s="212" t="inlineStr">
        <is>
          <t>Сопоставимый уровень цен: 4 квартал 2014</t>
        </is>
      </c>
    </row>
    <row r="9" ht="15.75" customHeight="1" s="194">
      <c r="B9" s="212" t="inlineStr">
        <is>
          <t>Единица измерения  — 1 ячейка</t>
        </is>
      </c>
    </row>
    <row r="10" ht="18.75" customHeight="1" s="194">
      <c r="B10" s="85" t="n"/>
    </row>
    <row r="11" ht="15.75" customHeight="1" s="194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</row>
    <row r="12" ht="49.9" customHeight="1" s="194">
      <c r="B12" s="217" t="n">
        <v>1</v>
      </c>
      <c r="C12" s="116" t="inlineStr">
        <is>
          <t>Наименование объекта-представителя</t>
        </is>
      </c>
      <c r="D12" s="217" t="inlineStr">
        <is>
          <t>ВЛ 750 кВ Калининская АЭС-Грибово с расширением ПС 220 кВ Грибово. Корректировка</t>
        </is>
      </c>
    </row>
    <row r="13" ht="31.5" customHeight="1" s="194">
      <c r="B13" s="217" t="n">
        <v>2</v>
      </c>
      <c r="C13" s="116" t="inlineStr">
        <is>
          <t>Наименование субъекта Российской Федерации</t>
        </is>
      </c>
      <c r="D13" s="217" t="inlineStr">
        <is>
          <t>Московская область</t>
        </is>
      </c>
    </row>
    <row r="14" ht="15.75" customHeight="1" s="194">
      <c r="B14" s="217" t="n">
        <v>3</v>
      </c>
      <c r="C14" s="116" t="inlineStr">
        <is>
          <t>Климатический район и подрайон</t>
        </is>
      </c>
      <c r="D14" s="217" t="inlineStr">
        <is>
          <t>IIB</t>
        </is>
      </c>
    </row>
    <row r="15" ht="15.75" customHeight="1" s="194">
      <c r="B15" s="217" t="n">
        <v>4</v>
      </c>
      <c r="C15" s="116" t="inlineStr">
        <is>
          <t>Мощность объекта</t>
        </is>
      </c>
      <c r="D15" s="217" t="n">
        <v>4</v>
      </c>
    </row>
    <row r="16" ht="94.5" customHeight="1" s="194">
      <c r="B16" s="217" t="n">
        <v>5</v>
      </c>
      <c r="C16" s="8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Схема РУ 750-7 "Четырехугольник" 
тип выключателя- элегазовый колонковый
I откл. (кА)/I ном (А) - 40/3150</t>
        </is>
      </c>
    </row>
    <row r="17" ht="78.75" customHeight="1" s="194">
      <c r="B17" s="217" t="n">
        <v>6</v>
      </c>
      <c r="C17" s="8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5">
        <f>D18+D19</f>
        <v/>
      </c>
    </row>
    <row r="18" ht="15.75" customHeight="1" s="194">
      <c r="B18" s="113" t="inlineStr">
        <is>
          <t>6.1</t>
        </is>
      </c>
      <c r="C18" s="116" t="inlineStr">
        <is>
          <t>строительно-монтажные работы</t>
        </is>
      </c>
      <c r="D18" s="145">
        <f>'Прил.2 Расч стоим'!F14</f>
        <v/>
      </c>
    </row>
    <row r="19" ht="15.75" customHeight="1" s="194">
      <c r="B19" s="113" t="inlineStr">
        <is>
          <t>6.2</t>
        </is>
      </c>
      <c r="C19" s="116" t="inlineStr">
        <is>
          <t>оборудование и инвентарь</t>
        </is>
      </c>
      <c r="D19" s="145" t="n">
        <v>0</v>
      </c>
    </row>
    <row r="20" ht="15.75" customHeight="1" s="194">
      <c r="B20" s="113" t="inlineStr">
        <is>
          <t>6.3</t>
        </is>
      </c>
      <c r="C20" s="116" t="inlineStr">
        <is>
          <t>пусконаладочные работы</t>
        </is>
      </c>
      <c r="D20" s="145" t="n"/>
    </row>
    <row r="21" ht="15.75" customHeight="1" s="194">
      <c r="B21" s="113" t="inlineStr">
        <is>
          <t>6.4</t>
        </is>
      </c>
      <c r="C21" s="116" t="inlineStr">
        <is>
          <t>прочие и лимитированные затраты</t>
        </is>
      </c>
      <c r="D21" s="145" t="n"/>
    </row>
    <row r="22" ht="15.75" customHeight="1" s="194">
      <c r="B22" s="217" t="n">
        <v>7</v>
      </c>
      <c r="C22" s="116" t="inlineStr">
        <is>
          <t>Сопоставимый уровень цен</t>
        </is>
      </c>
      <c r="D22" s="89" t="inlineStr">
        <is>
          <t>4 квартал 2014</t>
        </is>
      </c>
      <c r="G22" s="125" t="n"/>
    </row>
    <row r="23" ht="110.25" customHeight="1" s="194">
      <c r="B23" s="217" t="n">
        <v>8</v>
      </c>
      <c r="C23" s="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5">
        <f>D17</f>
        <v/>
      </c>
    </row>
    <row r="24" ht="47.25" customHeight="1" s="194">
      <c r="B24" s="217" t="n">
        <v>9</v>
      </c>
      <c r="C24" s="88" t="inlineStr">
        <is>
          <t>Приведенная сметная стоимость на единицу мощности, тыс. руб. (строка 8/строку 4)</t>
        </is>
      </c>
      <c r="D24" s="145">
        <f>D17/D15</f>
        <v/>
      </c>
      <c r="G24" s="125" t="n"/>
    </row>
    <row r="25" hidden="1" ht="110.25" customHeight="1" s="194">
      <c r="B25" s="217" t="n">
        <v>10</v>
      </c>
      <c r="C25" s="116" t="inlineStr">
        <is>
          <t>Примечание</t>
        </is>
      </c>
      <c r="D25" s="11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94">
      <c r="B26" s="117" t="n"/>
      <c r="C26" s="118" t="n"/>
      <c r="D26" s="118" t="n"/>
    </row>
    <row r="27" hidden="1" s="194">
      <c r="B27" s="186" t="inlineStr">
        <is>
          <t>Составил ______________________        Е.А. Князева</t>
        </is>
      </c>
      <c r="C27" s="192" t="n"/>
    </row>
    <row r="28" hidden="1" s="194">
      <c r="B28" s="193" t="inlineStr">
        <is>
          <t xml:space="preserve">                         (подпись, инициалы, фамилия)</t>
        </is>
      </c>
      <c r="C28" s="192" t="n"/>
    </row>
    <row r="29" hidden="1" s="194">
      <c r="B29" s="193" t="n"/>
      <c r="C29" s="192" t="n"/>
    </row>
    <row r="30">
      <c r="B30" s="186" t="inlineStr">
        <is>
          <t>Составил ______________________        А.Р. Маркова</t>
        </is>
      </c>
      <c r="C30" s="192" t="n"/>
    </row>
    <row r="31">
      <c r="B31" s="193" t="inlineStr">
        <is>
          <t xml:space="preserve">                         (подпись, инициалы, фамилия)</t>
        </is>
      </c>
      <c r="C31" s="192" t="n"/>
    </row>
    <row r="32">
      <c r="B32" s="186" t="n"/>
      <c r="C32" s="192" t="n"/>
    </row>
    <row r="33">
      <c r="B33" s="186" t="inlineStr">
        <is>
          <t>Проверил ______________________        А.В. Костянецкая</t>
        </is>
      </c>
      <c r="C33" s="192" t="n"/>
    </row>
    <row r="34">
      <c r="B34" s="193" t="inlineStr">
        <is>
          <t xml:space="preserve">                        (подпись, инициалы, фамилия)</t>
        </is>
      </c>
      <c r="C34" s="192" t="n"/>
    </row>
    <row r="35" ht="15.75" customHeight="1" s="194">
      <c r="B35" s="118" t="n"/>
      <c r="C35" s="118" t="n"/>
      <c r="D35" s="11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9" sqref="E19"/>
    </sheetView>
  </sheetViews>
  <sheetFormatPr baseColWidth="8" defaultRowHeight="15"/>
  <cols>
    <col width="5.5703125" customWidth="1" style="194" min="1" max="1"/>
    <col width="35.28515625" customWidth="1" style="194" min="3" max="3"/>
    <col width="13.85546875" customWidth="1" style="194" min="4" max="4"/>
    <col width="17.42578125" customWidth="1" style="194" min="5" max="5"/>
    <col width="12.7109375" customWidth="1" style="194" min="6" max="6"/>
    <col width="14.85546875" customWidth="1" style="194" min="7" max="7"/>
    <col width="16.7109375" customWidth="1" style="194" min="8" max="8"/>
    <col width="13" customWidth="1" style="194" min="9" max="10"/>
    <col width="18" customWidth="1" style="194" min="11" max="11"/>
  </cols>
  <sheetData>
    <row r="3" ht="15.75" customHeight="1" s="194">
      <c r="B3" s="213" t="inlineStr">
        <is>
          <t>Приложение № 2</t>
        </is>
      </c>
    </row>
    <row r="4" ht="15.75" customHeight="1" s="194">
      <c r="B4" s="222" t="inlineStr">
        <is>
          <t>Расчет стоимости основных видов работ для выбора объекта-представителя</t>
        </is>
      </c>
    </row>
    <row r="5" ht="15.75" customHeight="1" s="194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</row>
    <row r="6" ht="15.75" customHeight="1" s="194">
      <c r="B6" s="212">
        <f>'Прил.1 Сравнит табл'!B7</f>
        <v/>
      </c>
    </row>
    <row r="7" ht="15.75" customHeight="1" s="194">
      <c r="B7" s="212">
        <f>'Прил.1 Сравнит табл'!B9</f>
        <v/>
      </c>
    </row>
    <row r="8" ht="18.75" customHeight="1" s="194">
      <c r="B8" s="85" t="n"/>
    </row>
    <row r="9" ht="15.75" customHeight="1" s="194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94">
      <c r="B10" s="266" t="n"/>
      <c r="C10" s="266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2014г., тыс. руб.</t>
        </is>
      </c>
      <c r="G10" s="264" t="n"/>
      <c r="H10" s="264" t="n"/>
      <c r="I10" s="264" t="n"/>
      <c r="J10" s="265" t="n"/>
    </row>
    <row r="11" ht="31.5" customHeight="1" s="194">
      <c r="B11" s="267" t="n"/>
      <c r="C11" s="267" t="n"/>
      <c r="D11" s="267" t="n"/>
      <c r="E11" s="267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31.5" customHeight="1" s="194">
      <c r="B12" s="217" t="n"/>
      <c r="C12" s="217" t="inlineStr">
        <is>
          <t>Демонтаж ячейки выключателя НУ 750кВ</t>
        </is>
      </c>
      <c r="D12" s="217" t="n"/>
      <c r="E12" s="217" t="n"/>
      <c r="F12" s="217" t="n">
        <v>16682.005542592</v>
      </c>
      <c r="G12" s="265" t="n"/>
      <c r="H12" s="217" t="n">
        <v>0</v>
      </c>
      <c r="I12" s="217" t="n"/>
      <c r="J12" s="217" t="n">
        <v>16682.005542592</v>
      </c>
    </row>
    <row r="13" ht="15.75" customHeight="1" s="194">
      <c r="B13" s="216" t="inlineStr">
        <is>
          <t>Всего по объекту:</t>
        </is>
      </c>
      <c r="C13" s="264" t="n"/>
      <c r="D13" s="264" t="n"/>
      <c r="E13" s="265" t="n"/>
      <c r="F13" s="124" t="n"/>
      <c r="G13" s="124" t="n"/>
      <c r="H13" s="124" t="n"/>
      <c r="I13" s="124" t="n"/>
      <c r="J13" s="124" t="n"/>
    </row>
    <row r="14" ht="15.75" customHeight="1" s="194">
      <c r="B14" s="216" t="inlineStr">
        <is>
          <t>Всего по объекту в сопоставимом уровне цен 4кв. 2014г:</t>
        </is>
      </c>
      <c r="C14" s="264" t="n"/>
      <c r="D14" s="264" t="n"/>
      <c r="E14" s="265" t="n"/>
      <c r="F14" s="268">
        <f>F12</f>
        <v/>
      </c>
      <c r="G14" s="265" t="n"/>
      <c r="H14" s="124">
        <f>H12</f>
        <v/>
      </c>
      <c r="I14" s="124" t="n"/>
      <c r="J14" s="124">
        <f>J12</f>
        <v/>
      </c>
    </row>
    <row r="18">
      <c r="C18" s="186" t="inlineStr">
        <is>
          <t>Составил ______________________        А.Р. Маркова</t>
        </is>
      </c>
      <c r="D18" s="192" t="n"/>
    </row>
    <row r="19">
      <c r="C19" s="193" t="inlineStr">
        <is>
          <t xml:space="preserve">                         (подпись, инициалы, фамилия)</t>
        </is>
      </c>
      <c r="D19" s="192" t="n"/>
    </row>
    <row r="20">
      <c r="C20" s="186" t="n"/>
      <c r="D20" s="192" t="n"/>
    </row>
    <row r="21">
      <c r="C21" s="186" t="inlineStr">
        <is>
          <t>Проверил ______________________        А.В. Костянецкая</t>
        </is>
      </c>
      <c r="D21" s="192" t="n"/>
    </row>
    <row r="22">
      <c r="C22" s="193" t="inlineStr">
        <is>
          <t xml:space="preserve">                        (подпись, инициалы, фамилия)</t>
        </is>
      </c>
      <c r="D22" s="192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35"/>
  <sheetViews>
    <sheetView view="pageBreakPreview" zoomScale="70" workbookViewId="0">
      <selection activeCell="E240" sqref="E240"/>
    </sheetView>
  </sheetViews>
  <sheetFormatPr baseColWidth="8" defaultRowHeight="15"/>
  <cols>
    <col width="12.5703125" customWidth="1" style="194" min="2" max="2"/>
    <col width="17" customWidth="1" style="194" min="3" max="3"/>
    <col width="49.7109375" customWidth="1" style="194" min="4" max="4"/>
    <col width="16.28515625" customWidth="1" style="194" min="5" max="5"/>
    <col width="20.7109375" customWidth="1" style="194" min="6" max="6"/>
    <col width="16.140625" customWidth="1" style="194" min="7" max="7"/>
    <col width="16.7109375" customWidth="1" style="194" min="8" max="8"/>
    <col width="4.5703125" customWidth="1" style="194" min="9" max="9"/>
    <col width="12.42578125" customWidth="1" style="194" min="10" max="10"/>
    <col width="13" customWidth="1" style="194" min="11" max="11"/>
    <col width="9.140625" customWidth="1" style="194" min="12" max="12"/>
  </cols>
  <sheetData>
    <row r="2" ht="15.75" customHeight="1" s="194">
      <c r="A2" s="213" t="inlineStr">
        <is>
          <t xml:space="preserve">Приложение № 3 </t>
        </is>
      </c>
    </row>
    <row r="3" ht="18.75" customHeight="1" s="194">
      <c r="A3" s="214" t="inlineStr">
        <is>
          <t>Объектная ресурсная ведомость</t>
        </is>
      </c>
    </row>
    <row r="4">
      <c r="B4" s="123" t="n"/>
    </row>
    <row r="5" ht="18.75" customHeight="1" s="194">
      <c r="A5" s="85" t="n"/>
    </row>
    <row r="6" ht="32.25" customHeight="1" s="194">
      <c r="A6" s="224">
        <f>'Прил.1 Сравнит табл'!B7</f>
        <v/>
      </c>
    </row>
    <row r="7" ht="32.25" customHeight="1" s="194">
      <c r="A7" s="224" t="n"/>
      <c r="B7" s="224" t="n"/>
      <c r="C7" s="224" t="n"/>
      <c r="D7" s="224" t="n"/>
      <c r="E7" s="224" t="n"/>
      <c r="F7" s="224" t="n"/>
      <c r="G7" s="224" t="n"/>
      <c r="H7" s="224" t="n"/>
    </row>
    <row r="8" ht="15.75" customHeight="1" s="194">
      <c r="A8" s="27" t="n"/>
      <c r="B8" s="27" t="n"/>
      <c r="C8" s="27" t="n"/>
      <c r="D8" s="27" t="n"/>
      <c r="E8" s="27" t="n"/>
      <c r="F8" s="27" t="n"/>
      <c r="G8" s="27" t="n"/>
      <c r="H8" s="269" t="n"/>
    </row>
    <row r="9" ht="30" customHeight="1" s="194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5" t="n"/>
    </row>
    <row r="10" ht="24.75" customHeight="1" s="194">
      <c r="A10" s="267" t="n"/>
      <c r="B10" s="267" t="n"/>
      <c r="C10" s="267" t="n"/>
      <c r="D10" s="267" t="n"/>
      <c r="E10" s="267" t="n"/>
      <c r="F10" s="267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94">
      <c r="A11" s="217" t="n">
        <v>1</v>
      </c>
      <c r="B11" s="38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38" t="n">
        <v>6</v>
      </c>
      <c r="H11" s="38" t="n">
        <v>7</v>
      </c>
    </row>
    <row r="12" ht="15" customHeight="1" s="194">
      <c r="A12" s="225" t="inlineStr">
        <is>
          <t>Затраты труда рабочих</t>
        </is>
      </c>
      <c r="B12" s="264" t="n"/>
      <c r="C12" s="264" t="n"/>
      <c r="D12" s="264" t="n"/>
      <c r="E12" s="264" t="n"/>
      <c r="F12" s="270" t="n">
        <v>55662.666666667</v>
      </c>
      <c r="G12" s="170" t="n"/>
      <c r="H12" s="270">
        <f>SUM(H13:H28)</f>
        <v/>
      </c>
      <c r="J12" s="271" t="n"/>
      <c r="K12" s="127" t="n"/>
    </row>
    <row r="13">
      <c r="A13" s="177" t="n">
        <v>1</v>
      </c>
      <c r="B13" s="83" t="n"/>
      <c r="C13" s="177" t="inlineStr">
        <is>
          <t>1-4-0</t>
        </is>
      </c>
      <c r="D13" s="174" t="inlineStr">
        <is>
          <t>Затраты труда рабочих (средний разряд работы 4,0)</t>
        </is>
      </c>
      <c r="E13" s="251" t="inlineStr">
        <is>
          <t>чел.-ч</t>
        </is>
      </c>
      <c r="F13" s="251" t="n">
        <v>21832.2</v>
      </c>
      <c r="G13" s="176" t="n">
        <v>9.619999999999999</v>
      </c>
      <c r="H13" s="146">
        <f>F13*G13</f>
        <v/>
      </c>
      <c r="J13" s="272">
        <f>(4*F13+4.9*F14+4.3*F15+3.9*F16+4.1*F17+3.8*F18+3.6*F19+1.5*F20+4.7*F21+3.5*F22+4.2*F23+2*F24)/F12</f>
        <v/>
      </c>
    </row>
    <row r="14">
      <c r="A14" s="172">
        <f>A13+1</f>
        <v/>
      </c>
      <c r="B14" s="83" t="n"/>
      <c r="C14" s="177" t="inlineStr">
        <is>
          <t>1-4-9</t>
        </is>
      </c>
      <c r="D14" s="174" t="inlineStr">
        <is>
          <t>Затраты труда рабочих (средний разряд работы 4,9)</t>
        </is>
      </c>
      <c r="E14" s="251" t="inlineStr">
        <is>
          <t>чел.-ч</t>
        </is>
      </c>
      <c r="F14" s="251" t="n">
        <v>16549.175</v>
      </c>
      <c r="G14" s="176" t="n">
        <v>10.94</v>
      </c>
      <c r="H14" s="146">
        <f>F14*G14</f>
        <v/>
      </c>
    </row>
    <row r="15">
      <c r="A15" s="172">
        <f>A14+1</f>
        <v/>
      </c>
      <c r="B15" s="83" t="n"/>
      <c r="C15" s="177" t="inlineStr">
        <is>
          <t>1-4-3</t>
        </is>
      </c>
      <c r="D15" s="174" t="inlineStr">
        <is>
          <t>Затраты труда рабочих (средний разряд работы 4,3)</t>
        </is>
      </c>
      <c r="E15" s="251" t="inlineStr">
        <is>
          <t>чел.-ч</t>
        </is>
      </c>
      <c r="F15" s="251" t="n">
        <v>9840.125</v>
      </c>
      <c r="G15" s="176" t="n">
        <v>10.06</v>
      </c>
      <c r="H15" s="146">
        <f>F15*G15</f>
        <v/>
      </c>
    </row>
    <row r="16">
      <c r="A16" s="172">
        <f>A15+1</f>
        <v/>
      </c>
      <c r="B16" s="83" t="n"/>
      <c r="C16" s="177" t="inlineStr">
        <is>
          <t>1-3-9</t>
        </is>
      </c>
      <c r="D16" s="174" t="inlineStr">
        <is>
          <t>Затраты труда рабочих (средний разряд работы 3,9)</t>
        </is>
      </c>
      <c r="E16" s="251" t="inlineStr">
        <is>
          <t>чел.-ч</t>
        </is>
      </c>
      <c r="F16" s="251" t="n">
        <v>4036.2333333333</v>
      </c>
      <c r="G16" s="176" t="n">
        <v>9.51</v>
      </c>
      <c r="H16" s="146">
        <f>F16*G16</f>
        <v/>
      </c>
    </row>
    <row r="17">
      <c r="A17" s="172">
        <f>A16+1</f>
        <v/>
      </c>
      <c r="B17" s="83" t="n"/>
      <c r="C17" s="177" t="inlineStr">
        <is>
          <t>1-4-1</t>
        </is>
      </c>
      <c r="D17" s="174" t="inlineStr">
        <is>
          <t>Затраты труда рабочих (средний разряд работы 4,1)</t>
        </is>
      </c>
      <c r="E17" s="251" t="inlineStr">
        <is>
          <t>чел.-ч</t>
        </is>
      </c>
      <c r="F17" s="251" t="n">
        <v>1416.4666666667</v>
      </c>
      <c r="G17" s="176" t="n">
        <v>9.76</v>
      </c>
      <c r="H17" s="146">
        <f>F17*G17</f>
        <v/>
      </c>
    </row>
    <row r="18">
      <c r="A18" s="172">
        <f>A17+1</f>
        <v/>
      </c>
      <c r="B18" s="83" t="n"/>
      <c r="C18" s="177" t="inlineStr">
        <is>
          <t>1-3-6</t>
        </is>
      </c>
      <c r="D18" s="174" t="inlineStr">
        <is>
          <t>Затраты труда рабочих (средний разряд работы 3,6)</t>
        </is>
      </c>
      <c r="E18" s="251" t="inlineStr">
        <is>
          <t>чел.-ч</t>
        </is>
      </c>
      <c r="F18" s="251" t="n">
        <v>648.8583333333301</v>
      </c>
      <c r="G18" s="176" t="n">
        <v>9.18</v>
      </c>
      <c r="H18" s="146">
        <f>F18*G18</f>
        <v/>
      </c>
    </row>
    <row r="19">
      <c r="A19" s="172">
        <f>A18+1</f>
        <v/>
      </c>
      <c r="B19" s="83" t="n"/>
      <c r="C19" s="177" t="inlineStr">
        <is>
          <t>1-3-3</t>
        </is>
      </c>
      <c r="D19" s="174" t="inlineStr">
        <is>
          <t>Затраты труда рабочих (средний разряд работы 3,3)</t>
        </is>
      </c>
      <c r="E19" s="251" t="inlineStr">
        <is>
          <t>чел.-ч</t>
        </is>
      </c>
      <c r="F19" s="251" t="n">
        <v>536.5</v>
      </c>
      <c r="G19" s="176" t="n">
        <v>8.859999999999999</v>
      </c>
      <c r="H19" s="146">
        <f>F19*G19</f>
        <v/>
      </c>
    </row>
    <row r="20">
      <c r="A20" s="172">
        <f>A19+1</f>
        <v/>
      </c>
      <c r="B20" s="83" t="n"/>
      <c r="C20" s="177" t="inlineStr">
        <is>
          <t>1-3-8</t>
        </is>
      </c>
      <c r="D20" s="174" t="inlineStr">
        <is>
          <t>Затраты труда рабочих (средний разряд работы 3,8)</t>
        </is>
      </c>
      <c r="E20" s="251" t="inlineStr">
        <is>
          <t>чел.-ч</t>
        </is>
      </c>
      <c r="F20" s="251" t="n">
        <v>196.48333333333</v>
      </c>
      <c r="G20" s="176" t="n">
        <v>9.4</v>
      </c>
      <c r="H20" s="146">
        <f>F20*G20</f>
        <v/>
      </c>
    </row>
    <row r="21">
      <c r="A21" s="172">
        <f>A20+1</f>
        <v/>
      </c>
      <c r="B21" s="83" t="n"/>
      <c r="C21" s="177" t="inlineStr">
        <is>
          <t>1-4-7</t>
        </is>
      </c>
      <c r="D21" s="174" t="inlineStr">
        <is>
          <t>Затраты труда рабочих (средний разряд работы 4,7)</t>
        </is>
      </c>
      <c r="E21" s="251" t="inlineStr">
        <is>
          <t>чел.-ч</t>
        </is>
      </c>
      <c r="F21" s="251" t="n">
        <v>169.74166666667</v>
      </c>
      <c r="G21" s="176" t="n">
        <v>10.65</v>
      </c>
      <c r="H21" s="146">
        <f>F21*G21</f>
        <v/>
      </c>
    </row>
    <row r="22">
      <c r="A22" s="172">
        <f>A21+1</f>
        <v/>
      </c>
      <c r="B22" s="83" t="n"/>
      <c r="C22" s="177" t="inlineStr">
        <is>
          <t>1-2-9</t>
        </is>
      </c>
      <c r="D22" s="174" t="inlineStr">
        <is>
          <t>Затраты труда рабочих (средний разряд работы 2,9)</t>
        </is>
      </c>
      <c r="E22" s="251" t="inlineStr">
        <is>
          <t>чел.-ч</t>
        </is>
      </c>
      <c r="F22" s="251" t="n">
        <v>141.13333333333</v>
      </c>
      <c r="G22" s="176" t="n">
        <v>8.460000000000001</v>
      </c>
      <c r="H22" s="146">
        <f>F22*G22</f>
        <v/>
      </c>
    </row>
    <row r="23">
      <c r="A23" s="172">
        <f>A22+1</f>
        <v/>
      </c>
      <c r="B23" s="83" t="n"/>
      <c r="C23" s="177" t="inlineStr">
        <is>
          <t>1-3-5</t>
        </is>
      </c>
      <c r="D23" s="174" t="inlineStr">
        <is>
          <t>Затраты труда рабочих (средний разряд работы 3,5)</t>
        </is>
      </c>
      <c r="E23" s="251" t="inlineStr">
        <is>
          <t>чел.-ч</t>
        </is>
      </c>
      <c r="F23" s="251" t="n">
        <v>126.83333333333</v>
      </c>
      <c r="G23" s="176" t="n">
        <v>9.07</v>
      </c>
      <c r="H23" s="146">
        <f>F23*G23</f>
        <v/>
      </c>
    </row>
    <row r="24">
      <c r="A24" s="172">
        <f>A23+1</f>
        <v/>
      </c>
      <c r="B24" s="83" t="n"/>
      <c r="C24" s="177" t="inlineStr">
        <is>
          <t>1-3-0</t>
        </is>
      </c>
      <c r="D24" s="174" t="inlineStr">
        <is>
          <t>Затраты труда рабочих (средний разряд работы 3,0)</t>
        </is>
      </c>
      <c r="E24" s="251" t="inlineStr">
        <is>
          <t>чел.-ч</t>
        </is>
      </c>
      <c r="F24" s="251" t="n">
        <v>114.59166666667</v>
      </c>
      <c r="G24" s="176" t="n">
        <v>8.529999999999999</v>
      </c>
      <c r="H24" s="146">
        <f>F24*G24</f>
        <v/>
      </c>
    </row>
    <row r="25">
      <c r="A25" s="172">
        <f>A24+1</f>
        <v/>
      </c>
      <c r="B25" s="83" t="n"/>
      <c r="C25" s="177" t="inlineStr">
        <is>
          <t>1-2-0</t>
        </is>
      </c>
      <c r="D25" s="174" t="inlineStr">
        <is>
          <t>Затраты труда рабочих (средний разряд работы 2,0)</t>
        </is>
      </c>
      <c r="E25" s="251" t="inlineStr">
        <is>
          <t>чел.-ч</t>
        </is>
      </c>
      <c r="F25" s="251" t="n">
        <v>39.783333333333</v>
      </c>
      <c r="G25" s="176" t="n">
        <v>7.8</v>
      </c>
      <c r="H25" s="146">
        <f>F25*G25</f>
        <v/>
      </c>
    </row>
    <row r="26">
      <c r="A26" s="172">
        <f>A25+1</f>
        <v/>
      </c>
      <c r="B26" s="83" t="n"/>
      <c r="C26" s="177" t="inlineStr">
        <is>
          <t>1-1-5</t>
        </is>
      </c>
      <c r="D26" s="174" t="inlineStr">
        <is>
          <t>Затраты труда рабочих (средний разряд работы 1,5)</t>
        </is>
      </c>
      <c r="E26" s="251" t="inlineStr">
        <is>
          <t>чел.-ч</t>
        </is>
      </c>
      <c r="F26" s="251" t="n">
        <v>11.858333333333</v>
      </c>
      <c r="G26" s="176" t="n">
        <v>7.5</v>
      </c>
      <c r="H26" s="146">
        <f>F26*G26</f>
        <v/>
      </c>
    </row>
    <row r="27">
      <c r="A27" s="172">
        <f>A26+1</f>
        <v/>
      </c>
      <c r="B27" s="83" t="n"/>
      <c r="C27" s="177" t="inlineStr">
        <is>
          <t>1-3-2</t>
        </is>
      </c>
      <c r="D27" s="174" t="inlineStr">
        <is>
          <t>Затраты труда рабочих (средний разряд работы 3,2)</t>
        </is>
      </c>
      <c r="E27" s="251" t="inlineStr">
        <is>
          <t>чел.-ч</t>
        </is>
      </c>
      <c r="F27" s="251" t="n">
        <v>1.8083333333333</v>
      </c>
      <c r="G27" s="176" t="n">
        <v>8.74</v>
      </c>
      <c r="H27" s="146">
        <f>F27*G27</f>
        <v/>
      </c>
    </row>
    <row r="28">
      <c r="A28" s="172">
        <f>A27+1</f>
        <v/>
      </c>
      <c r="B28" s="83" t="n"/>
      <c r="C28" s="177" t="inlineStr">
        <is>
          <t>1-4-6</t>
        </is>
      </c>
      <c r="D28" s="174" t="inlineStr">
        <is>
          <t>Затраты труда рабочих (средний разряд работы 4,6)</t>
        </is>
      </c>
      <c r="E28" s="251" t="inlineStr">
        <is>
          <t>чел.-ч</t>
        </is>
      </c>
      <c r="F28" s="251" t="n">
        <v>0.875</v>
      </c>
      <c r="G28" s="176" t="n">
        <v>10.5</v>
      </c>
      <c r="H28" s="146">
        <f>F28*G28</f>
        <v/>
      </c>
    </row>
    <row r="29" ht="15" customHeight="1" s="194">
      <c r="A29" s="223" t="inlineStr">
        <is>
          <t>Затраты труда машинистов</t>
        </is>
      </c>
      <c r="B29" s="264" t="n"/>
      <c r="C29" s="264" t="n"/>
      <c r="D29" s="264" t="n"/>
      <c r="E29" s="265" t="n"/>
      <c r="F29" s="170" t="n"/>
      <c r="G29" s="170" t="n"/>
      <c r="H29" s="270">
        <f>H30</f>
        <v/>
      </c>
    </row>
    <row r="30">
      <c r="A30" s="172">
        <f>A28+1</f>
        <v/>
      </c>
      <c r="B30" s="83" t="n"/>
      <c r="C30" s="177" t="n">
        <v>2</v>
      </c>
      <c r="D30" s="174" t="inlineStr">
        <is>
          <t>Затраты труда машинистов</t>
        </is>
      </c>
      <c r="E30" s="251" t="inlineStr">
        <is>
          <t>чел.-ч</t>
        </is>
      </c>
      <c r="F30" s="177" t="n">
        <v>13270.1</v>
      </c>
      <c r="G30" s="176" t="n"/>
      <c r="H30" s="273" t="n">
        <v>27286.88</v>
      </c>
      <c r="L30" s="31" t="n"/>
    </row>
    <row r="31" ht="15" customHeight="1" s="194">
      <c r="A31" s="223" t="inlineStr">
        <is>
          <t>Машины и механизмы</t>
        </is>
      </c>
      <c r="B31" s="264" t="n"/>
      <c r="C31" s="264" t="n"/>
      <c r="D31" s="264" t="n"/>
      <c r="E31" s="265" t="n"/>
      <c r="F31" s="170" t="n"/>
      <c r="G31" s="170" t="n"/>
      <c r="H31" s="270">
        <f>SUM(H32:H76)</f>
        <v/>
      </c>
      <c r="K31" s="127" t="n"/>
    </row>
    <row r="32">
      <c r="A32" s="177">
        <f>A30+1</f>
        <v/>
      </c>
      <c r="B32" s="83" t="n"/>
      <c r="C32" s="177" t="inlineStr">
        <is>
          <t>91.21.22-447</t>
        </is>
      </c>
      <c r="D32" s="174" t="inlineStr">
        <is>
          <t>Установки электрометаллизационные</t>
        </is>
      </c>
      <c r="E32" s="251" t="inlineStr">
        <is>
          <t>маш.-ч</t>
        </is>
      </c>
      <c r="F32" s="177" t="n">
        <v>5563.9416666667</v>
      </c>
      <c r="G32" s="135" t="n">
        <v>74.23999999999999</v>
      </c>
      <c r="H32" s="273">
        <f>F32*G32</f>
        <v/>
      </c>
    </row>
    <row r="33" ht="25.5" customHeight="1" s="194">
      <c r="A33" s="177">
        <f>A32+1</f>
        <v/>
      </c>
      <c r="B33" s="83" t="n"/>
      <c r="C33" s="177" t="inlineStr">
        <is>
          <t>91.05.05-014</t>
        </is>
      </c>
      <c r="D33" s="174" t="inlineStr">
        <is>
          <t>Краны на автомобильном ходу, грузоподъемность 10 т</t>
        </is>
      </c>
      <c r="E33" s="251" t="inlineStr">
        <is>
          <t>маш.-ч</t>
        </is>
      </c>
      <c r="F33" s="144" t="n">
        <v>2571.5416666667</v>
      </c>
      <c r="G33" s="135" t="n">
        <v>111.99</v>
      </c>
      <c r="H33" s="273">
        <f>F33*G33</f>
        <v/>
      </c>
    </row>
    <row r="34" ht="38.25" customHeight="1" s="194">
      <c r="A34" s="177">
        <f>A33+1</f>
        <v/>
      </c>
      <c r="B34" s="83" t="n"/>
      <c r="C34" s="177" t="inlineStr">
        <is>
          <t>91.04.01-021</t>
        </is>
      </c>
      <c r="D34" s="17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4" s="251" t="inlineStr">
        <is>
          <t>маш.-ч</t>
        </is>
      </c>
      <c r="F34" s="177" t="n">
        <v>2470.8583333333</v>
      </c>
      <c r="G34" s="135" t="n">
        <v>87.59999999999999</v>
      </c>
      <c r="H34" s="273">
        <f>F34*G34</f>
        <v/>
      </c>
    </row>
    <row r="35" ht="25.5" customHeight="1" s="194">
      <c r="A35" s="177">
        <f>A34+1</f>
        <v/>
      </c>
      <c r="B35" s="83" t="n"/>
      <c r="C35" s="177" t="inlineStr">
        <is>
          <t>91.02.02-002</t>
        </is>
      </c>
      <c r="D35" s="174" t="inlineStr">
        <is>
          <t>Агрегаты копровые без дизель-молота на базе экскаватора с емкостью ковша 0,65 м3</t>
        </is>
      </c>
      <c r="E35" s="251" t="inlineStr">
        <is>
          <t>маш.-ч</t>
        </is>
      </c>
      <c r="F35" s="177" t="n">
        <v>1014.95</v>
      </c>
      <c r="G35" s="135" t="n">
        <v>190.94</v>
      </c>
      <c r="H35" s="273">
        <f>F35*G35</f>
        <v/>
      </c>
    </row>
    <row r="36" ht="25.5" customHeight="1" s="194">
      <c r="A36" s="177">
        <f>A35+1</f>
        <v/>
      </c>
      <c r="B36" s="83" t="n"/>
      <c r="C36" s="177" t="inlineStr">
        <is>
          <t>91.02.02-003</t>
        </is>
      </c>
      <c r="D36" s="174" t="inlineStr">
        <is>
          <t>Агрегаты копровые без дизель-молота на базе экскаватора с емкостью ковша 1 м3</t>
        </is>
      </c>
      <c r="E36" s="251" t="inlineStr">
        <is>
          <t>маш.-ч</t>
        </is>
      </c>
      <c r="F36" s="177" t="n">
        <v>663.65</v>
      </c>
      <c r="G36" s="135" t="n">
        <v>200.67</v>
      </c>
      <c r="H36" s="273">
        <f>F36*G36</f>
        <v/>
      </c>
    </row>
    <row r="37">
      <c r="A37" s="177">
        <f>A36+1</f>
        <v/>
      </c>
      <c r="B37" s="83" t="n"/>
      <c r="C37" s="177" t="inlineStr">
        <is>
          <t>91.02.03-024</t>
        </is>
      </c>
      <c r="D37" s="174" t="inlineStr">
        <is>
          <t>Дизель-молоты 2,5 т</t>
        </is>
      </c>
      <c r="E37" s="251" t="inlineStr">
        <is>
          <t>маш.-ч</t>
        </is>
      </c>
      <c r="F37" s="177" t="n">
        <v>1678.6</v>
      </c>
      <c r="G37" s="135" t="n">
        <v>70.67</v>
      </c>
      <c r="H37" s="273">
        <f>F37*G37</f>
        <v/>
      </c>
    </row>
    <row r="38">
      <c r="A38" s="177">
        <f>A37+1</f>
        <v/>
      </c>
      <c r="B38" s="83" t="n"/>
      <c r="C38" s="177" t="inlineStr">
        <is>
          <t>91.06.06-014</t>
        </is>
      </c>
      <c r="D38" s="174" t="inlineStr">
        <is>
          <t>Автогидроподъемники, высота подъема 28 м</t>
        </is>
      </c>
      <c r="E38" s="251" t="inlineStr">
        <is>
          <t>маш.-ч</t>
        </is>
      </c>
      <c r="F38" s="177" t="n">
        <v>430.775</v>
      </c>
      <c r="G38" s="135" t="n">
        <v>243.49</v>
      </c>
      <c r="H38" s="273">
        <f>F38*G38</f>
        <v/>
      </c>
    </row>
    <row r="39">
      <c r="A39" s="177">
        <f>A38+1</f>
        <v/>
      </c>
      <c r="B39" s="83" t="n"/>
      <c r="C39" s="177" t="inlineStr">
        <is>
          <t>91.10.01-002</t>
        </is>
      </c>
      <c r="D39" s="174" t="inlineStr">
        <is>
          <t>Агрегаты наполнительно-опрессовочные до 300 м3/ч</t>
        </is>
      </c>
      <c r="E39" s="251" t="inlineStr">
        <is>
          <t>маш.-ч</t>
        </is>
      </c>
      <c r="F39" s="177" t="n">
        <v>313.13333333333</v>
      </c>
      <c r="G39" s="135" t="n">
        <v>287.99</v>
      </c>
      <c r="H39" s="273">
        <f>F39*G39</f>
        <v/>
      </c>
    </row>
    <row r="40" ht="25.5" customHeight="1" s="194">
      <c r="A40" s="177">
        <f>A39+1</f>
        <v/>
      </c>
      <c r="B40" s="83" t="n"/>
      <c r="C40" s="177" t="inlineStr">
        <is>
          <t>91.05.05-015</t>
        </is>
      </c>
      <c r="D40" s="174" t="inlineStr">
        <is>
          <t>Краны на автомобильном ходу, грузоподъемность 16 т</t>
        </is>
      </c>
      <c r="E40" s="251" t="inlineStr">
        <is>
          <t>маш.-ч</t>
        </is>
      </c>
      <c r="F40" s="177" t="n">
        <v>647.53333333333</v>
      </c>
      <c r="G40" s="135" t="n">
        <v>115.4</v>
      </c>
      <c r="H40" s="273">
        <f>F40*G40</f>
        <v/>
      </c>
    </row>
    <row r="41">
      <c r="A41" s="177">
        <f>A40+1</f>
        <v/>
      </c>
      <c r="B41" s="83" t="n"/>
      <c r="C41" s="177" t="inlineStr">
        <is>
          <t>91.14.02-001</t>
        </is>
      </c>
      <c r="D41" s="174" t="inlineStr">
        <is>
          <t>Автомобили бортовые, грузоподъемность: до 5 т</t>
        </is>
      </c>
      <c r="E41" s="251" t="inlineStr">
        <is>
          <t>маш.час</t>
        </is>
      </c>
      <c r="F41" s="177" t="n">
        <v>848.95</v>
      </c>
      <c r="G41" s="135" t="n">
        <v>65.70999999999999</v>
      </c>
      <c r="H41" s="273">
        <f>F41*G41</f>
        <v/>
      </c>
    </row>
    <row r="42">
      <c r="A42" s="177">
        <f>A41+1</f>
        <v/>
      </c>
      <c r="B42" s="83" t="n"/>
      <c r="C42" s="177" t="inlineStr">
        <is>
          <t>91.06.06-042</t>
        </is>
      </c>
      <c r="D42" s="174" t="inlineStr">
        <is>
          <t>Подъемники гидравлические высотой подъема: 10 м</t>
        </is>
      </c>
      <c r="E42" s="251" t="inlineStr">
        <is>
          <t>маш.час</t>
        </is>
      </c>
      <c r="F42" s="177" t="n">
        <v>1495.9916666667</v>
      </c>
      <c r="G42" s="135" t="n">
        <v>29.6</v>
      </c>
      <c r="H42" s="273">
        <f>F42*G42</f>
        <v/>
      </c>
    </row>
    <row r="43" ht="25.5" customHeight="1" s="194">
      <c r="A43" s="177">
        <f>A42+1</f>
        <v/>
      </c>
      <c r="B43" s="83" t="n"/>
      <c r="C43" s="177" t="inlineStr">
        <is>
          <t>91.10.05-005</t>
        </is>
      </c>
      <c r="D43" s="174" t="inlineStr">
        <is>
          <t>Трубоукладчики для труб диаметром: до 700 мм, грузоподъемность 12,5 т</t>
        </is>
      </c>
      <c r="E43" s="251" t="inlineStr">
        <is>
          <t>маш.час</t>
        </is>
      </c>
      <c r="F43" s="177" t="n">
        <v>252.45833333333</v>
      </c>
      <c r="G43" s="135" t="n">
        <v>152.5</v>
      </c>
      <c r="H43" s="273">
        <f>F43*G43</f>
        <v/>
      </c>
    </row>
    <row r="44" ht="25.5" customHeight="1" s="194">
      <c r="A44" s="177">
        <f>A43+1</f>
        <v/>
      </c>
      <c r="B44" s="83" t="n"/>
      <c r="C44" s="177" t="inlineStr">
        <is>
          <t>91.10.05-001</t>
        </is>
      </c>
      <c r="D44" s="174" t="inlineStr">
        <is>
          <t>Трубоукладчики для труб диаметром: 800-1000 мм, грузоподъемность 35 т</t>
        </is>
      </c>
      <c r="E44" s="251" t="inlineStr">
        <is>
          <t>маш.час</t>
        </is>
      </c>
      <c r="F44" s="177" t="n">
        <v>113.30833333333</v>
      </c>
      <c r="G44" s="135" t="n">
        <v>175.35</v>
      </c>
      <c r="H44" s="273">
        <f>F44*G44</f>
        <v/>
      </c>
    </row>
    <row r="45" ht="25.5" customHeight="1" s="194">
      <c r="A45" s="177">
        <f>A44+1</f>
        <v/>
      </c>
      <c r="B45" s="83" t="n"/>
      <c r="C45" s="177" t="inlineStr">
        <is>
          <t>91.06.03-058</t>
        </is>
      </c>
      <c r="D45" s="174" t="inlineStr">
        <is>
          <t>Лебедки электрические тяговым усилием: 156,96 кН (16 т)</t>
        </is>
      </c>
      <c r="E45" s="251" t="inlineStr">
        <is>
          <t>маш.час</t>
        </is>
      </c>
      <c r="F45" s="177" t="n">
        <v>133</v>
      </c>
      <c r="G45" s="135" t="n">
        <v>131.44</v>
      </c>
      <c r="H45" s="273">
        <f>F45*G45</f>
        <v/>
      </c>
    </row>
    <row r="46">
      <c r="A46" s="177">
        <f>A45+1</f>
        <v/>
      </c>
      <c r="B46" s="83" t="n"/>
      <c r="C46" s="177" t="inlineStr">
        <is>
          <t>91.06.05-011</t>
        </is>
      </c>
      <c r="D46" s="174" t="inlineStr">
        <is>
          <t>Погрузчик, грузоподъемность 5 т</t>
        </is>
      </c>
      <c r="E46" s="251" t="inlineStr">
        <is>
          <t>маш.час</t>
        </is>
      </c>
      <c r="F46" s="177" t="n">
        <v>155.95</v>
      </c>
      <c r="G46" s="135" t="n">
        <v>89.98999999999999</v>
      </c>
      <c r="H46" s="273">
        <f>F46*G46</f>
        <v/>
      </c>
    </row>
    <row r="47" ht="25.5" customHeight="1" s="194">
      <c r="A47" s="177">
        <f>A46+1</f>
        <v/>
      </c>
      <c r="B47" s="83" t="n"/>
      <c r="C47" s="177" t="inlineStr">
        <is>
          <t>91.17.04-036</t>
        </is>
      </c>
      <c r="D47" s="174" t="inlineStr">
        <is>
          <t>Агрегаты сварочные передвижные номинальным сварочным током 250-400 А: с дизельным двигателем</t>
        </is>
      </c>
      <c r="E47" s="251" t="inlineStr">
        <is>
          <t>маш.час</t>
        </is>
      </c>
      <c r="F47" s="177" t="n">
        <v>939.86666666667</v>
      </c>
      <c r="G47" s="135" t="n">
        <v>14</v>
      </c>
      <c r="H47" s="273">
        <f>F47*G47</f>
        <v/>
      </c>
    </row>
    <row r="48" ht="25.5" customHeight="1" s="194">
      <c r="A48" s="177">
        <f>A47+1</f>
        <v/>
      </c>
      <c r="B48" s="83" t="n"/>
      <c r="C48" s="177" t="inlineStr">
        <is>
          <t>91.15.02-029</t>
        </is>
      </c>
      <c r="D48" s="174" t="inlineStr">
        <is>
          <t>Тракторы на гусеничном ходу с лебедкой 132 кВт (180 л.с.)</t>
        </is>
      </c>
      <c r="E48" s="251" t="inlineStr">
        <is>
          <t>маш.час</t>
        </is>
      </c>
      <c r="F48" s="177" t="n">
        <v>57.875</v>
      </c>
      <c r="G48" s="135" t="n">
        <v>147.43</v>
      </c>
      <c r="H48" s="273">
        <f>F48*G48</f>
        <v/>
      </c>
    </row>
    <row r="49">
      <c r="A49" s="177">
        <f>A48+1</f>
        <v/>
      </c>
      <c r="B49" s="83" t="n"/>
      <c r="C49" s="177" t="inlineStr">
        <is>
          <t>91.05.06-007</t>
        </is>
      </c>
      <c r="D49" s="174" t="inlineStr">
        <is>
          <t>Краны на гусеничном ходу, грузоподъемность 25 т</t>
        </is>
      </c>
      <c r="E49" s="251" t="inlineStr">
        <is>
          <t>маш.час</t>
        </is>
      </c>
      <c r="F49" s="177" t="n">
        <v>62.55</v>
      </c>
      <c r="G49" s="135" t="n">
        <v>120.04</v>
      </c>
      <c r="H49" s="273">
        <f>F49*G49</f>
        <v/>
      </c>
    </row>
    <row r="50" ht="38.25" customHeight="1" s="194">
      <c r="A50" s="177">
        <f>A49+1</f>
        <v/>
      </c>
      <c r="B50" s="83" t="n"/>
      <c r="C50" s="177" t="inlineStr">
        <is>
          <t>91.18.01-007</t>
        </is>
      </c>
      <c r="D50" s="1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0" s="251" t="inlineStr">
        <is>
          <t>маш.час</t>
        </is>
      </c>
      <c r="F50" s="177" t="n">
        <v>69.291666666667</v>
      </c>
      <c r="G50" s="135" t="n">
        <v>90</v>
      </c>
      <c r="H50" s="273">
        <f>F50*G50</f>
        <v/>
      </c>
    </row>
    <row r="51">
      <c r="A51" s="177">
        <f>A50+1</f>
        <v/>
      </c>
      <c r="B51" s="83" t="n"/>
      <c r="C51" s="177" t="inlineStr">
        <is>
          <t>91.05.06-012</t>
        </is>
      </c>
      <c r="D51" s="174" t="inlineStr">
        <is>
          <t>Краны на гусеничном ходу, грузоподъемность до 16 т</t>
        </is>
      </c>
      <c r="E51" s="251" t="inlineStr">
        <is>
          <t>маш.час</t>
        </is>
      </c>
      <c r="F51" s="177" t="n">
        <v>40.541666666667</v>
      </c>
      <c r="G51" s="135" t="n">
        <v>96.89</v>
      </c>
      <c r="H51" s="273">
        <f>F51*G51</f>
        <v/>
      </c>
    </row>
    <row r="52">
      <c r="A52" s="177">
        <f>A51+1</f>
        <v/>
      </c>
      <c r="B52" s="83" t="n"/>
      <c r="C52" s="177" t="inlineStr">
        <is>
          <t>91.14.04-001</t>
        </is>
      </c>
      <c r="D52" s="174" t="inlineStr">
        <is>
          <t>Тягачи седельные, грузоподъемность: 12 т</t>
        </is>
      </c>
      <c r="E52" s="251" t="inlineStr">
        <is>
          <t>маш.час</t>
        </is>
      </c>
      <c r="F52" s="177" t="n">
        <v>37.9</v>
      </c>
      <c r="G52" s="135" t="n">
        <v>102.84</v>
      </c>
      <c r="H52" s="273">
        <f>F52*G52</f>
        <v/>
      </c>
    </row>
    <row r="53">
      <c r="A53" s="177">
        <f>A52+1</f>
        <v/>
      </c>
      <c r="B53" s="83" t="n"/>
      <c r="C53" s="177" t="inlineStr">
        <is>
          <t>91.06.09-001</t>
        </is>
      </c>
      <c r="D53" s="174" t="inlineStr">
        <is>
          <t>Вышка телескопическая 25 м</t>
        </is>
      </c>
      <c r="E53" s="251" t="inlineStr">
        <is>
          <t>маш.час</t>
        </is>
      </c>
      <c r="F53" s="177" t="n">
        <v>24.5</v>
      </c>
      <c r="G53" s="135" t="n">
        <v>142.7</v>
      </c>
      <c r="H53" s="273">
        <f>F53*G53</f>
        <v/>
      </c>
    </row>
    <row r="54" ht="25.5" customHeight="1" s="194">
      <c r="A54" s="177">
        <f>A53+1</f>
        <v/>
      </c>
      <c r="B54" s="83" t="n"/>
      <c r="C54" s="177" t="inlineStr">
        <is>
          <t>91.17.04-233</t>
        </is>
      </c>
      <c r="D54" s="174" t="inlineStr">
        <is>
          <t>Установки для сварки: ручной дуговой (постоянного тока)</t>
        </is>
      </c>
      <c r="E54" s="251" t="inlineStr">
        <is>
          <t>маш.час</t>
        </is>
      </c>
      <c r="F54" s="177" t="n">
        <v>298.84166666667</v>
      </c>
      <c r="G54" s="135" t="n">
        <v>8.1</v>
      </c>
      <c r="H54" s="273">
        <f>F54*G54</f>
        <v/>
      </c>
    </row>
    <row r="55" ht="25.5" customHeight="1" s="194">
      <c r="A55" s="177">
        <f>A54+1</f>
        <v/>
      </c>
      <c r="B55" s="83" t="n"/>
      <c r="C55" s="177" t="inlineStr">
        <is>
          <t>91.17.04-171</t>
        </is>
      </c>
      <c r="D55" s="174" t="inlineStr">
        <is>
          <t>Преобразователи сварочные номинальным сварочным током 315-500 А</t>
        </is>
      </c>
      <c r="E55" s="251" t="inlineStr">
        <is>
          <t>маш.час</t>
        </is>
      </c>
      <c r="F55" s="177" t="n">
        <v>100.975</v>
      </c>
      <c r="G55" s="135" t="n">
        <v>12.31</v>
      </c>
      <c r="H55" s="273">
        <f>F55*G55</f>
        <v/>
      </c>
    </row>
    <row r="56">
      <c r="A56" s="177">
        <f>A55+1</f>
        <v/>
      </c>
      <c r="B56" s="83" t="n"/>
      <c r="C56" s="177" t="inlineStr">
        <is>
          <t>91.14.02-002</t>
        </is>
      </c>
      <c r="D56" s="174" t="inlineStr">
        <is>
          <t>Автомобили бортовые, грузоподъемность: до 8 т</t>
        </is>
      </c>
      <c r="E56" s="251" t="inlineStr">
        <is>
          <t>маш.час</t>
        </is>
      </c>
      <c r="F56" s="177" t="n">
        <v>9.975</v>
      </c>
      <c r="G56" s="135" t="n">
        <v>85.84</v>
      </c>
      <c r="H56" s="273">
        <f>F56*G56</f>
        <v/>
      </c>
    </row>
    <row r="57">
      <c r="A57" s="177">
        <f>A56+1</f>
        <v/>
      </c>
      <c r="B57" s="83" t="n"/>
      <c r="C57" s="177" t="inlineStr">
        <is>
          <t>91.06.01-003</t>
        </is>
      </c>
      <c r="D57" s="174" t="inlineStr">
        <is>
          <t>Домкраты гидравлические, грузоподъемность 63-100 т</t>
        </is>
      </c>
      <c r="E57" s="251" t="inlineStr">
        <is>
          <t>маш.час</t>
        </is>
      </c>
      <c r="F57" s="177" t="n">
        <v>649.475</v>
      </c>
      <c r="G57" s="135" t="n">
        <v>0.9</v>
      </c>
      <c r="H57" s="273">
        <f>F57*G57</f>
        <v/>
      </c>
    </row>
    <row r="58" ht="25.5" customHeight="1" s="194">
      <c r="A58" s="177">
        <f>A57+1</f>
        <v/>
      </c>
      <c r="B58" s="83" t="n"/>
      <c r="C58" s="177" t="inlineStr">
        <is>
          <t>91.14.05-011</t>
        </is>
      </c>
      <c r="D58" s="174" t="inlineStr">
        <is>
          <t>Полуприцепы общего назначения, грузоподъемность: 12 т</t>
        </is>
      </c>
      <c r="E58" s="251" t="inlineStr">
        <is>
          <t>маш.час</t>
        </is>
      </c>
      <c r="F58" s="177" t="n">
        <v>37.9</v>
      </c>
      <c r="G58" s="135" t="n">
        <v>12</v>
      </c>
      <c r="H58" s="273">
        <f>F58*G58</f>
        <v/>
      </c>
    </row>
    <row r="59" ht="25.5" customHeight="1" s="194">
      <c r="A59" s="177">
        <f>A58+1</f>
        <v/>
      </c>
      <c r="B59" s="83" t="n"/>
      <c r="C59" s="177" t="inlineStr">
        <is>
          <t>91.01.05-084</t>
        </is>
      </c>
      <c r="D59" s="174" t="inlineStr">
        <is>
          <t>Экскаваторы одноковшовые дизельные на гусеничном ходу, емкость ковша 0,4 м3</t>
        </is>
      </c>
      <c r="E59" s="251" t="inlineStr">
        <is>
          <t>маш.час</t>
        </is>
      </c>
      <c r="F59" s="177" t="n">
        <v>7.4916666666667</v>
      </c>
      <c r="G59" s="135" t="n">
        <v>54.81</v>
      </c>
      <c r="H59" s="273">
        <f>F59*G59</f>
        <v/>
      </c>
    </row>
    <row r="60">
      <c r="A60" s="177">
        <f>A59+1</f>
        <v/>
      </c>
      <c r="B60" s="83" t="n"/>
      <c r="C60" s="177" t="inlineStr">
        <is>
          <t>91.05.02-005</t>
        </is>
      </c>
      <c r="D60" s="174" t="inlineStr">
        <is>
          <t>Краны козловые, грузоподъемность 32 т</t>
        </is>
      </c>
      <c r="E60" s="251" t="inlineStr">
        <is>
          <t>маш.час</t>
        </is>
      </c>
      <c r="F60" s="177" t="n">
        <v>1.3833333333333</v>
      </c>
      <c r="G60" s="135" t="n">
        <v>120.24</v>
      </c>
      <c r="H60" s="273">
        <f>F60*G60</f>
        <v/>
      </c>
    </row>
    <row r="61">
      <c r="A61" s="177">
        <f>A60+1</f>
        <v/>
      </c>
      <c r="B61" s="83" t="n"/>
      <c r="C61" s="177" t="inlineStr">
        <is>
          <t>91.01.01-034</t>
        </is>
      </c>
      <c r="D61" s="174" t="inlineStr">
        <is>
          <t>Бульдозеры, мощность 59 кВт (80 л.с.)</t>
        </is>
      </c>
      <c r="E61" s="251" t="inlineStr">
        <is>
          <t>маш.час</t>
        </is>
      </c>
      <c r="F61" s="177" t="n">
        <v>2.5833333333333</v>
      </c>
      <c r="G61" s="135" t="n">
        <v>59.47</v>
      </c>
      <c r="H61" s="273">
        <f>F61*G61</f>
        <v/>
      </c>
    </row>
    <row r="62" ht="25.5" customHeight="1" s="194">
      <c r="A62" s="177">
        <f>A61+1</f>
        <v/>
      </c>
      <c r="B62" s="83" t="n"/>
      <c r="C62" s="177" t="inlineStr">
        <is>
          <t>91.21.01-012</t>
        </is>
      </c>
      <c r="D62" s="174" t="inlineStr">
        <is>
          <t>Агрегаты окрасочные высокого давления для окраски поверхностей конструкций, мощность 1 кВт</t>
        </is>
      </c>
      <c r="E62" s="251" t="inlineStr">
        <is>
          <t>маш.час</t>
        </is>
      </c>
      <c r="F62" s="177" t="n">
        <v>16.158333333333</v>
      </c>
      <c r="G62" s="135" t="n">
        <v>6.82</v>
      </c>
      <c r="H62" s="273">
        <f>F62*G62</f>
        <v/>
      </c>
    </row>
    <row r="63" ht="38.25" customHeight="1" s="194">
      <c r="A63" s="177">
        <f>A62+1</f>
        <v/>
      </c>
      <c r="B63" s="83" t="n"/>
      <c r="C63" s="177" t="inlineStr">
        <is>
          <t>91.18.01-012</t>
        </is>
      </c>
      <c r="D63" s="174" t="inlineStr">
        <is>
          <t>Компрессоры передвижные с электродвигателем давлением 600 кПа (6 ат), производительность: до 3,5 м3/мин</t>
        </is>
      </c>
      <c r="E63" s="251" t="inlineStr">
        <is>
          <t>маш.час</t>
        </is>
      </c>
      <c r="F63" s="177" t="n">
        <v>3.0333333333333</v>
      </c>
      <c r="G63" s="135" t="n">
        <v>32.5</v>
      </c>
      <c r="H63" s="273">
        <f>F63*G63</f>
        <v/>
      </c>
    </row>
    <row r="64" ht="25.5" customHeight="1" s="194">
      <c r="A64" s="177">
        <f>A63+1</f>
        <v/>
      </c>
      <c r="B64" s="83" t="n"/>
      <c r="C64" s="177" t="inlineStr">
        <is>
          <t>91.08.09-023</t>
        </is>
      </c>
      <c r="D64" s="174" t="inlineStr">
        <is>
          <t>Трамбовки пневматические при работе от: передвижных компрессорных станций</t>
        </is>
      </c>
      <c r="E64" s="251" t="inlineStr">
        <is>
          <t>маш.час</t>
        </is>
      </c>
      <c r="F64" s="177" t="n">
        <v>133.76666666667</v>
      </c>
      <c r="G64" s="135" t="n">
        <v>0.55</v>
      </c>
      <c r="H64" s="273">
        <f>F64*G64</f>
        <v/>
      </c>
    </row>
    <row r="65" ht="25.5" customHeight="1" s="194">
      <c r="A65" s="177">
        <f>A64+1</f>
        <v/>
      </c>
      <c r="B65" s="83" t="n"/>
      <c r="C65" s="177" t="inlineStr">
        <is>
          <t>91.01.05-106</t>
        </is>
      </c>
      <c r="D65" s="174" t="inlineStr">
        <is>
          <t>Экскаваторы одноковшовые дизельные на пневмоколесном ходу, емкость ковша 0,25 м3</t>
        </is>
      </c>
      <c r="E65" s="251" t="inlineStr">
        <is>
          <t>маш.час</t>
        </is>
      </c>
      <c r="F65" s="177" t="n">
        <v>1.05</v>
      </c>
      <c r="G65" s="135" t="n">
        <v>70.01000000000001</v>
      </c>
      <c r="H65" s="273">
        <f>F65*G65</f>
        <v/>
      </c>
    </row>
    <row r="66">
      <c r="A66" s="177">
        <f>A65+1</f>
        <v/>
      </c>
      <c r="B66" s="83" t="n"/>
      <c r="C66" s="177" t="inlineStr">
        <is>
          <t>91.01.01-035</t>
        </is>
      </c>
      <c r="D66" s="174" t="inlineStr">
        <is>
          <t>Бульдозеры, мощность 79 кВт (108 л.с.)</t>
        </is>
      </c>
      <c r="E66" s="251" t="inlineStr">
        <is>
          <t>маш.час</t>
        </is>
      </c>
      <c r="F66" s="177" t="n">
        <v>0.70833333333333</v>
      </c>
      <c r="G66" s="135" t="n">
        <v>79.06999999999999</v>
      </c>
      <c r="H66" s="273">
        <f>F66*G66</f>
        <v/>
      </c>
    </row>
    <row r="67">
      <c r="A67" s="177">
        <f>A66+1</f>
        <v/>
      </c>
      <c r="B67" s="83" t="n"/>
      <c r="C67" s="177" t="inlineStr">
        <is>
          <t>91.05.01-017</t>
        </is>
      </c>
      <c r="D67" s="174" t="inlineStr">
        <is>
          <t>Краны башенные, грузоподъемность 8 т</t>
        </is>
      </c>
      <c r="E67" s="251" t="inlineStr">
        <is>
          <t>маш.час</t>
        </is>
      </c>
      <c r="F67" s="177" t="n">
        <v>0.45833333333333</v>
      </c>
      <c r="G67" s="135" t="n">
        <v>86.40000000000001</v>
      </c>
      <c r="H67" s="273">
        <f>F67*G67</f>
        <v/>
      </c>
    </row>
    <row r="68">
      <c r="A68" s="177">
        <f>A67+1</f>
        <v/>
      </c>
      <c r="B68" s="83" t="n"/>
      <c r="C68" s="177" t="inlineStr">
        <is>
          <t>91.17.04-042</t>
        </is>
      </c>
      <c r="D68" s="174" t="inlineStr">
        <is>
          <t>Аппарат для газовой сварки и резки</t>
        </is>
      </c>
      <c r="E68" s="251" t="inlineStr">
        <is>
          <t>маш.час</t>
        </is>
      </c>
      <c r="F68" s="177" t="n">
        <v>25.033333333333</v>
      </c>
      <c r="G68" s="135" t="n">
        <v>1.2</v>
      </c>
      <c r="H68" s="273">
        <f>F68*G68</f>
        <v/>
      </c>
    </row>
    <row r="69" ht="25.5" customHeight="1" s="194">
      <c r="A69" s="177">
        <f>A68+1</f>
        <v/>
      </c>
      <c r="B69" s="83" t="n"/>
      <c r="C69" s="177" t="inlineStr">
        <is>
          <t>91.01.02-004</t>
        </is>
      </c>
      <c r="D69" s="174" t="inlineStr">
        <is>
          <t>Автогрейдеры: среднего типа, мощность 99 кВт (135 л.с.)</t>
        </is>
      </c>
      <c r="E69" s="251" t="inlineStr">
        <is>
          <t>маш.час</t>
        </is>
      </c>
      <c r="F69" s="177" t="n">
        <v>0.19166666666667</v>
      </c>
      <c r="G69" s="135" t="n">
        <v>123</v>
      </c>
      <c r="H69" s="273">
        <f>F69*G69</f>
        <v/>
      </c>
    </row>
    <row r="70" ht="25.5" customHeight="1" s="194">
      <c r="A70" s="177">
        <f>A69+1</f>
        <v/>
      </c>
      <c r="B70" s="83" t="n"/>
      <c r="C70" s="177" t="inlineStr">
        <is>
          <t>91.21.10-003</t>
        </is>
      </c>
      <c r="D70" s="174" t="inlineStr">
        <is>
          <t>Молотки при работе от передвижных компрессорных станций: отбойные пневматические</t>
        </is>
      </c>
      <c r="E70" s="251" t="inlineStr">
        <is>
          <t>маш.час</t>
        </is>
      </c>
      <c r="F70" s="177" t="n">
        <v>12.258333333333</v>
      </c>
      <c r="G70" s="135" t="n">
        <v>1.53</v>
      </c>
      <c r="H70" s="273">
        <f>F70*G70</f>
        <v/>
      </c>
    </row>
    <row r="71">
      <c r="A71" s="177">
        <f>A70+1</f>
        <v/>
      </c>
      <c r="B71" s="83" t="n"/>
      <c r="C71" s="177" t="inlineStr">
        <is>
          <t>91.07.04-001</t>
        </is>
      </c>
      <c r="D71" s="174" t="inlineStr">
        <is>
          <t>Вибратор глубинный</t>
        </is>
      </c>
      <c r="E71" s="251" t="inlineStr">
        <is>
          <t>маш.час</t>
        </is>
      </c>
      <c r="F71" s="177" t="n">
        <v>6.65</v>
      </c>
      <c r="G71" s="135" t="n">
        <v>1.9</v>
      </c>
      <c r="H71" s="273">
        <f>F71*G71</f>
        <v/>
      </c>
    </row>
    <row r="72">
      <c r="A72" s="177">
        <f>A71+1</f>
        <v/>
      </c>
      <c r="B72" s="83" t="n"/>
      <c r="C72" s="177" t="inlineStr">
        <is>
          <t>91.08.04-021</t>
        </is>
      </c>
      <c r="D72" s="174" t="inlineStr">
        <is>
          <t>Котлы битумные: передвижные 400 л</t>
        </is>
      </c>
      <c r="E72" s="251" t="inlineStr">
        <is>
          <t>маш.час</t>
        </is>
      </c>
      <c r="F72" s="177" t="n">
        <v>0.225</v>
      </c>
      <c r="G72" s="135" t="n">
        <v>30</v>
      </c>
      <c r="H72" s="273">
        <f>F72*G72</f>
        <v/>
      </c>
    </row>
    <row r="73">
      <c r="A73" s="177">
        <f>A72+1</f>
        <v/>
      </c>
      <c r="B73" s="83" t="n"/>
      <c r="C73" s="177" t="inlineStr">
        <is>
          <t>91.21.16-012</t>
        </is>
      </c>
      <c r="D73" s="174" t="inlineStr">
        <is>
          <t>Пресс: гидравлический с электроприводом</t>
        </is>
      </c>
      <c r="E73" s="251" t="inlineStr">
        <is>
          <t>маш.час</t>
        </is>
      </c>
      <c r="F73" s="177" t="n">
        <v>1.5333333333333</v>
      </c>
      <c r="G73" s="135" t="n">
        <v>1.11</v>
      </c>
      <c r="H73" s="273">
        <f>F73*G73</f>
        <v/>
      </c>
    </row>
    <row r="74">
      <c r="A74" s="177">
        <f>A73+1</f>
        <v/>
      </c>
      <c r="B74" s="83" t="n"/>
      <c r="C74" s="177" t="inlineStr">
        <is>
          <t>91.14.03-001</t>
        </is>
      </c>
      <c r="D74" s="174" t="inlineStr">
        <is>
          <t>Автомобиль-самосвал, грузоподъемность: до 7 т</t>
        </is>
      </c>
      <c r="E74" s="251" t="inlineStr">
        <is>
          <t>маш.час</t>
        </is>
      </c>
      <c r="F74" s="177" t="n">
        <v>0.016666666666667</v>
      </c>
      <c r="G74" s="135" t="n">
        <v>89.54000000000001</v>
      </c>
      <c r="H74" s="273">
        <f>F74*G74</f>
        <v/>
      </c>
    </row>
    <row r="75" ht="25.5" customHeight="1" s="194">
      <c r="A75" s="177">
        <f>A74+1</f>
        <v/>
      </c>
      <c r="B75" s="83" t="n"/>
      <c r="C75" s="177" t="inlineStr">
        <is>
          <t>91.06.03-060</t>
        </is>
      </c>
      <c r="D75" s="174" t="inlineStr">
        <is>
          <t>Лебедки электрические тяговым усилием: до 5,79 кН (0,59 т)</t>
        </is>
      </c>
      <c r="E75" s="251" t="inlineStr">
        <is>
          <t>маш.час</t>
        </is>
      </c>
      <c r="F75" s="177" t="n">
        <v>0.24166666666667</v>
      </c>
      <c r="G75" s="135" t="n">
        <v>1.7</v>
      </c>
      <c r="H75" s="273">
        <f>F75*G75</f>
        <v/>
      </c>
    </row>
    <row r="76" ht="25.5" customHeight="1" s="194">
      <c r="A76" s="177">
        <f>A75+1</f>
        <v/>
      </c>
      <c r="B76" s="83" t="n"/>
      <c r="C76" s="177" t="inlineStr">
        <is>
          <t>91.08.09-024</t>
        </is>
      </c>
      <c r="D76" s="174" t="inlineStr">
        <is>
          <t>Трамбовки пневматические при работе от: стационарного компрессора</t>
        </is>
      </c>
      <c r="E76" s="251" t="inlineStr">
        <is>
          <t>маш.час</t>
        </is>
      </c>
      <c r="F76" s="177" t="n">
        <v>0.033333333333333</v>
      </c>
      <c r="G76" s="135" t="n">
        <v>4.91</v>
      </c>
      <c r="H76" s="273">
        <f>F76*G76</f>
        <v/>
      </c>
    </row>
    <row r="77" ht="15" customHeight="1" s="194">
      <c r="A77" s="223" t="inlineStr">
        <is>
          <t>Оборудование</t>
        </is>
      </c>
      <c r="B77" s="264" t="n"/>
      <c r="C77" s="264" t="n"/>
      <c r="D77" s="264" t="n"/>
      <c r="E77" s="265" t="n"/>
      <c r="F77" s="170" t="n"/>
      <c r="G77" s="170" t="n"/>
      <c r="H77" s="270">
        <f>SUM(H78:H88)</f>
        <v/>
      </c>
    </row>
    <row r="78" ht="25.5" customHeight="1" s="194">
      <c r="A78" s="172">
        <f>A76+1</f>
        <v/>
      </c>
      <c r="B78" s="223" t="n"/>
      <c r="C78" s="179" t="inlineStr">
        <is>
          <t>Прайс из СД ОП</t>
        </is>
      </c>
      <c r="D78" s="174" t="inlineStr">
        <is>
          <t xml:space="preserve">   - Выключатель элегазовый колонковый U=750 кВ Iн=4000 А GL318D  </t>
        </is>
      </c>
      <c r="E78" s="251" t="inlineStr">
        <is>
          <t>компл</t>
        </is>
      </c>
      <c r="F78" s="251" t="n">
        <v>2</v>
      </c>
      <c r="G78" s="176" t="n">
        <v>6445452.37</v>
      </c>
      <c r="H78" s="176">
        <f>F78*G78</f>
        <v/>
      </c>
    </row>
    <row r="79" ht="38.25" customHeight="1" s="194">
      <c r="A79" s="172">
        <f>A78+1</f>
        <v/>
      </c>
      <c r="B79" s="223" t="n"/>
      <c r="C79" s="179" t="inlineStr">
        <is>
          <t>Прайс из СД ОП</t>
        </is>
      </c>
      <c r="D79" s="174" t="inlineStr">
        <is>
          <t xml:space="preserve">   - Разъединитель однополюсный полупантографного типа с двумя комплектами заземляющих ножей с выносным шкафом управления SPOL2T 765    </t>
        </is>
      </c>
      <c r="E79" s="251" t="inlineStr">
        <is>
          <t>шт</t>
        </is>
      </c>
      <c r="F79" s="251" t="n">
        <v>21</v>
      </c>
      <c r="G79" s="176" t="n">
        <v>443246.17</v>
      </c>
      <c r="H79" s="176">
        <f>F79*G79</f>
        <v/>
      </c>
    </row>
    <row r="80" ht="25.5" customHeight="1" s="194">
      <c r="A80" s="172">
        <f>A79+1</f>
        <v/>
      </c>
      <c r="B80" s="223" t="n"/>
      <c r="C80" s="179" t="inlineStr">
        <is>
          <t>Прайс из СД ОП</t>
        </is>
      </c>
      <c r="D80" s="174" t="inlineStr">
        <is>
          <t xml:space="preserve">   - Трансформатор тока на U=750 кВ Iн=25кА СА-765  10P/10P/10P/10P/10P                                                                               </t>
        </is>
      </c>
      <c r="E80" s="251" t="inlineStr">
        <is>
          <t>шт</t>
        </is>
      </c>
      <c r="F80" s="251" t="n">
        <v>9</v>
      </c>
      <c r="G80" s="176" t="n">
        <v>787777.51</v>
      </c>
      <c r="H80" s="176">
        <f>F80*G80</f>
        <v/>
      </c>
    </row>
    <row r="81" ht="38.25" customHeight="1" s="194">
      <c r="A81" s="172">
        <f>A80+1</f>
        <v/>
      </c>
      <c r="B81" s="223" t="n"/>
      <c r="C81" s="179" t="inlineStr">
        <is>
          <t>Прайс из СД ОП</t>
        </is>
      </c>
      <c r="D81" s="174" t="inlineStr">
        <is>
          <t xml:space="preserve">   - Выключатель элегазовый колонковый U=750 кВ Iн=3150 А  c устройством синхронной коммутации GL318       </t>
        </is>
      </c>
      <c r="E81" s="251" t="inlineStr">
        <is>
          <t>компл</t>
        </is>
      </c>
      <c r="F81" s="251" t="n">
        <v>1</v>
      </c>
      <c r="G81" s="176" t="n">
        <v>6636428.37</v>
      </c>
      <c r="H81" s="176">
        <f>F81*G81</f>
        <v/>
      </c>
    </row>
    <row r="82" ht="25.5" customHeight="1" s="194">
      <c r="A82" s="172">
        <f>A81+1</f>
        <v/>
      </c>
      <c r="B82" s="223" t="n"/>
      <c r="C82" s="179" t="inlineStr">
        <is>
          <t>Прайс из СД ОП</t>
        </is>
      </c>
      <c r="D82" s="174" t="inlineStr">
        <is>
          <t xml:space="preserve">   - Выключатель элегазовый колонковый U=750 кВ Iн=4000 А GL318</t>
        </is>
      </c>
      <c r="E82" s="251" t="inlineStr">
        <is>
          <t>компл</t>
        </is>
      </c>
      <c r="F82" s="251" t="n">
        <v>1</v>
      </c>
      <c r="G82" s="176" t="n">
        <v>6445452.37</v>
      </c>
      <c r="H82" s="176">
        <f>F82*G82</f>
        <v/>
      </c>
    </row>
    <row r="83" ht="38.25" customHeight="1" s="194">
      <c r="A83" s="172">
        <f>A82+1</f>
        <v/>
      </c>
      <c r="B83" s="223" t="n"/>
      <c r="C83" s="179" t="inlineStr">
        <is>
          <t>Прайс из СД ОП</t>
        </is>
      </c>
      <c r="D83" s="174" t="inlineStr">
        <is>
          <t xml:space="preserve">   - Разъединитель однополюсный полупантографного типа с одним комплектом заземляющих ножей с выносным шкафом управления SPOL2T 765</t>
        </is>
      </c>
      <c r="E83" s="251" t="inlineStr">
        <is>
          <t>шт</t>
        </is>
      </c>
      <c r="F83" s="251" t="n">
        <v>9</v>
      </c>
      <c r="G83" s="176" t="n">
        <v>384979.07</v>
      </c>
      <c r="H83" s="176">
        <f>F83*G83</f>
        <v/>
      </c>
    </row>
    <row r="84" ht="25.5" customHeight="1" s="194">
      <c r="A84" s="172">
        <f>A83+1</f>
        <v/>
      </c>
      <c r="B84" s="223" t="n"/>
      <c r="C84" s="179" t="inlineStr">
        <is>
          <t>Прайс из СД ОП</t>
        </is>
      </c>
      <c r="D84" s="174" t="inlineStr">
        <is>
          <t xml:space="preserve">   - Трансформатор напряжения на U=750 кВ однофазный емкостого типа DFK-765  </t>
        </is>
      </c>
      <c r="E84" s="251" t="inlineStr">
        <is>
          <t>шт</t>
        </is>
      </c>
      <c r="F84" s="251" t="n">
        <v>9</v>
      </c>
      <c r="G84" s="176" t="n">
        <v>353291.21</v>
      </c>
      <c r="H84" s="176">
        <f>F84*G84</f>
        <v/>
      </c>
    </row>
    <row r="85" ht="25.5" customHeight="1" s="194">
      <c r="A85" s="172">
        <f>A84+1</f>
        <v/>
      </c>
      <c r="B85" s="223" t="n"/>
      <c r="C85" s="179" t="inlineStr">
        <is>
          <t>Прайс из СД ОП</t>
        </is>
      </c>
      <c r="D85" s="174" t="inlineStr">
        <is>
          <t xml:space="preserve">   - Ограничитель перенапряжения нелинейный 750 кВ Uн=612 кВ  3EP3 612-5PK54-2NE1  </t>
        </is>
      </c>
      <c r="E85" s="251" t="inlineStr">
        <is>
          <t>шт</t>
        </is>
      </c>
      <c r="F85" s="251" t="n">
        <v>12</v>
      </c>
      <c r="G85" s="176" t="n">
        <v>243781.77</v>
      </c>
      <c r="H85" s="176">
        <f>F85*G85</f>
        <v/>
      </c>
    </row>
    <row r="86" ht="25.5" customHeight="1" s="194">
      <c r="A86" s="172">
        <f>A85+1</f>
        <v/>
      </c>
      <c r="B86" s="223" t="n"/>
      <c r="C86" s="179" t="inlineStr">
        <is>
          <t>Прайс из СД ОП</t>
        </is>
      </c>
      <c r="D86" s="174" t="inlineStr">
        <is>
          <t xml:space="preserve">   - Трансформатор тока на U=750 кВ Iн=25кА СА-765  0,2S/0.5/10P/10P </t>
        </is>
      </c>
      <c r="E86" s="251" t="inlineStr">
        <is>
          <t>шт</t>
        </is>
      </c>
      <c r="F86" s="251" t="n">
        <v>3</v>
      </c>
      <c r="G86" s="176" t="n">
        <v>787777.51</v>
      </c>
      <c r="H86" s="176">
        <f>F86*G86</f>
        <v/>
      </c>
    </row>
    <row r="87" ht="25.5" customHeight="1" s="194">
      <c r="A87" s="172">
        <f>A86+1</f>
        <v/>
      </c>
      <c r="B87" s="223" t="n"/>
      <c r="C87" s="179" t="inlineStr">
        <is>
          <t>Прайс из СД ОП</t>
        </is>
      </c>
      <c r="D87" s="174" t="inlineStr">
        <is>
          <t xml:space="preserve">   - Шинная опора 750 кВ для поддержания проводов 3хПА-640  ШО-750-5УХЛ1 </t>
        </is>
      </c>
      <c r="E87" s="251" t="inlineStr">
        <is>
          <t>шт</t>
        </is>
      </c>
      <c r="F87" s="251" t="n">
        <v>14</v>
      </c>
      <c r="G87" s="176" t="n">
        <v>125202.82</v>
      </c>
      <c r="H87" s="176">
        <f>F87*G87</f>
        <v/>
      </c>
    </row>
    <row r="88" ht="38.25" customHeight="1" s="194">
      <c r="A88" s="172">
        <f>A87+1</f>
        <v/>
      </c>
      <c r="B88" s="223" t="n"/>
      <c r="C88" s="179" t="inlineStr">
        <is>
          <t>Прайс из СД ОП</t>
        </is>
      </c>
      <c r="D88" s="174" t="inlineStr">
        <is>
          <t xml:space="preserve">   - Трансформатор напряжения на U=750 кВ однофазный емкостого типа для подключения оборудования ВЧ связи DFK-765 </t>
        </is>
      </c>
      <c r="E88" s="251" t="inlineStr">
        <is>
          <t>шт</t>
        </is>
      </c>
      <c r="F88" s="251" t="n">
        <v>3</v>
      </c>
      <c r="G88" s="176" t="n">
        <v>356477.43</v>
      </c>
      <c r="H88" s="176">
        <f>F88*G88</f>
        <v/>
      </c>
    </row>
    <row r="89" ht="15" customHeight="1" s="194">
      <c r="A89" s="223" t="inlineStr">
        <is>
          <t>Материалы</t>
        </is>
      </c>
      <c r="B89" s="264" t="n"/>
      <c r="C89" s="264" t="n"/>
      <c r="D89" s="264" t="n"/>
      <c r="E89" s="265" t="n"/>
      <c r="F89" s="170" t="n"/>
      <c r="G89" s="170" t="n"/>
      <c r="H89" s="270">
        <f>SUM(H90:H229)</f>
        <v/>
      </c>
      <c r="K89" s="127" t="n"/>
    </row>
    <row r="90" s="194">
      <c r="A90" s="172">
        <f>A88+1</f>
        <v/>
      </c>
      <c r="B90" s="83" t="n"/>
      <c r="C90" s="177" t="inlineStr">
        <is>
          <t>22.2.02.07-0003</t>
        </is>
      </c>
      <c r="D90" s="174" t="inlineStr">
        <is>
          <t>Конструкции стальные порталов ОРУ</t>
        </is>
      </c>
      <c r="E90" s="251" t="inlineStr">
        <is>
          <t>т</t>
        </is>
      </c>
      <c r="F90" s="251" t="n">
        <v>711.111</v>
      </c>
      <c r="G90" s="176" t="n">
        <v>12500</v>
      </c>
      <c r="H90" s="176">
        <f>F90*G90</f>
        <v/>
      </c>
    </row>
    <row r="91" ht="38.25" customHeight="1" s="194">
      <c r="A91" s="172">
        <f>A90+1</f>
        <v/>
      </c>
      <c r="B91" s="83" t="n"/>
      <c r="C91" s="177" t="inlineStr">
        <is>
          <t>05.1.05.16-0025</t>
        </is>
      </c>
      <c r="D91" s="174" t="inlineStr">
        <is>
          <t>Сваи железобетонные с круглой полостью с закрытым нижним концом, бетон B20 (М250), расход арматуры 60 кг/м3, в плотном теле</t>
        </is>
      </c>
      <c r="E91" s="251" t="inlineStr">
        <is>
          <t>м3</t>
        </is>
      </c>
      <c r="F91" s="251" t="n">
        <v>1854.908</v>
      </c>
      <c r="G91" s="176" t="n">
        <v>1791.93</v>
      </c>
      <c r="H91" s="176">
        <f>F91*G91</f>
        <v/>
      </c>
    </row>
    <row r="92" ht="25.5" customHeight="1" s="194">
      <c r="A92" s="172">
        <f>A91+1</f>
        <v/>
      </c>
      <c r="B92" s="83" t="n"/>
      <c r="C92" s="177" t="inlineStr">
        <is>
          <t>07.2.07.04-0014</t>
        </is>
      </c>
      <c r="D92" s="174" t="inlineStr">
        <is>
          <t>Конструкции сварные индивидуальные прочие, масса сборочной единицы от 0,1 до 0,5 т</t>
        </is>
      </c>
      <c r="E92" s="251" t="inlineStr">
        <is>
          <t>т</t>
        </is>
      </c>
      <c r="F92" s="251" t="n">
        <v>195.65</v>
      </c>
      <c r="G92" s="176" t="n">
        <v>10046</v>
      </c>
      <c r="H92" s="176">
        <f>F92*G92</f>
        <v/>
      </c>
    </row>
    <row r="93" s="194">
      <c r="A93" s="172">
        <f>A92+1</f>
        <v/>
      </c>
      <c r="B93" s="83" t="n"/>
      <c r="C93" s="177" t="inlineStr">
        <is>
          <t>22.2.01.03-0001</t>
        </is>
      </c>
      <c r="D93" s="174" t="inlineStr">
        <is>
          <t xml:space="preserve">Изолятор подвесной стеклянный ПСВ-120Б </t>
        </is>
      </c>
      <c r="E93" s="251" t="inlineStr">
        <is>
          <t>шт</t>
        </is>
      </c>
      <c r="F93" s="177" t="n">
        <v>7849</v>
      </c>
      <c r="G93" s="176" t="n">
        <v>202.53</v>
      </c>
      <c r="H93" s="176">
        <f>F93*G93</f>
        <v/>
      </c>
    </row>
    <row r="94" ht="25.5" customHeight="1" s="194">
      <c r="A94" s="172">
        <f>A93+1</f>
        <v/>
      </c>
      <c r="B94" s="83" t="n"/>
      <c r="C94" s="177" t="inlineStr">
        <is>
          <t>21.2.01.02-0105</t>
        </is>
      </c>
      <c r="D94" s="174" t="inlineStr">
        <is>
          <t>Провод неизолированный для воздушных линий электропередачи АС 650/79</t>
        </is>
      </c>
      <c r="E94" s="251" t="inlineStr">
        <is>
          <t>т</t>
        </is>
      </c>
      <c r="F94" s="177" t="n">
        <v>48.826</v>
      </c>
      <c r="G94" s="176" t="n">
        <v>31907.11</v>
      </c>
      <c r="H94" s="176">
        <f>F94*G94</f>
        <v/>
      </c>
    </row>
    <row r="95" s="194">
      <c r="A95" s="172">
        <f>A94+1</f>
        <v/>
      </c>
      <c r="B95" s="83" t="n"/>
      <c r="C95" s="177" t="inlineStr">
        <is>
          <t>22.2.02.07-0041</t>
        </is>
      </c>
      <c r="D95" s="174" t="inlineStr">
        <is>
          <t>Ростверки стальные массой до 0,2т</t>
        </is>
      </c>
      <c r="E95" s="251" t="inlineStr">
        <is>
          <t>т</t>
        </is>
      </c>
      <c r="F95" s="251" t="n">
        <v>112.313</v>
      </c>
      <c r="G95" s="176" t="n">
        <v>8200</v>
      </c>
      <c r="H95" s="176">
        <f>F95*G95</f>
        <v/>
      </c>
    </row>
    <row r="96" s="194">
      <c r="A96" s="172">
        <f>A95+1</f>
        <v/>
      </c>
      <c r="B96" s="83" t="n"/>
      <c r="C96" s="177" t="inlineStr">
        <is>
          <t>01.4.01.03-0001</t>
        </is>
      </c>
      <c r="D96" s="174" t="inlineStr">
        <is>
          <t>Долото округляющее крестовое, диаметр 445 мм</t>
        </is>
      </c>
      <c r="E96" s="251" t="inlineStr">
        <is>
          <t>шт</t>
        </is>
      </c>
      <c r="F96" s="177" t="n">
        <v>41.541</v>
      </c>
      <c r="G96" s="176" t="n">
        <v>14949.38</v>
      </c>
      <c r="H96" s="176">
        <f>F96*G96</f>
        <v/>
      </c>
    </row>
    <row r="97" ht="25.5" customHeight="1" s="194">
      <c r="A97" s="172">
        <f>A96+1</f>
        <v/>
      </c>
      <c r="B97" s="83" t="n"/>
      <c r="C97" s="177" t="inlineStr">
        <is>
          <t>10.1.02.03-0001</t>
        </is>
      </c>
      <c r="D97" s="174" t="inlineStr">
        <is>
          <t>Проволока алюминиевая, марка АМЦ, диаметр 1,4-1,8 мм</t>
        </is>
      </c>
      <c r="E97" s="251" t="inlineStr">
        <is>
          <t>т</t>
        </is>
      </c>
      <c r="F97" s="177" t="n">
        <v>18.678</v>
      </c>
      <c r="G97" s="176" t="n">
        <v>30090</v>
      </c>
      <c r="H97" s="176">
        <f>F97*G97</f>
        <v/>
      </c>
    </row>
    <row r="98" s="194">
      <c r="A98" s="172">
        <f>A97+1</f>
        <v/>
      </c>
      <c r="B98" s="83" t="n"/>
      <c r="C98" s="177" t="inlineStr">
        <is>
          <t>20.2.02.06-0005</t>
        </is>
      </c>
      <c r="D98" s="174" t="inlineStr">
        <is>
          <t>Экран защитный: ЭЗ-750-1А</t>
        </is>
      </c>
      <c r="E98" s="251" t="inlineStr">
        <is>
          <t>шт</t>
        </is>
      </c>
      <c r="F98" s="177" t="n">
        <v>222</v>
      </c>
      <c r="G98" s="176" t="n">
        <v>1569.14</v>
      </c>
      <c r="H98" s="176">
        <f>F98*G98</f>
        <v/>
      </c>
    </row>
    <row r="99" s="194">
      <c r="A99" s="172">
        <f>A98+1</f>
        <v/>
      </c>
      <c r="B99" s="83" t="n"/>
      <c r="C99" s="177" t="inlineStr">
        <is>
          <t>07.5.01.02-0051</t>
        </is>
      </c>
      <c r="D99" s="174" t="inlineStr">
        <is>
          <t>Переходные мостики, площадки прямоугольные</t>
        </is>
      </c>
      <c r="E99" s="251" t="inlineStr">
        <is>
          <t>т</t>
        </is>
      </c>
      <c r="F99" s="177" t="n">
        <v>26.897693519518</v>
      </c>
      <c r="G99" s="176" t="n">
        <v>10393.6</v>
      </c>
      <c r="H99" s="176">
        <f>F99*G99</f>
        <v/>
      </c>
    </row>
    <row r="100" s="194">
      <c r="A100" s="172">
        <f>A99+1</f>
        <v/>
      </c>
      <c r="B100" s="83" t="n"/>
      <c r="C100" s="232" t="inlineStr">
        <is>
          <t xml:space="preserve">20.5.04.04-0033 </t>
        </is>
      </c>
      <c r="D100" s="174" t="inlineStr">
        <is>
          <t>Зажим натяжной прессуемый НАП-640-1</t>
        </is>
      </c>
      <c r="E100" s="251" t="inlineStr">
        <is>
          <t>шт</t>
        </is>
      </c>
      <c r="F100" s="177" t="n">
        <v>222</v>
      </c>
      <c r="G100" s="176" t="n">
        <v>1178.28</v>
      </c>
      <c r="H100" s="176">
        <f>F100*G100</f>
        <v/>
      </c>
    </row>
    <row r="101" ht="38.25" customHeight="1" s="194">
      <c r="A101" s="172">
        <f>A100+1</f>
        <v/>
      </c>
      <c r="B101" s="83" t="n"/>
      <c r="C101" s="177" t="inlineStr">
        <is>
          <t>05.1.05.16-0082</t>
        </is>
      </c>
      <c r="D101" s="174" t="inlineStr">
        <is>
          <t>Сваи железобетонные: С 90.30-8 /бетон В20 (М250), объем 0,82 м3, расход арматуры 56,50 кг/ (серия 1.011.1-10 выпуск 1)</t>
        </is>
      </c>
      <c r="E101" s="251" t="inlineStr">
        <is>
          <t>шт</t>
        </is>
      </c>
      <c r="F101" s="177" t="n">
        <v>169.76518923491</v>
      </c>
      <c r="G101" s="176" t="n">
        <v>1243.65</v>
      </c>
      <c r="H101" s="176">
        <f>F101*G101</f>
        <v/>
      </c>
    </row>
    <row r="102" s="194">
      <c r="A102" s="172">
        <f>A101+1</f>
        <v/>
      </c>
      <c r="B102" s="83" t="n"/>
      <c r="C102" s="232" t="inlineStr">
        <is>
          <t xml:space="preserve">20.1.01.02-0017 </t>
        </is>
      </c>
      <c r="D102" s="174" t="inlineStr">
        <is>
          <t xml:space="preserve"> Зажим аппаратный прессуемый: 2А6АП-640-1Б</t>
        </is>
      </c>
      <c r="E102" s="251" t="inlineStr">
        <is>
          <t>100 шт</t>
        </is>
      </c>
      <c r="F102" s="251" t="n">
        <v>1.27</v>
      </c>
      <c r="G102" s="176" t="n">
        <v>161094</v>
      </c>
      <c r="H102" s="176">
        <f>F102*G102</f>
        <v/>
      </c>
    </row>
    <row r="103" ht="25.5" customHeight="1" s="194">
      <c r="A103" s="172">
        <f>A102+1</f>
        <v/>
      </c>
      <c r="B103" s="83" t="n"/>
      <c r="C103" s="177" t="inlineStr">
        <is>
          <t>07.2.07.04-0007</t>
        </is>
      </c>
      <c r="D103" s="174" t="inlineStr">
        <is>
          <t>Конструкции стальные индивидуальные: решетчатые сварные массой до 0,1 т</t>
        </is>
      </c>
      <c r="E103" s="251" t="inlineStr">
        <is>
          <t>т</t>
        </is>
      </c>
      <c r="F103" s="177" t="n">
        <v>16.94522003167</v>
      </c>
      <c r="G103" s="176" t="n">
        <v>11500</v>
      </c>
      <c r="H103" s="176">
        <f>F103*G103</f>
        <v/>
      </c>
    </row>
    <row r="104" s="194">
      <c r="A104" s="172">
        <f>A103+1</f>
        <v/>
      </c>
      <c r="B104" s="83" t="n"/>
      <c r="C104" s="232" t="inlineStr">
        <is>
          <t>20.5.04.05-0025</t>
        </is>
      </c>
      <c r="D104" s="174" t="inlineStr">
        <is>
          <t>Зажим ответвительный прессуемый ОАП 640-1</t>
        </is>
      </c>
      <c r="E104" s="251" t="inlineStr">
        <is>
          <t>шт</t>
        </is>
      </c>
      <c r="F104" s="177" t="n">
        <v>130</v>
      </c>
      <c r="G104" s="176" t="n">
        <v>1141.11</v>
      </c>
      <c r="H104" s="176">
        <f>F104*G104</f>
        <v/>
      </c>
    </row>
    <row r="105" s="194">
      <c r="A105" s="172">
        <f>A104+1</f>
        <v/>
      </c>
      <c r="B105" s="83" t="n"/>
      <c r="C105" s="177" t="inlineStr">
        <is>
          <t>20.2.11.03-0003</t>
        </is>
      </c>
      <c r="D105" s="174" t="inlineStr">
        <is>
          <t xml:space="preserve">Распорка специальная 3РС-4-400 </t>
        </is>
      </c>
      <c r="E105" s="251" t="inlineStr">
        <is>
          <t>шт</t>
        </is>
      </c>
      <c r="F105" s="177" t="n">
        <v>74</v>
      </c>
      <c r="G105" s="176" t="n">
        <v>1941.36</v>
      </c>
      <c r="H105" s="176">
        <f>F105*G105</f>
        <v/>
      </c>
    </row>
    <row r="106" s="194">
      <c r="A106" s="172">
        <f>A105+1</f>
        <v/>
      </c>
      <c r="B106" s="83" t="n"/>
      <c r="C106" s="177" t="inlineStr">
        <is>
          <t>01.4.01.10-0001</t>
        </is>
      </c>
      <c r="D106" s="174" t="inlineStr">
        <is>
          <t>Шнек: SB диаметром 880 мм</t>
        </is>
      </c>
      <c r="E106" s="251" t="inlineStr">
        <is>
          <t>шт</t>
        </is>
      </c>
      <c r="F106" s="177" t="n">
        <v>42.653772071487</v>
      </c>
      <c r="G106" s="176" t="n">
        <v>3360</v>
      </c>
      <c r="H106" s="176">
        <f>F106*G106</f>
        <v/>
      </c>
    </row>
    <row r="107" s="194">
      <c r="A107" s="172">
        <f>A106+1</f>
        <v/>
      </c>
      <c r="B107" s="83" t="n"/>
      <c r="C107" s="177" t="inlineStr">
        <is>
          <t>20.1.01.02-0070</t>
        </is>
      </c>
      <c r="D107" s="174" t="inlineStr">
        <is>
          <t xml:space="preserve">Зажим аппаратный прессуемый: А4АП-640-1 </t>
        </is>
      </c>
      <c r="E107" s="251" t="inlineStr">
        <is>
          <t>шт</t>
        </is>
      </c>
      <c r="F107" s="177" t="n">
        <v>127</v>
      </c>
      <c r="G107" s="176" t="n">
        <v>561.08</v>
      </c>
      <c r="H107" s="176">
        <f>F107*G107</f>
        <v/>
      </c>
    </row>
    <row r="108" s="194">
      <c r="A108" s="172">
        <f>A107+1</f>
        <v/>
      </c>
      <c r="B108" s="83" t="n"/>
      <c r="C108" s="177" t="inlineStr">
        <is>
          <t>20.2.11.01-0013</t>
        </is>
      </c>
      <c r="D108" s="174" t="inlineStr">
        <is>
          <t>Распорка дистанционная глухая РГ-5-400</t>
        </is>
      </c>
      <c r="E108" s="251" t="inlineStr">
        <is>
          <t>шт</t>
        </is>
      </c>
      <c r="F108" s="177" t="n">
        <v>1170</v>
      </c>
      <c r="G108" s="176" t="n">
        <v>60.4</v>
      </c>
      <c r="H108" s="176">
        <f>F108*G108</f>
        <v/>
      </c>
    </row>
    <row r="109" s="194">
      <c r="A109" s="172">
        <f>A108+1</f>
        <v/>
      </c>
      <c r="B109" s="83" t="n"/>
      <c r="C109" s="177" t="inlineStr">
        <is>
          <t>01.7.11.07-0032</t>
        </is>
      </c>
      <c r="D109" s="174" t="inlineStr">
        <is>
          <t>Электроды диаметром: 4 мм Э42</t>
        </is>
      </c>
      <c r="E109" s="251" t="inlineStr">
        <is>
          <t>т</t>
        </is>
      </c>
      <c r="F109" s="177" t="n">
        <v>5.9741536199049</v>
      </c>
      <c r="G109" s="176" t="n">
        <v>10315.01</v>
      </c>
      <c r="H109" s="176">
        <f>F109*G109</f>
        <v/>
      </c>
    </row>
    <row r="110" s="194">
      <c r="A110" s="172">
        <f>A109+1</f>
        <v/>
      </c>
      <c r="B110" s="83" t="n"/>
      <c r="C110" s="232" t="inlineStr">
        <is>
          <t>20.1.02.11-0006</t>
        </is>
      </c>
      <c r="D110" s="174" t="inlineStr">
        <is>
          <t xml:space="preserve"> Протектор защитный спиральный ПЗС-17,1-11</t>
        </is>
      </c>
      <c r="E110" s="251" t="inlineStr">
        <is>
          <t>шт</t>
        </is>
      </c>
      <c r="F110" s="177" t="n">
        <v>445</v>
      </c>
      <c r="G110" s="176" t="n">
        <v>111.95</v>
      </c>
      <c r="H110" s="176">
        <f>F110*G110</f>
        <v/>
      </c>
    </row>
    <row r="111" s="194">
      <c r="A111" s="172">
        <f>A110+1</f>
        <v/>
      </c>
      <c r="B111" s="83" t="n"/>
      <c r="C111" s="177" t="inlineStr">
        <is>
          <t>20.1.02.21-0036</t>
        </is>
      </c>
      <c r="D111" s="174" t="inlineStr">
        <is>
          <t>Узел крепления КГН-12-5</t>
        </is>
      </c>
      <c r="E111" s="251" t="inlineStr">
        <is>
          <t>шт</t>
        </is>
      </c>
      <c r="F111" s="177" t="n">
        <v>148</v>
      </c>
      <c r="G111" s="176" t="n">
        <v>309.8</v>
      </c>
      <c r="H111" s="176">
        <f>F111*G111</f>
        <v/>
      </c>
    </row>
    <row r="112" s="194">
      <c r="A112" s="172">
        <f>A111+1</f>
        <v/>
      </c>
      <c r="B112" s="83" t="n"/>
      <c r="C112" s="232" t="inlineStr">
        <is>
          <t>20.2.04.04-0052</t>
        </is>
      </c>
      <c r="D112" s="174" t="inlineStr">
        <is>
          <t>Короб электротехнический стальной: КП-0,1/0,2-2У1</t>
        </is>
      </c>
      <c r="E112" s="251" t="inlineStr">
        <is>
          <t>шт</t>
        </is>
      </c>
      <c r="F112" s="177" t="n">
        <v>144</v>
      </c>
      <c r="G112" s="176" t="n">
        <v>317.02</v>
      </c>
      <c r="H112" s="176">
        <f>F112*G112</f>
        <v/>
      </c>
    </row>
    <row r="113" ht="51" customHeight="1" s="194">
      <c r="A113" s="172">
        <f>A112+1</f>
        <v/>
      </c>
      <c r="B113" s="83" t="n"/>
      <c r="C113" s="177" t="inlineStr">
        <is>
          <t>08.2.02.06-0002</t>
        </is>
      </c>
      <c r="D113" s="174" t="inlineStr">
        <is>
          <t>Канат стальной двойной свивки типа ЛК-Р конструкции 6х19 (1+6+6/6)+1 о.с., оцинкованный из проволоки марки В, маркировочная группа: 1570 н/мм2 и менее, диаметр каната 8,3 мм</t>
        </is>
      </c>
      <c r="E113" s="251" t="inlineStr">
        <is>
          <t>10 м</t>
        </is>
      </c>
      <c r="F113" s="177" t="n">
        <v>545.49497173038</v>
      </c>
      <c r="G113" s="176" t="n">
        <v>81.2</v>
      </c>
      <c r="H113" s="176">
        <f>F113*G113</f>
        <v/>
      </c>
    </row>
    <row r="114" ht="25.5" customHeight="1" s="194">
      <c r="A114" s="172">
        <f>A113+1</f>
        <v/>
      </c>
      <c r="B114" s="83" t="n"/>
      <c r="C114" s="177" t="inlineStr">
        <is>
          <t>01.7.15.03-0035</t>
        </is>
      </c>
      <c r="D114" s="174" t="inlineStr">
        <is>
          <t>Болты с гайками и шайбами оцинкованные, диаметр: 20 мм</t>
        </is>
      </c>
      <c r="E114" s="251" t="inlineStr">
        <is>
          <t>кг</t>
        </is>
      </c>
      <c r="F114" s="177" t="n">
        <v>1691.4994244712</v>
      </c>
      <c r="G114" s="176" t="n">
        <v>24.97</v>
      </c>
      <c r="H114" s="176">
        <f>F114*G114</f>
        <v/>
      </c>
    </row>
    <row r="115" s="194">
      <c r="A115" s="172">
        <f>A114+1</f>
        <v/>
      </c>
      <c r="B115" s="83" t="n"/>
      <c r="C115" s="177" t="inlineStr">
        <is>
          <t>14.5.09.11-0101</t>
        </is>
      </c>
      <c r="D115" s="174" t="inlineStr">
        <is>
          <t>Уайт-спирит</t>
        </is>
      </c>
      <c r="E115" s="251" t="inlineStr">
        <is>
          <t>т</t>
        </is>
      </c>
      <c r="F115" s="177" t="n">
        <v>6.1279653168518</v>
      </c>
      <c r="G115" s="176" t="n">
        <v>6667</v>
      </c>
      <c r="H115" s="176">
        <f>F115*G115</f>
        <v/>
      </c>
    </row>
    <row r="116" ht="25.5" customHeight="1" s="194">
      <c r="A116" s="172">
        <f>A115+1</f>
        <v/>
      </c>
      <c r="B116" s="83" t="n"/>
      <c r="C116" s="177" t="inlineStr">
        <is>
          <t>04.1.02.05-0044</t>
        </is>
      </c>
      <c r="D116" s="174" t="inlineStr">
        <is>
          <t>Бетон тяжелый, крупность заполнителя: 20 мм, класс В20 (М250)</t>
        </is>
      </c>
      <c r="E116" s="251" t="inlineStr">
        <is>
          <t>м3</t>
        </is>
      </c>
      <c r="F116" s="177" t="n">
        <v>60.98812634756</v>
      </c>
      <c r="G116" s="176" t="n">
        <v>667.83</v>
      </c>
      <c r="H116" s="176">
        <f>F116*G116</f>
        <v/>
      </c>
    </row>
    <row r="117" s="194">
      <c r="A117" s="172">
        <f>A116+1</f>
        <v/>
      </c>
      <c r="B117" s="83" t="n"/>
      <c r="C117" s="232" t="inlineStr">
        <is>
          <t>20.1.02.05-0012</t>
        </is>
      </c>
      <c r="D117" s="174" t="inlineStr">
        <is>
          <t>Коромысло: универсальное 2КУ-12-2</t>
        </is>
      </c>
      <c r="E117" s="251" t="inlineStr">
        <is>
          <t>шт</t>
        </is>
      </c>
      <c r="F117" s="177" t="n">
        <v>74</v>
      </c>
      <c r="G117" s="176" t="n">
        <v>508.52</v>
      </c>
      <c r="H117" s="176">
        <f>F117*G117</f>
        <v/>
      </c>
    </row>
    <row r="118" s="194">
      <c r="A118" s="172">
        <f>A117+1</f>
        <v/>
      </c>
      <c r="B118" s="83" t="n"/>
      <c r="C118" s="177" t="inlineStr">
        <is>
          <t>14.4.04.04-0003</t>
        </is>
      </c>
      <c r="D118" s="174" t="inlineStr">
        <is>
          <t>Эмаль кремнийорганическая: КО-174 разных цветов</t>
        </is>
      </c>
      <c r="E118" s="251" t="inlineStr">
        <is>
          <t>т</t>
        </is>
      </c>
      <c r="F118" s="177" t="n">
        <v>1.1291334557955</v>
      </c>
      <c r="G118" s="176" t="n">
        <v>33250</v>
      </c>
      <c r="H118" s="176">
        <f>F118*G118</f>
        <v/>
      </c>
    </row>
    <row r="119" s="194">
      <c r="A119" s="172">
        <f>A118+1</f>
        <v/>
      </c>
      <c r="B119" s="83" t="n"/>
      <c r="C119" s="177" t="inlineStr">
        <is>
          <t>20.2.02.06-0012</t>
        </is>
      </c>
      <c r="D119" s="174" t="inlineStr">
        <is>
          <t>Экран защитный ЭЗ-750-8</t>
        </is>
      </c>
      <c r="E119" s="251" t="inlineStr">
        <is>
          <t>шт</t>
        </is>
      </c>
      <c r="F119" s="177" t="n">
        <v>25</v>
      </c>
      <c r="G119" s="176" t="n">
        <v>1482.64</v>
      </c>
      <c r="H119" s="176">
        <f>F119*G119</f>
        <v/>
      </c>
    </row>
    <row r="120" s="194">
      <c r="A120" s="172">
        <f>A119+1</f>
        <v/>
      </c>
      <c r="B120" s="83" t="n"/>
      <c r="C120" s="177" t="inlineStr">
        <is>
          <t>20.1.02.21-0082</t>
        </is>
      </c>
      <c r="D120" s="174" t="inlineStr">
        <is>
          <t>Узел крепления экрана УКЭ-1Б</t>
        </is>
      </c>
      <c r="E120" s="251" t="inlineStr">
        <is>
          <t>шт</t>
        </is>
      </c>
      <c r="F120" s="177" t="n">
        <v>74</v>
      </c>
      <c r="G120" s="176" t="n">
        <v>474.88</v>
      </c>
      <c r="H120" s="176">
        <f>F120*G120</f>
        <v/>
      </c>
    </row>
    <row r="121" s="194">
      <c r="A121" s="172">
        <f>A120+1</f>
        <v/>
      </c>
      <c r="B121" s="83" t="n"/>
      <c r="C121" s="232" t="inlineStr">
        <is>
          <t>20.1.02.05-0013</t>
        </is>
      </c>
      <c r="D121" s="174" t="inlineStr">
        <is>
          <t xml:space="preserve">Коромысло: универсальное трехлучевое 3КУ-16-1 </t>
        </is>
      </c>
      <c r="E121" s="251" t="inlineStr">
        <is>
          <t>шт</t>
        </is>
      </c>
      <c r="F121" s="177" t="n">
        <v>74</v>
      </c>
      <c r="G121" s="176" t="n">
        <v>470.86</v>
      </c>
      <c r="H121" s="176">
        <f>F121*G121</f>
        <v/>
      </c>
    </row>
    <row r="122" ht="25.5" customHeight="1" s="194">
      <c r="A122" s="172">
        <f>A121+1</f>
        <v/>
      </c>
      <c r="B122" s="83" t="n"/>
      <c r="C122" s="232" t="inlineStr">
        <is>
          <t>20.2.04.06-0001</t>
        </is>
      </c>
      <c r="D122" s="174" t="inlineStr">
        <is>
          <t>Короб кабельный угловой вверх У1091 У3, размер 100х200х295 мм</t>
        </is>
      </c>
      <c r="E122" s="251" t="inlineStr">
        <is>
          <t>шт</t>
        </is>
      </c>
      <c r="F122" s="177" t="n">
        <v>200</v>
      </c>
      <c r="G122" s="176" t="n">
        <v>169.33</v>
      </c>
      <c r="H122" s="176">
        <f>F122*G122</f>
        <v/>
      </c>
    </row>
    <row r="123" ht="51" customHeight="1" s="194">
      <c r="A123" s="172">
        <f>A122+1</f>
        <v/>
      </c>
      <c r="B123" s="83" t="n"/>
      <c r="C123" s="177" t="inlineStr">
        <is>
          <t>21.2.01.02-0094</t>
        </is>
      </c>
      <c r="D123" s="17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23" s="251" t="inlineStr">
        <is>
          <t>т</t>
        </is>
      </c>
      <c r="F123" s="177" t="n">
        <v>1.0122955868833</v>
      </c>
      <c r="G123" s="176" t="n">
        <v>32758.86</v>
      </c>
      <c r="H123" s="176">
        <f>F123*G123</f>
        <v/>
      </c>
    </row>
    <row r="124" s="194">
      <c r="A124" s="172">
        <f>A123+1</f>
        <v/>
      </c>
      <c r="B124" s="83" t="n"/>
      <c r="C124" s="177" t="inlineStr">
        <is>
          <t>01.7.15.10-0032</t>
        </is>
      </c>
      <c r="D124" s="174" t="inlineStr">
        <is>
          <t>Скоба СК-12-1А</t>
        </is>
      </c>
      <c r="E124" s="251" t="inlineStr">
        <is>
          <t>шт</t>
        </is>
      </c>
      <c r="F124" s="177" t="n">
        <v>531</v>
      </c>
      <c r="G124" s="176" t="n">
        <v>54.7</v>
      </c>
      <c r="H124" s="176">
        <f>F124*G124</f>
        <v/>
      </c>
    </row>
    <row r="125" ht="25.5" customHeight="1" s="194">
      <c r="A125" s="172">
        <f>A124+1</f>
        <v/>
      </c>
      <c r="B125" s="83" t="n"/>
      <c r="C125" s="177" t="inlineStr">
        <is>
          <t>07.2.05.01-0032</t>
        </is>
      </c>
      <c r="D125" s="174" t="inlineStr">
        <is>
          <t>Ограждения лестничных проемов, лестничные марши, пожарные лестницы</t>
        </is>
      </c>
      <c r="E125" s="251" t="inlineStr">
        <is>
          <t>т</t>
        </is>
      </c>
      <c r="F125" s="177" t="n">
        <v>3.425350720846</v>
      </c>
      <c r="G125" s="176" t="n">
        <v>7571</v>
      </c>
      <c r="H125" s="176">
        <f>F125*G125</f>
        <v/>
      </c>
    </row>
    <row r="126" ht="25.5" customHeight="1" s="194">
      <c r="A126" s="172">
        <f>A125+1</f>
        <v/>
      </c>
      <c r="B126" s="83" t="n"/>
      <c r="C126" s="177" t="inlineStr">
        <is>
          <t>07.2.07.04-0011</t>
        </is>
      </c>
      <c r="D126" s="174" t="inlineStr">
        <is>
          <t>Прочие индивидуальные сварные конструкции, масса сборочной единицы: до 0,1 т</t>
        </is>
      </c>
      <c r="E126" s="251" t="inlineStr">
        <is>
          <t>т</t>
        </is>
      </c>
      <c r="F126" s="177" t="n">
        <v>2.3822927945733</v>
      </c>
      <c r="G126" s="176" t="n">
        <v>10508</v>
      </c>
      <c r="H126" s="176">
        <f>F126*G126</f>
        <v/>
      </c>
    </row>
    <row r="127" s="194">
      <c r="A127" s="172">
        <f>A126+1</f>
        <v/>
      </c>
      <c r="B127" s="83" t="n"/>
      <c r="C127" s="177" t="inlineStr">
        <is>
          <t>14.4.03.09-0001</t>
        </is>
      </c>
      <c r="D127" s="174" t="inlineStr">
        <is>
          <t>Лак ХС-76 химстойкий</t>
        </is>
      </c>
      <c r="E127" s="251" t="inlineStr">
        <is>
          <t>т</t>
        </is>
      </c>
      <c r="F127" s="177" t="n">
        <v>1.1290851660767</v>
      </c>
      <c r="G127" s="176" t="n">
        <v>21014</v>
      </c>
      <c r="H127" s="176">
        <f>F127*G127</f>
        <v/>
      </c>
    </row>
    <row r="128" s="194">
      <c r="A128" s="172">
        <f>A127+1</f>
        <v/>
      </c>
      <c r="B128" s="83" t="n"/>
      <c r="C128" s="177" t="inlineStr">
        <is>
          <t>22.2.02.04-0036</t>
        </is>
      </c>
      <c r="D128" s="174" t="inlineStr">
        <is>
          <t>Звено промежуточное регулируемое  ПРР-12-1</t>
        </is>
      </c>
      <c r="E128" s="251" t="inlineStr">
        <is>
          <t>шт</t>
        </is>
      </c>
      <c r="F128" s="177" t="n">
        <v>111</v>
      </c>
      <c r="G128" s="176" t="n">
        <v>193.24</v>
      </c>
      <c r="H128" s="176">
        <f>F128*G128</f>
        <v/>
      </c>
    </row>
    <row r="129" ht="38.25" customHeight="1" s="194">
      <c r="A129" s="172">
        <f>A128+1</f>
        <v/>
      </c>
      <c r="B129" s="83" t="n"/>
      <c r="C129" s="177" t="inlineStr">
        <is>
          <t>08.4.01.01-0022</t>
        </is>
      </c>
      <c r="D129" s="17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29" s="251" t="inlineStr">
        <is>
          <t>т</t>
        </is>
      </c>
      <c r="F129" s="177" t="n">
        <v>1.8618369362994</v>
      </c>
      <c r="G129" s="176" t="n">
        <v>10100</v>
      </c>
      <c r="H129" s="176">
        <f>F129*G129</f>
        <v/>
      </c>
    </row>
    <row r="130" s="194">
      <c r="A130" s="172">
        <f>A129+1</f>
        <v/>
      </c>
      <c r="B130" s="83" t="n"/>
      <c r="C130" s="177" t="inlineStr">
        <is>
          <t>20.1.02.22-0014</t>
        </is>
      </c>
      <c r="D130" s="174" t="inlineStr">
        <is>
          <t>Ушко специальное УС-12-16</t>
        </is>
      </c>
      <c r="E130" s="251" t="inlineStr">
        <is>
          <t>шт</t>
        </is>
      </c>
      <c r="F130" s="177" t="n">
        <v>161</v>
      </c>
      <c r="G130" s="176" t="n">
        <v>107.92</v>
      </c>
      <c r="H130" s="176">
        <f>F130*G130</f>
        <v/>
      </c>
    </row>
    <row r="131" s="194">
      <c r="A131" s="172">
        <f>A130+1</f>
        <v/>
      </c>
      <c r="B131" s="83" t="n"/>
      <c r="C131" s="232" t="inlineStr">
        <is>
          <t>20.1.01.12-0005</t>
        </is>
      </c>
      <c r="D131" s="174" t="inlineStr">
        <is>
          <t>Зажим поддерживающий глухой 3ПГН-5-13</t>
        </is>
      </c>
      <c r="E131" s="251" t="inlineStr">
        <is>
          <t>шт</t>
        </is>
      </c>
      <c r="F131" s="177" t="n">
        <v>12</v>
      </c>
      <c r="G131" s="176" t="n">
        <v>1419.99</v>
      </c>
      <c r="H131" s="176">
        <f>F131*G131</f>
        <v/>
      </c>
    </row>
    <row r="132" ht="25.5" customHeight="1" s="194">
      <c r="A132" s="172">
        <f>A131+1</f>
        <v/>
      </c>
      <c r="B132" s="83" t="n"/>
      <c r="C132" s="177" t="inlineStr">
        <is>
          <t>08.4.03.03-0032</t>
        </is>
      </c>
      <c r="D132" s="174" t="inlineStr">
        <is>
          <t>Горячекатаная арматурная сталь периодического профиля класса: А-III, диаметром 12 мм</t>
        </is>
      </c>
      <c r="E132" s="251" t="inlineStr">
        <is>
          <t>т</t>
        </is>
      </c>
      <c r="F132" s="177" t="n">
        <v>1.8886645578599</v>
      </c>
      <c r="G132" s="176" t="n">
        <v>7997.23</v>
      </c>
      <c r="H132" s="176">
        <f>F132*G132</f>
        <v/>
      </c>
    </row>
    <row r="133" ht="25.5" customHeight="1" s="194">
      <c r="A133" s="172">
        <f>A132+1</f>
        <v/>
      </c>
      <c r="B133" s="83" t="n"/>
      <c r="C133" s="177" t="inlineStr">
        <is>
          <t>01.7.15.03-0037</t>
        </is>
      </c>
      <c r="D133" s="174" t="inlineStr">
        <is>
          <t>Болты с гайками и шайбами оцинкованные, диаметр: 30 мм</t>
        </is>
      </c>
      <c r="E133" s="251" t="inlineStr">
        <is>
          <t>кг</t>
        </is>
      </c>
      <c r="F133" s="177" t="n">
        <v>594.92933572588</v>
      </c>
      <c r="G133" s="176" t="n">
        <v>24.68</v>
      </c>
      <c r="H133" s="176">
        <f>F133*G133</f>
        <v/>
      </c>
    </row>
    <row r="134" s="194">
      <c r="A134" s="172">
        <f>A133+1</f>
        <v/>
      </c>
      <c r="B134" s="83" t="n"/>
      <c r="C134" s="177" t="inlineStr">
        <is>
          <t>11.1.03.06-0002</t>
        </is>
      </c>
      <c r="D134" s="174" t="inlineStr">
        <is>
          <t>Доски дубовые II сорта</t>
        </is>
      </c>
      <c r="E134" s="251" t="inlineStr">
        <is>
          <t>м3</t>
        </is>
      </c>
      <c r="F134" s="177" t="n">
        <v>10.108111251569</v>
      </c>
      <c r="G134" s="176" t="n">
        <v>1410</v>
      </c>
      <c r="H134" s="176">
        <f>F134*G134</f>
        <v/>
      </c>
    </row>
    <row r="135" s="194">
      <c r="A135" s="172">
        <f>A134+1</f>
        <v/>
      </c>
      <c r="B135" s="83" t="n"/>
      <c r="C135" s="232" t="inlineStr">
        <is>
          <t>20.2.03.26-0041</t>
        </is>
      </c>
      <c r="D135" s="174" t="inlineStr">
        <is>
          <t xml:space="preserve">Пластина соединительная ПС-4-300 </t>
        </is>
      </c>
      <c r="E135" s="251" t="inlineStr">
        <is>
          <t>шт</t>
        </is>
      </c>
      <c r="F135" s="177" t="n">
        <v>393</v>
      </c>
      <c r="G135" s="176" t="n">
        <v>35.71</v>
      </c>
      <c r="H135" s="176">
        <f>F135*G135</f>
        <v/>
      </c>
    </row>
    <row r="136" s="194">
      <c r="A136" s="172">
        <f>A135+1</f>
        <v/>
      </c>
      <c r="B136" s="83" t="n"/>
      <c r="C136" s="177" t="inlineStr">
        <is>
          <t>20.1.02.22-0002</t>
        </is>
      </c>
      <c r="D136" s="174" t="inlineStr">
        <is>
          <t>Ушко двухлапчатое У2-7-16</t>
        </is>
      </c>
      <c r="E136" s="251" t="inlineStr">
        <is>
          <t>шт</t>
        </is>
      </c>
      <c r="F136" s="177" t="n">
        <v>222</v>
      </c>
      <c r="G136" s="176" t="n">
        <v>62.08</v>
      </c>
      <c r="H136" s="176">
        <f>F136*G136</f>
        <v/>
      </c>
    </row>
    <row r="137" ht="38.25" customHeight="1" s="194">
      <c r="A137" s="172">
        <f>A136+1</f>
        <v/>
      </c>
      <c r="B137" s="83" t="n"/>
      <c r="C137" s="177" t="inlineStr">
        <is>
          <t>21.2.02.01-0031</t>
        </is>
      </c>
      <c r="D137" s="174" t="inlineStr">
        <is>
          <t>Провода неизолированные медные гибкие для электрических установок и антенн марки: МГ, сечением 70 мм2</t>
        </is>
      </c>
      <c r="E137" s="251" t="inlineStr">
        <is>
          <t>т</t>
        </is>
      </c>
      <c r="F137" s="177" t="n">
        <v>0.154999266328</v>
      </c>
      <c r="G137" s="176" t="n">
        <v>69081.05</v>
      </c>
      <c r="H137" s="176">
        <f>F137*G137</f>
        <v/>
      </c>
    </row>
    <row r="138" s="194">
      <c r="A138" s="172">
        <f>A137+1</f>
        <v/>
      </c>
      <c r="B138" s="83" t="n"/>
      <c r="C138" s="232" t="inlineStr">
        <is>
          <t>20.5.04.04-0005</t>
        </is>
      </c>
      <c r="D138" s="174" t="inlineStr">
        <is>
          <t xml:space="preserve"> Зажим натяжной клиновой (клин 1) НКК-1-1Б</t>
        </is>
      </c>
      <c r="E138" s="251" t="inlineStr">
        <is>
          <t>шт</t>
        </is>
      </c>
      <c r="F138" s="177" t="n">
        <v>144</v>
      </c>
      <c r="G138" s="176" t="n">
        <v>69.84</v>
      </c>
      <c r="H138" s="176">
        <f>F138*G138</f>
        <v/>
      </c>
    </row>
    <row r="139" s="194">
      <c r="A139" s="172">
        <f>A138+1</f>
        <v/>
      </c>
      <c r="B139" s="83" t="n"/>
      <c r="C139" s="177" t="inlineStr">
        <is>
          <t>01.7.15.03-0042</t>
        </is>
      </c>
      <c r="D139" s="174" t="inlineStr">
        <is>
          <t>Болты с гайками и шайбами строительные</t>
        </is>
      </c>
      <c r="E139" s="251" t="inlineStr">
        <is>
          <t>кг</t>
        </is>
      </c>
      <c r="F139" s="177" t="n">
        <v>1047.3306721332</v>
      </c>
      <c r="G139" s="176" t="n">
        <v>9.039999999999999</v>
      </c>
      <c r="H139" s="176">
        <f>F139*G139</f>
        <v/>
      </c>
    </row>
    <row r="140" ht="25.5" customHeight="1" s="194">
      <c r="A140" s="172">
        <f>A139+1</f>
        <v/>
      </c>
      <c r="B140" s="83" t="n"/>
      <c r="C140" s="177" t="inlineStr">
        <is>
          <t>01.7.15.03-0034</t>
        </is>
      </c>
      <c r="D140" s="174" t="inlineStr">
        <is>
          <t>Болты с гайками и шайбами оцинкованные, диаметр: 12 мм</t>
        </is>
      </c>
      <c r="E140" s="251" t="inlineStr">
        <is>
          <t>кг</t>
        </is>
      </c>
      <c r="F140" s="177" t="n">
        <v>366.30434478721</v>
      </c>
      <c r="G140" s="176" t="n">
        <v>25.76</v>
      </c>
      <c r="H140" s="176">
        <f>F140*G140</f>
        <v/>
      </c>
    </row>
    <row r="141" s="194">
      <c r="A141" s="172">
        <f>A140+1</f>
        <v/>
      </c>
      <c r="B141" s="83" t="n"/>
      <c r="C141" s="177" t="inlineStr">
        <is>
          <t>22.2.02.04-0008</t>
        </is>
      </c>
      <c r="D141" s="174" t="inlineStr">
        <is>
          <t>Звено промежуточное  монтажное ПТМ-12-2</t>
        </is>
      </c>
      <c r="E141" s="251" t="inlineStr">
        <is>
          <t>шт</t>
        </is>
      </c>
      <c r="F141" s="177" t="n">
        <v>161</v>
      </c>
      <c r="G141" s="176" t="n">
        <v>57.83</v>
      </c>
      <c r="H141" s="176">
        <f>F141*G141</f>
        <v/>
      </c>
    </row>
    <row r="142" s="194">
      <c r="A142" s="172">
        <f>A141+1</f>
        <v/>
      </c>
      <c r="B142" s="83" t="n"/>
      <c r="C142" s="177" t="inlineStr">
        <is>
          <t>01.3.01.07-0008</t>
        </is>
      </c>
      <c r="D142" s="174" t="inlineStr">
        <is>
          <t>Спирт этиловый ректификованный технический, сорт I</t>
        </is>
      </c>
      <c r="E142" s="251" t="inlineStr">
        <is>
          <t>т</t>
        </is>
      </c>
      <c r="F142" s="177" t="n">
        <v>0.23465226324926</v>
      </c>
      <c r="G142" s="176" t="n">
        <v>38890</v>
      </c>
      <c r="H142" s="176">
        <f>F142*G142</f>
        <v/>
      </c>
    </row>
    <row r="143" s="194">
      <c r="A143" s="172">
        <f>A142+1</f>
        <v/>
      </c>
      <c r="B143" s="83" t="n"/>
      <c r="C143" s="177" t="inlineStr">
        <is>
          <t>01.7.20.08-0031</t>
        </is>
      </c>
      <c r="D143" s="174" t="inlineStr">
        <is>
          <t>Бязь суровая арт. 6804</t>
        </is>
      </c>
      <c r="E143" s="251" t="inlineStr">
        <is>
          <t>10 м2</t>
        </is>
      </c>
      <c r="F143" s="177" t="n">
        <v>106.41623219002</v>
      </c>
      <c r="G143" s="176" t="n">
        <v>79.09999999999999</v>
      </c>
      <c r="H143" s="176">
        <f>F143*G143</f>
        <v/>
      </c>
    </row>
    <row r="144" ht="25.5" customHeight="1" s="194">
      <c r="A144" s="172">
        <f>A143+1</f>
        <v/>
      </c>
      <c r="B144" s="83" t="n"/>
      <c r="C144" s="177" t="inlineStr">
        <is>
          <t>01.7.15.03-0036</t>
        </is>
      </c>
      <c r="D144" s="174" t="inlineStr">
        <is>
          <t>Болты с гайками и шайбами оцинкованные, диаметр: 24 мм</t>
        </is>
      </c>
      <c r="E144" s="251" t="inlineStr">
        <is>
          <t>кг</t>
        </is>
      </c>
      <c r="F144" s="177" t="n">
        <v>300.5051316398</v>
      </c>
      <c r="G144" s="176" t="n">
        <v>24.79</v>
      </c>
      <c r="H144" s="176">
        <f>F144*G144</f>
        <v/>
      </c>
    </row>
    <row r="145" ht="25.5" customHeight="1" s="194">
      <c r="A145" s="172">
        <f>A144+1</f>
        <v/>
      </c>
      <c r="B145" s="83" t="n"/>
      <c r="C145" s="177" t="inlineStr">
        <is>
          <t>08.3.07.01-0076</t>
        </is>
      </c>
      <c r="D145" s="174" t="inlineStr">
        <is>
          <t>Сталь полосовая, марка стали: Ст3сп шириной 50-200 мм толщиной 4-5 мм</t>
        </is>
      </c>
      <c r="E145" s="251" t="inlineStr">
        <is>
          <t>т</t>
        </is>
      </c>
      <c r="F145" s="177" t="n">
        <v>1.473730677724</v>
      </c>
      <c r="G145" s="176" t="n">
        <v>5000</v>
      </c>
      <c r="H145" s="176">
        <f>F145*G145</f>
        <v/>
      </c>
    </row>
    <row r="146" ht="25.5" customHeight="1" s="194">
      <c r="A146" s="172">
        <f>A145+1</f>
        <v/>
      </c>
      <c r="B146" s="83" t="n"/>
      <c r="C146" s="177" t="inlineStr">
        <is>
          <t>999-9950</t>
        </is>
      </c>
      <c r="D146" s="174" t="inlineStr">
        <is>
          <t>Вспомогательные ненормируемые ресурсы (2% от Оплаты труда рабочих)</t>
        </is>
      </c>
      <c r="E146" s="251" t="inlineStr">
        <is>
          <t>руб.</t>
        </is>
      </c>
      <c r="F146" s="177" t="n">
        <v>7134.6950665153</v>
      </c>
      <c r="G146" s="176" t="n">
        <v>1</v>
      </c>
      <c r="H146" s="176">
        <f>F146*G146</f>
        <v/>
      </c>
    </row>
    <row r="147" ht="25.5" customHeight="1" s="194">
      <c r="A147" s="172">
        <f>A146+1</f>
        <v/>
      </c>
      <c r="B147" s="83" t="n"/>
      <c r="C147" s="177" t="inlineStr">
        <is>
          <t>01.3.01.06-0050</t>
        </is>
      </c>
      <c r="D147" s="174" t="inlineStr">
        <is>
          <t>Смазка универсальная тугоплавкая УТ (консталин жировой)</t>
        </is>
      </c>
      <c r="E147" s="251" t="inlineStr">
        <is>
          <t>т</t>
        </is>
      </c>
      <c r="F147" s="177" t="n">
        <v>0.40134121854524</v>
      </c>
      <c r="G147" s="176" t="n">
        <v>17500</v>
      </c>
      <c r="H147" s="176">
        <f>F147*G147</f>
        <v/>
      </c>
    </row>
    <row r="148" s="194">
      <c r="A148" s="172">
        <f>A147+1</f>
        <v/>
      </c>
      <c r="B148" s="83" t="n"/>
      <c r="C148" s="177" t="inlineStr">
        <is>
          <t>14.4.02.09-0001</t>
        </is>
      </c>
      <c r="D148" s="174" t="inlineStr">
        <is>
          <t>Краска</t>
        </is>
      </c>
      <c r="E148" s="251" t="inlineStr">
        <is>
          <t>кг</t>
        </is>
      </c>
      <c r="F148" s="177" t="n">
        <v>244.23866668689</v>
      </c>
      <c r="G148" s="176" t="n">
        <v>28.6</v>
      </c>
      <c r="H148" s="176">
        <f>F148*G148</f>
        <v/>
      </c>
    </row>
    <row r="149" s="194">
      <c r="A149" s="172">
        <f>A148+1</f>
        <v/>
      </c>
      <c r="B149" s="83" t="n"/>
      <c r="C149" s="177" t="inlineStr">
        <is>
          <t>01.7.15.10-0031</t>
        </is>
      </c>
      <c r="D149" s="174" t="inlineStr">
        <is>
          <t>Скоба СК-7-1А</t>
        </is>
      </c>
      <c r="E149" s="251" t="inlineStr">
        <is>
          <t>шт</t>
        </is>
      </c>
      <c r="F149" s="177" t="n">
        <v>216</v>
      </c>
      <c r="G149" s="176" t="n">
        <v>28.07</v>
      </c>
      <c r="H149" s="176">
        <f>F149*G149</f>
        <v/>
      </c>
    </row>
    <row r="150" s="194">
      <c r="A150" s="172">
        <f>A149+1</f>
        <v/>
      </c>
      <c r="B150" s="83" t="n"/>
      <c r="C150" s="232" t="inlineStr">
        <is>
          <t>20.5.04.05-0027</t>
        </is>
      </c>
      <c r="D150" s="174" t="inlineStr">
        <is>
          <t>Зажим ответвительный прессуемый ОАП 640-3</t>
        </is>
      </c>
      <c r="E150" s="251" t="inlineStr">
        <is>
          <t>шт</t>
        </is>
      </c>
      <c r="F150" s="177" t="n">
        <v>6</v>
      </c>
      <c r="G150" s="176" t="n">
        <v>1009.57</v>
      </c>
      <c r="H150" s="176">
        <f>F150*G150</f>
        <v/>
      </c>
    </row>
    <row r="151" s="194">
      <c r="A151" s="172">
        <f>A150+1</f>
        <v/>
      </c>
      <c r="B151" s="83" t="n"/>
      <c r="C151" s="177" t="inlineStr">
        <is>
          <t>01.7.11.07-0034</t>
        </is>
      </c>
      <c r="D151" s="174" t="inlineStr">
        <is>
          <t>Электроды диаметром: 4 мм Э42А</t>
        </is>
      </c>
      <c r="E151" s="251" t="inlineStr">
        <is>
          <t>кг</t>
        </is>
      </c>
      <c r="F151" s="177" t="n">
        <v>548.61770688002</v>
      </c>
      <c r="G151" s="176" t="n">
        <v>10.57</v>
      </c>
      <c r="H151" s="176">
        <f>F151*G151</f>
        <v/>
      </c>
    </row>
    <row r="152" s="194">
      <c r="A152" s="172">
        <f>A151+1</f>
        <v/>
      </c>
      <c r="B152" s="83" t="n"/>
      <c r="C152" s="177" t="inlineStr">
        <is>
          <t>20.1.01.02-0004</t>
        </is>
      </c>
      <c r="D152" s="174" t="inlineStr">
        <is>
          <t>Зажим аппаратный пресуемый: 2А4А-300-3</t>
        </is>
      </c>
      <c r="E152" s="251" t="inlineStr">
        <is>
          <t>шт</t>
        </is>
      </c>
      <c r="F152" s="177" t="n">
        <v>19</v>
      </c>
      <c r="G152" s="176" t="n">
        <v>285.11</v>
      </c>
      <c r="H152" s="176">
        <f>F152*G152</f>
        <v/>
      </c>
    </row>
    <row r="153" s="194">
      <c r="A153" s="172">
        <f>A152+1</f>
        <v/>
      </c>
      <c r="B153" s="83" t="n"/>
      <c r="C153" s="177" t="inlineStr">
        <is>
          <t>20.1.02.21-0086</t>
        </is>
      </c>
      <c r="D153" s="174" t="inlineStr">
        <is>
          <t>Узел крепления экрана УКЭ-6А</t>
        </is>
      </c>
      <c r="E153" s="251" t="inlineStr">
        <is>
          <t>шт</t>
        </is>
      </c>
      <c r="F153" s="177" t="n">
        <v>74</v>
      </c>
      <c r="G153" s="176" t="n">
        <v>72.73</v>
      </c>
      <c r="H153" s="176">
        <f>F153*G153</f>
        <v/>
      </c>
    </row>
    <row r="154" s="194">
      <c r="A154" s="172">
        <f>A153+1</f>
        <v/>
      </c>
      <c r="B154" s="83" t="n"/>
      <c r="C154" s="177" t="inlineStr">
        <is>
          <t>20.1.02.14-1006</t>
        </is>
      </c>
      <c r="D154" s="174" t="inlineStr">
        <is>
          <t>Серьга СР-12-16</t>
        </is>
      </c>
      <c r="E154" s="251" t="n"/>
      <c r="F154" s="177" t="n">
        <v>383</v>
      </c>
      <c r="G154" s="176" t="n">
        <v>13.29</v>
      </c>
      <c r="H154" s="176">
        <f>F154*G154</f>
        <v/>
      </c>
    </row>
    <row r="155" s="194">
      <c r="A155" s="172">
        <f>A154+1</f>
        <v/>
      </c>
      <c r="B155" s="83" t="n"/>
      <c r="C155" s="177" t="inlineStr">
        <is>
          <t>04.1.02.05-0007</t>
        </is>
      </c>
      <c r="D155" s="174" t="inlineStr">
        <is>
          <t>Бетон тяжелый, класс: В20 (М250)</t>
        </is>
      </c>
      <c r="E155" s="251" t="inlineStr">
        <is>
          <t>м3</t>
        </is>
      </c>
      <c r="F155" s="177" t="n">
        <v>7.0055862435013</v>
      </c>
      <c r="G155" s="176" t="n">
        <v>665</v>
      </c>
      <c r="H155" s="176">
        <f>F155*G155</f>
        <v/>
      </c>
    </row>
    <row r="156" s="194">
      <c r="A156" s="172">
        <f>A155+1</f>
        <v/>
      </c>
      <c r="B156" s="83" t="n"/>
      <c r="C156" s="177" t="inlineStr">
        <is>
          <t>22.2.02.04-0001</t>
        </is>
      </c>
      <c r="D156" s="174" t="inlineStr">
        <is>
          <t>Звено промежуточное вывернутое ПРВ-7-1</t>
        </is>
      </c>
      <c r="E156" s="251" t="inlineStr">
        <is>
          <t>шт</t>
        </is>
      </c>
      <c r="F156" s="177" t="n">
        <v>144</v>
      </c>
      <c r="G156" s="176" t="n">
        <v>31.44</v>
      </c>
      <c r="H156" s="176">
        <f>F156*G156</f>
        <v/>
      </c>
    </row>
    <row r="157" s="194">
      <c r="A157" s="172">
        <f>A156+1</f>
        <v/>
      </c>
      <c r="B157" s="83" t="n"/>
      <c r="C157" s="177" t="inlineStr">
        <is>
          <t>14.5.09.07-0029</t>
        </is>
      </c>
      <c r="D157" s="174" t="inlineStr">
        <is>
          <t>Растворитель марки: Р-4</t>
        </is>
      </c>
      <c r="E157" s="251" t="inlineStr">
        <is>
          <t>т</t>
        </is>
      </c>
      <c r="F157" s="177" t="n">
        <v>0.46966222811934</v>
      </c>
      <c r="G157" s="176" t="n">
        <v>9420</v>
      </c>
      <c r="H157" s="176">
        <f>F157*G157</f>
        <v/>
      </c>
    </row>
    <row r="158" s="194">
      <c r="A158" s="172">
        <f>A157+1</f>
        <v/>
      </c>
      <c r="B158" s="83" t="n"/>
      <c r="C158" s="177" t="inlineStr">
        <is>
          <t>01.7.17.11-0001</t>
        </is>
      </c>
      <c r="D158" s="174" t="inlineStr">
        <is>
          <t>Бумага шлифовальная</t>
        </is>
      </c>
      <c r="E158" s="251" t="inlineStr">
        <is>
          <t>кг</t>
        </is>
      </c>
      <c r="F158" s="177" t="n">
        <v>85.84838899363299</v>
      </c>
      <c r="G158" s="176" t="n">
        <v>50</v>
      </c>
      <c r="H158" s="176">
        <f>F158*G158</f>
        <v/>
      </c>
    </row>
    <row r="159" s="194">
      <c r="A159" s="172">
        <f>A158+1</f>
        <v/>
      </c>
      <c r="B159" s="83" t="n"/>
      <c r="C159" s="232" t="inlineStr">
        <is>
          <t xml:space="preserve">22.2.01.05-0001 </t>
        </is>
      </c>
      <c r="D159" s="174" t="inlineStr">
        <is>
          <t>Изолятор опорно-стержневой ИОС-10-500 УХЛ1</t>
        </is>
      </c>
      <c r="E159" s="251" t="inlineStr">
        <is>
          <t>100 шт</t>
        </is>
      </c>
      <c r="F159" s="251" t="n">
        <v>0.24</v>
      </c>
      <c r="G159" s="176" t="n">
        <v>16232.1</v>
      </c>
      <c r="H159" s="176">
        <f>F159*G159</f>
        <v/>
      </c>
    </row>
    <row r="160" ht="63.75" customHeight="1" s="194">
      <c r="A160" s="172">
        <f>A159+1</f>
        <v/>
      </c>
      <c r="B160" s="83" t="n"/>
      <c r="C160" s="177" t="inlineStr">
        <is>
          <t>08.4.01.02-0013</t>
        </is>
      </c>
      <c r="D160" s="174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60" s="251" t="inlineStr">
        <is>
          <t>т</t>
        </is>
      </c>
      <c r="F160" s="177" t="n">
        <v>0.4363959773843</v>
      </c>
      <c r="G160" s="176" t="n">
        <v>6800</v>
      </c>
      <c r="H160" s="176">
        <f>F160*G160</f>
        <v/>
      </c>
    </row>
    <row r="161" ht="25.5" customHeight="1" s="194">
      <c r="A161" s="172">
        <f>A160+1</f>
        <v/>
      </c>
      <c r="B161" s="83" t="n"/>
      <c r="C161" s="232" t="inlineStr">
        <is>
          <t>20.2.11.01-0027</t>
        </is>
      </c>
      <c r="D161" s="174" t="inlineStr">
        <is>
          <t>Распорка дистанционная глухая четырехлучевая 4РГ-3-600</t>
        </is>
      </c>
      <c r="E161" s="251" t="inlineStr">
        <is>
          <t>шт</t>
        </is>
      </c>
      <c r="F161" s="177" t="n">
        <v>12</v>
      </c>
      <c r="G161" s="176" t="n">
        <v>235.27</v>
      </c>
      <c r="H161" s="176">
        <f>F161*G161</f>
        <v/>
      </c>
    </row>
    <row r="162" s="194">
      <c r="A162" s="172">
        <f>A161+1</f>
        <v/>
      </c>
      <c r="B162" s="83" t="n"/>
      <c r="C162" s="177" t="inlineStr">
        <is>
          <t>20.5.04.05-0020</t>
        </is>
      </c>
      <c r="D162" s="174" t="inlineStr">
        <is>
          <t>Зажим ответвительный ОА-300-1</t>
        </is>
      </c>
      <c r="E162" s="251" t="inlineStr">
        <is>
          <t>шт</t>
        </is>
      </c>
      <c r="F162" s="177" t="n">
        <v>46</v>
      </c>
      <c r="G162" s="176" t="n">
        <v>53.62</v>
      </c>
      <c r="H162" s="176">
        <f>F162*G162</f>
        <v/>
      </c>
    </row>
    <row r="163" s="194">
      <c r="A163" s="172">
        <f>A162+1</f>
        <v/>
      </c>
      <c r="B163" s="83" t="n"/>
      <c r="C163" s="177" t="inlineStr">
        <is>
          <t>14.2.01.01-0003</t>
        </is>
      </c>
      <c r="D163" s="174" t="inlineStr">
        <is>
          <t>Органо-силикатная композиция: ОС-12-03</t>
        </is>
      </c>
      <c r="E163" s="251" t="inlineStr">
        <is>
          <t>т</t>
        </is>
      </c>
      <c r="F163" s="177" t="n">
        <v>0.039704879909555</v>
      </c>
      <c r="G163" s="176" t="n">
        <v>58750</v>
      </c>
      <c r="H163" s="176">
        <f>F163*G163</f>
        <v/>
      </c>
    </row>
    <row r="164" s="194">
      <c r="A164" s="172">
        <f>A163+1</f>
        <v/>
      </c>
      <c r="B164" s="83" t="n"/>
      <c r="C164" s="177" t="inlineStr">
        <is>
          <t>08.1.02.13-0008</t>
        </is>
      </c>
      <c r="D164" s="174" t="inlineStr">
        <is>
          <t>Рукава металлические диаметром: 22 мм РЗ-Ц-Х</t>
        </is>
      </c>
      <c r="E164" s="251" t="inlineStr">
        <is>
          <t>м</t>
        </is>
      </c>
      <c r="F164" s="177" t="n">
        <v>236.08306973249</v>
      </c>
      <c r="G164" s="176" t="n">
        <v>9.42</v>
      </c>
      <c r="H164" s="176">
        <f>F164*G164</f>
        <v/>
      </c>
    </row>
    <row r="165" ht="25.5" customHeight="1" s="194">
      <c r="A165" s="172">
        <f>A164+1</f>
        <v/>
      </c>
      <c r="B165" s="83" t="n"/>
      <c r="C165" s="177" t="inlineStr">
        <is>
          <t>04.1.02.05-0080</t>
        </is>
      </c>
      <c r="D165" s="174" t="inlineStr">
        <is>
          <t>Бетон тяжелый, крупность заполнителя: более 40 мм, класс В25 (М350)</t>
        </is>
      </c>
      <c r="E165" s="251" t="inlineStr">
        <is>
          <t>м3</t>
        </is>
      </c>
      <c r="F165" s="177" t="n">
        <v>3.2676043060702</v>
      </c>
      <c r="G165" s="176" t="n">
        <v>680</v>
      </c>
      <c r="H165" s="176">
        <f>F165*G165</f>
        <v/>
      </c>
    </row>
    <row r="166" s="194">
      <c r="A166" s="172">
        <f>A165+1</f>
        <v/>
      </c>
      <c r="B166" s="83" t="n"/>
      <c r="C166" s="177" t="inlineStr">
        <is>
          <t>01.7.15.06-0111</t>
        </is>
      </c>
      <c r="D166" s="174" t="inlineStr">
        <is>
          <t>Гвозди строительные</t>
        </is>
      </c>
      <c r="E166" s="251" t="inlineStr">
        <is>
          <t>т</t>
        </is>
      </c>
      <c r="F166" s="177" t="n">
        <v>0.1838586330947</v>
      </c>
      <c r="G166" s="176" t="n">
        <v>11978</v>
      </c>
      <c r="H166" s="176">
        <f>F166*G166</f>
        <v/>
      </c>
    </row>
    <row r="167" ht="25.5" customHeight="1" s="194">
      <c r="A167" s="172">
        <f>A166+1</f>
        <v/>
      </c>
      <c r="B167" s="83" t="n"/>
      <c r="C167" s="177" t="inlineStr">
        <is>
          <t>20.2.10.03-0002</t>
        </is>
      </c>
      <c r="D167" s="174" t="inlineStr">
        <is>
          <t>Наконечники кабельные: медные для электротехнических установок</t>
        </is>
      </c>
      <c r="E167" s="251" t="inlineStr">
        <is>
          <t>100 шт</t>
        </is>
      </c>
      <c r="F167" s="177" t="n">
        <v>0.51079791451212</v>
      </c>
      <c r="G167" s="176" t="n">
        <v>3986</v>
      </c>
      <c r="H167" s="176">
        <f>F167*G167</f>
        <v/>
      </c>
    </row>
    <row r="168" s="194">
      <c r="A168" s="172">
        <f>A167+1</f>
        <v/>
      </c>
      <c r="B168" s="83" t="n"/>
      <c r="C168" s="232" t="inlineStr">
        <is>
          <t>20.2.08.05-0021</t>
        </is>
      </c>
      <c r="D168" s="174" t="inlineStr">
        <is>
          <t xml:space="preserve">Профиль монтажный перфорированный </t>
        </is>
      </c>
      <c r="E168" s="251" t="inlineStr">
        <is>
          <t>шт</t>
        </is>
      </c>
      <c r="F168" s="177" t="n">
        <v>25</v>
      </c>
      <c r="G168" s="176" t="n">
        <v>76.84</v>
      </c>
      <c r="H168" s="176">
        <f>F168*G168</f>
        <v/>
      </c>
    </row>
    <row r="169" ht="63.75" customHeight="1" s="194">
      <c r="A169" s="172">
        <f>A168+1</f>
        <v/>
      </c>
      <c r="B169" s="83" t="n"/>
      <c r="C169" s="177" t="inlineStr">
        <is>
          <t>07.2.07.12-0003</t>
        </is>
      </c>
      <c r="D169" s="174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9" s="251" t="inlineStr">
        <is>
          <t>т</t>
        </is>
      </c>
      <c r="F169" s="177" t="n">
        <v>0.16668895529597</v>
      </c>
      <c r="G169" s="176" t="n">
        <v>11255</v>
      </c>
      <c r="H169" s="176">
        <f>F169*G169</f>
        <v/>
      </c>
    </row>
    <row r="170" s="194">
      <c r="A170" s="172">
        <f>A169+1</f>
        <v/>
      </c>
      <c r="B170" s="83" t="n"/>
      <c r="C170" s="177" t="inlineStr">
        <is>
          <t>20.1.02.21-0043</t>
        </is>
      </c>
      <c r="D170" s="174" t="inlineStr">
        <is>
          <t xml:space="preserve"> Узел крепления КГП-7-3</t>
        </is>
      </c>
      <c r="E170" s="251" t="inlineStr">
        <is>
          <t>шт</t>
        </is>
      </c>
      <c r="F170" s="177" t="n">
        <v>72</v>
      </c>
      <c r="G170" s="176" t="n">
        <v>25.55</v>
      </c>
      <c r="H170" s="176">
        <f>F170*G170</f>
        <v/>
      </c>
    </row>
    <row r="171" s="194">
      <c r="A171" s="172">
        <f>A170+1</f>
        <v/>
      </c>
      <c r="B171" s="83" t="n"/>
      <c r="C171" s="177" t="inlineStr">
        <is>
          <t>20.1.01.05-0022</t>
        </is>
      </c>
      <c r="D171" s="174" t="inlineStr">
        <is>
          <t xml:space="preserve">Зажим заземляющий прессуемый ЗПС-35-3 </t>
        </is>
      </c>
      <c r="E171" s="251" t="inlineStr">
        <is>
          <t>шт</t>
        </is>
      </c>
      <c r="F171" s="177" t="n">
        <v>72</v>
      </c>
      <c r="G171" s="176" t="n">
        <v>24.18</v>
      </c>
      <c r="H171" s="176">
        <f>F171*G171</f>
        <v/>
      </c>
    </row>
    <row r="172" s="194">
      <c r="A172" s="172">
        <f>A171+1</f>
        <v/>
      </c>
      <c r="B172" s="83" t="n"/>
      <c r="C172" s="177" t="inlineStr">
        <is>
          <t>02.3.01.02-0015</t>
        </is>
      </c>
      <c r="D172" s="174" t="inlineStr">
        <is>
          <t>Песок природный для строительных: работ средний</t>
        </is>
      </c>
      <c r="E172" s="251" t="inlineStr">
        <is>
          <t>м3</t>
        </is>
      </c>
      <c r="F172" s="177" t="n">
        <v>28.544589340383</v>
      </c>
      <c r="G172" s="176" t="n">
        <v>55.26</v>
      </c>
      <c r="H172" s="176">
        <f>F172*G172</f>
        <v/>
      </c>
    </row>
    <row r="173" s="194">
      <c r="A173" s="172">
        <f>A172+1</f>
        <v/>
      </c>
      <c r="B173" s="83" t="n"/>
      <c r="C173" s="177" t="inlineStr">
        <is>
          <t>01.7.15.07-0031</t>
        </is>
      </c>
      <c r="D173" s="174" t="inlineStr">
        <is>
          <t>Дюбели распорные с гайкой</t>
        </is>
      </c>
      <c r="E173" s="251" t="inlineStr">
        <is>
          <t>100 шт</t>
        </is>
      </c>
      <c r="F173" s="177" t="n">
        <v>13.555818323715</v>
      </c>
      <c r="G173" s="176" t="n">
        <v>110</v>
      </c>
      <c r="H173" s="176">
        <f>F173*G173</f>
        <v/>
      </c>
    </row>
    <row r="174" ht="25.5" customHeight="1" s="194">
      <c r="A174" s="172">
        <f>A173+1</f>
        <v/>
      </c>
      <c r="B174" s="83" t="n"/>
      <c r="C174" s="177" t="inlineStr">
        <is>
          <t>03.2.01.01-0003</t>
        </is>
      </c>
      <c r="D174" s="174" t="inlineStr">
        <is>
          <t>Портландцемент общестроительного назначения бездобавочный, марки: 500</t>
        </is>
      </c>
      <c r="E174" s="251" t="inlineStr">
        <is>
          <t>т</t>
        </is>
      </c>
      <c r="F174" s="177" t="n">
        <v>3.0501217206196</v>
      </c>
      <c r="G174" s="176" t="n">
        <v>480</v>
      </c>
      <c r="H174" s="176">
        <f>F174*G174</f>
        <v/>
      </c>
    </row>
    <row r="175" s="194">
      <c r="A175" s="172">
        <f>A174+1</f>
        <v/>
      </c>
      <c r="B175" s="83" t="n"/>
      <c r="C175" s="177" t="inlineStr">
        <is>
          <t>01.7.11.07-0035</t>
        </is>
      </c>
      <c r="D175" s="174" t="inlineStr">
        <is>
          <t>Электроды диаметром: 4 мм Э46</t>
        </is>
      </c>
      <c r="E175" s="251" t="inlineStr">
        <is>
          <t>т</t>
        </is>
      </c>
      <c r="F175" s="177" t="n">
        <v>0.12304935755754</v>
      </c>
      <c r="G175" s="176" t="n">
        <v>10749</v>
      </c>
      <c r="H175" s="176">
        <f>F175*G175</f>
        <v/>
      </c>
    </row>
    <row r="176" ht="25.5" customHeight="1" s="194">
      <c r="A176" s="172">
        <f>A175+1</f>
        <v/>
      </c>
      <c r="B176" s="83" t="n"/>
      <c r="C176" s="177" t="inlineStr">
        <is>
          <t>08.3.03.04-0023</t>
        </is>
      </c>
      <c r="D176" s="174" t="inlineStr">
        <is>
          <t>Проволока стальная низкоуглеродистая общего назначения диаметром: 1,1 мм</t>
        </is>
      </c>
      <c r="E176" s="251" t="inlineStr">
        <is>
          <t>т</t>
        </is>
      </c>
      <c r="F176" s="177" t="n">
        <v>0.20249488753873</v>
      </c>
      <c r="G176" s="176" t="n">
        <v>6322.14</v>
      </c>
      <c r="H176" s="176">
        <f>F176*G176</f>
        <v/>
      </c>
    </row>
    <row r="177" s="194">
      <c r="A177" s="172">
        <f>A176+1</f>
        <v/>
      </c>
      <c r="B177" s="83" t="n"/>
      <c r="C177" s="177" t="inlineStr">
        <is>
          <t>11.2.13.04-0011</t>
        </is>
      </c>
      <c r="D177" s="174" t="inlineStr">
        <is>
          <t>Щиты: из досок толщиной 25 мм</t>
        </is>
      </c>
      <c r="E177" s="251" t="inlineStr">
        <is>
          <t>м2</t>
        </is>
      </c>
      <c r="F177" s="177" t="n">
        <v>35.20678202791</v>
      </c>
      <c r="G177" s="176" t="n">
        <v>35.53</v>
      </c>
      <c r="H177" s="176">
        <f>F177*G177</f>
        <v/>
      </c>
    </row>
    <row r="178" ht="25.5" customHeight="1" s="194">
      <c r="A178" s="172">
        <f>A177+1</f>
        <v/>
      </c>
      <c r="B178" s="83" t="n"/>
      <c r="C178" s="177" t="inlineStr">
        <is>
          <t>08.4.03.02-0005</t>
        </is>
      </c>
      <c r="D178" s="174" t="inlineStr">
        <is>
          <t>Горячекатаная арматурная сталь гладкая класса А-I, диаметром: 14 мм</t>
        </is>
      </c>
      <c r="E178" s="251" t="inlineStr">
        <is>
          <t>т</t>
        </is>
      </c>
      <c r="F178" s="177" t="n">
        <v>0.16758320934799</v>
      </c>
      <c r="G178" s="176" t="n">
        <v>6210</v>
      </c>
      <c r="H178" s="176">
        <f>F178*G178</f>
        <v/>
      </c>
    </row>
    <row r="179" ht="38.25" customHeight="1" s="194">
      <c r="A179" s="172">
        <f>A178+1</f>
        <v/>
      </c>
      <c r="B179" s="83" t="n"/>
      <c r="C179" s="232" t="inlineStr">
        <is>
          <t xml:space="preserve">20.2.03.18-0001 </t>
        </is>
      </c>
      <c r="D179" s="174" t="inlineStr">
        <is>
          <t>Скоба для крепления коробов к строительным конструкциям 
сейсмостойкая СК-130</t>
        </is>
      </c>
      <c r="E179" s="251" t="inlineStr">
        <is>
          <t>шт</t>
        </is>
      </c>
      <c r="F179" s="177" t="n">
        <v>74</v>
      </c>
      <c r="G179" s="176" t="n">
        <v>13.62</v>
      </c>
      <c r="H179" s="176">
        <f>F179*G179</f>
        <v/>
      </c>
    </row>
    <row r="180" s="194">
      <c r="A180" s="172">
        <f>A179+1</f>
        <v/>
      </c>
      <c r="B180" s="83" t="n"/>
      <c r="C180" s="177" t="inlineStr">
        <is>
          <t>18.5.08.09-0001</t>
        </is>
      </c>
      <c r="D180" s="174" t="inlineStr">
        <is>
          <t>Патрубки</t>
        </is>
      </c>
      <c r="E180" s="251" t="inlineStr">
        <is>
          <t>10 шт</t>
        </is>
      </c>
      <c r="F180" s="177" t="n">
        <v>2.3608306973249</v>
      </c>
      <c r="G180" s="176" t="n">
        <v>277.5</v>
      </c>
      <c r="H180" s="176">
        <f>F180*G180</f>
        <v/>
      </c>
    </row>
    <row r="181" ht="38.25" customHeight="1" s="194">
      <c r="A181" s="172">
        <f>A180+1</f>
        <v/>
      </c>
      <c r="B181" s="83" t="n"/>
      <c r="C181" s="177" t="inlineStr">
        <is>
          <t>05.2.02.01-0048</t>
        </is>
      </c>
      <c r="D181" s="174" t="inlineStr">
        <is>
          <t>Блоки бетонные стен подвалов сплошные (ГОСТ13579-78): ФБС12-6-3-Т /бетон В7,5 (М100), объем 0,191 м3, расход арматуры 0,74 кг/</t>
        </is>
      </c>
      <c r="E181" s="251" t="inlineStr">
        <is>
          <t>шт</t>
        </is>
      </c>
      <c r="F181" s="177" t="n">
        <v>5.3655243121021</v>
      </c>
      <c r="G181" s="176" t="n">
        <v>118.42</v>
      </c>
      <c r="H181" s="176">
        <f>F181*G181</f>
        <v/>
      </c>
    </row>
    <row r="182" s="194">
      <c r="A182" s="172">
        <f>A181+1</f>
        <v/>
      </c>
      <c r="B182" s="83" t="n"/>
      <c r="C182" s="177" t="inlineStr">
        <is>
          <t>01.7.15.07-0014</t>
        </is>
      </c>
      <c r="D182" s="174" t="inlineStr">
        <is>
          <t>Дюбели распорные полипропиленовые</t>
        </is>
      </c>
      <c r="E182" s="251" t="inlineStr">
        <is>
          <t>100 шт</t>
        </is>
      </c>
      <c r="F182" s="177" t="n">
        <v>7.3632878643081</v>
      </c>
      <c r="G182" s="176" t="n">
        <v>86</v>
      </c>
      <c r="H182" s="176">
        <f>F182*G182</f>
        <v/>
      </c>
    </row>
    <row r="183" ht="25.5" customHeight="1" s="194">
      <c r="A183" s="172">
        <f>A182+1</f>
        <v/>
      </c>
      <c r="B183" s="83" t="n"/>
      <c r="C183" s="177" t="inlineStr">
        <is>
          <t>14.4.02.04-0141</t>
        </is>
      </c>
      <c r="D183" s="174" t="inlineStr">
        <is>
          <t>Краски масляные земляные марки: МА-0115 мумия, сурик железный</t>
        </is>
      </c>
      <c r="E183" s="251" t="inlineStr">
        <is>
          <t>т</t>
        </is>
      </c>
      <c r="F183" s="177" t="n">
        <v>0.039347178288749</v>
      </c>
      <c r="G183" s="176" t="n">
        <v>15119</v>
      </c>
      <c r="H183" s="176">
        <f>F183*G183</f>
        <v/>
      </c>
    </row>
    <row r="184" ht="25.5" customHeight="1" s="194">
      <c r="A184" s="172">
        <f>A183+1</f>
        <v/>
      </c>
      <c r="B184" s="83" t="n"/>
      <c r="C184" s="177" t="inlineStr">
        <is>
          <t>08.4.03.03-0031</t>
        </is>
      </c>
      <c r="D184" s="174" t="inlineStr">
        <is>
          <t>Горячекатаная арматурная сталь периодического профиля класса: А-III, диаметром 10 мм</t>
        </is>
      </c>
      <c r="E184" s="251" t="inlineStr">
        <is>
          <t>т</t>
        </is>
      </c>
      <c r="F184" s="177" t="n">
        <v>0.071540324161361</v>
      </c>
      <c r="G184" s="176" t="n">
        <v>8014.15</v>
      </c>
      <c r="H184" s="176">
        <f>F184*G184</f>
        <v/>
      </c>
    </row>
    <row r="185" s="194">
      <c r="A185" s="172">
        <f>A184+1</f>
        <v/>
      </c>
      <c r="B185" s="83" t="n"/>
      <c r="C185" s="177" t="inlineStr">
        <is>
          <t>20.1.02.21-0050</t>
        </is>
      </c>
      <c r="D185" s="174" t="inlineStr">
        <is>
          <t>Узел крепления КГП-16-3</t>
        </is>
      </c>
      <c r="E185" s="251" t="inlineStr">
        <is>
          <t>шт</t>
        </is>
      </c>
      <c r="F185" s="177" t="n">
        <v>12</v>
      </c>
      <c r="G185" s="176" t="n">
        <v>43.67</v>
      </c>
      <c r="H185" s="176">
        <f>F185*G185</f>
        <v/>
      </c>
    </row>
    <row r="186" ht="25.5" customHeight="1" s="194">
      <c r="A186" s="172">
        <f>A185+1</f>
        <v/>
      </c>
      <c r="B186" s="83" t="n"/>
      <c r="C186" s="177" t="inlineStr">
        <is>
          <t>11.1.03.06-0095</t>
        </is>
      </c>
      <c r="D186" s="174" t="inlineStr">
        <is>
          <t>Доски обрезные хвойных пород длиной: 4-6,5 м, шириной 75-150 мм, толщиной 44 мм и более, III сорта</t>
        </is>
      </c>
      <c r="E186" s="251" t="inlineStr">
        <is>
          <t>м3</t>
        </is>
      </c>
      <c r="F186" s="177" t="n">
        <v>0.48575880105564</v>
      </c>
      <c r="G186" s="176" t="n">
        <v>1056</v>
      </c>
      <c r="H186" s="176">
        <f>F186*G186</f>
        <v/>
      </c>
    </row>
    <row r="187" ht="25.5" customHeight="1" s="194">
      <c r="A187" s="172">
        <f>A186+1</f>
        <v/>
      </c>
      <c r="B187" s="83" t="n"/>
      <c r="C187" s="177" t="inlineStr">
        <is>
          <t>11.1.03.06-0021</t>
        </is>
      </c>
      <c r="D187" s="174" t="inlineStr">
        <is>
          <t>Доски обрезные (береза, липа) длиной: 4-6,5 м, все ширины, толщиной 19-22 мм, II сорта</t>
        </is>
      </c>
      <c r="E187" s="251" t="inlineStr">
        <is>
          <t>м3</t>
        </is>
      </c>
      <c r="F187" s="177" t="n">
        <v>0.22892903731636</v>
      </c>
      <c r="G187" s="176" t="n">
        <v>1784</v>
      </c>
      <c r="H187" s="176">
        <f>F187*G187</f>
        <v/>
      </c>
    </row>
    <row r="188" ht="25.5" customHeight="1" s="194">
      <c r="A188" s="172">
        <f>A187+1</f>
        <v/>
      </c>
      <c r="B188" s="83" t="n"/>
      <c r="C188" s="177" t="inlineStr">
        <is>
          <t>08.4.03.02-0001</t>
        </is>
      </c>
      <c r="D188" s="174" t="inlineStr">
        <is>
          <t>Горячекатаная арматурная сталь гладкая класса А-I, диаметром: 6 мм</t>
        </is>
      </c>
      <c r="E188" s="251" t="inlineStr">
        <is>
          <t>т</t>
        </is>
      </c>
      <c r="F188" s="177" t="n">
        <v>0.053655243121021</v>
      </c>
      <c r="G188" s="176" t="n">
        <v>7418.82</v>
      </c>
      <c r="H188" s="176">
        <f>F188*G188</f>
        <v/>
      </c>
    </row>
    <row r="189" ht="25.5" customHeight="1" s="194">
      <c r="A189" s="172">
        <f>A188+1</f>
        <v/>
      </c>
      <c r="B189" s="83" t="n"/>
      <c r="C189" s="177" t="inlineStr">
        <is>
          <t>10.2.02.07-0109</t>
        </is>
      </c>
      <c r="D189" s="174" t="inlineStr">
        <is>
          <t>Проволока латунная марки Л68 круглая, твердая, нормальной точности, диаметром: 0,50 мм</t>
        </is>
      </c>
      <c r="E189" s="251" t="inlineStr">
        <is>
          <t>т</t>
        </is>
      </c>
      <c r="F189" s="177" t="n">
        <v>0.0057232259329089</v>
      </c>
      <c r="G189" s="176" t="n">
        <v>62000</v>
      </c>
      <c r="H189" s="176">
        <f>F189*G189</f>
        <v/>
      </c>
    </row>
    <row r="190" s="194">
      <c r="A190" s="172">
        <f>A189+1</f>
        <v/>
      </c>
      <c r="B190" s="83" t="n"/>
      <c r="C190" s="177" t="inlineStr">
        <is>
          <t>20.2.08.07-0033</t>
        </is>
      </c>
      <c r="D190" s="174" t="inlineStr">
        <is>
          <t>Скоба: У1078</t>
        </is>
      </c>
      <c r="E190" s="251" t="inlineStr">
        <is>
          <t>100 шт</t>
        </is>
      </c>
      <c r="F190" s="177" t="n">
        <v>0.56659936735798</v>
      </c>
      <c r="G190" s="176" t="n">
        <v>617</v>
      </c>
      <c r="H190" s="176">
        <f>F190*G190</f>
        <v/>
      </c>
    </row>
    <row r="191" s="194">
      <c r="A191" s="172">
        <f>A190+1</f>
        <v/>
      </c>
      <c r="B191" s="83" t="n"/>
      <c r="C191" s="177" t="inlineStr">
        <is>
          <t>01.3.02.08-0001</t>
        </is>
      </c>
      <c r="D191" s="174" t="inlineStr">
        <is>
          <t>Кислород технический: газообразный</t>
        </is>
      </c>
      <c r="E191" s="251" t="inlineStr">
        <is>
          <t>м3</t>
        </is>
      </c>
      <c r="F191" s="177" t="n">
        <v>55.726335505492</v>
      </c>
      <c r="G191" s="176" t="n">
        <v>6.22</v>
      </c>
      <c r="H191" s="176">
        <f>F191*G191</f>
        <v/>
      </c>
    </row>
    <row r="192" s="194">
      <c r="A192" s="172">
        <f>A191+1</f>
        <v/>
      </c>
      <c r="B192" s="83" t="n"/>
      <c r="C192" s="177" t="inlineStr">
        <is>
          <t>08.3.11.01-0091</t>
        </is>
      </c>
      <c r="D192" s="174" t="inlineStr">
        <is>
          <t>Швеллеры № 40 из стали марки: Ст0</t>
        </is>
      </c>
      <c r="E192" s="251" t="inlineStr">
        <is>
          <t>т</t>
        </is>
      </c>
      <c r="F192" s="177" t="n">
        <v>0.059557319864333</v>
      </c>
      <c r="G192" s="176" t="n">
        <v>4920</v>
      </c>
      <c r="H192" s="176">
        <f>F192*G192</f>
        <v/>
      </c>
    </row>
    <row r="193" s="194">
      <c r="A193" s="172">
        <f>A192+1</f>
        <v/>
      </c>
      <c r="B193" s="83" t="n"/>
      <c r="C193" s="177" t="inlineStr">
        <is>
          <t>20.1.02.14-0001</t>
        </is>
      </c>
      <c r="D193" s="174" t="inlineStr">
        <is>
          <t>Серьга</t>
        </is>
      </c>
      <c r="E193" s="251" t="inlineStr">
        <is>
          <t>шт</t>
        </is>
      </c>
      <c r="F193" s="177" t="n">
        <v>26.82762156051</v>
      </c>
      <c r="G193" s="176" t="n">
        <v>10.54</v>
      </c>
      <c r="H193" s="176">
        <f>F193*G193</f>
        <v/>
      </c>
    </row>
    <row r="194" ht="25.5" customHeight="1" s="194">
      <c r="A194" s="172">
        <f>A193+1</f>
        <v/>
      </c>
      <c r="B194" s="83" t="n"/>
      <c r="C194" s="177" t="inlineStr">
        <is>
          <t>11.1.02.04-0031</t>
        </is>
      </c>
      <c r="D194" s="174" t="inlineStr">
        <is>
          <t>Лесоматериалы круглые хвойных пород для строительства диаметром 14-24 см, длиной 3-6,5 м</t>
        </is>
      </c>
      <c r="E194" s="251" t="inlineStr">
        <is>
          <t>м3</t>
        </is>
      </c>
      <c r="F194" s="177" t="n">
        <v>0.46197164327199</v>
      </c>
      <c r="G194" s="176" t="n">
        <v>558.33</v>
      </c>
      <c r="H194" s="176">
        <f>F194*G194</f>
        <v/>
      </c>
    </row>
    <row r="195" ht="51" customHeight="1" s="194">
      <c r="A195" s="172">
        <f>A194+1</f>
        <v/>
      </c>
      <c r="B195" s="83" t="n"/>
      <c r="C195" s="177" t="inlineStr">
        <is>
          <t>07.2.07.12-0020</t>
        </is>
      </c>
      <c r="D195" s="1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95" s="251" t="inlineStr">
        <is>
          <t>т</t>
        </is>
      </c>
      <c r="F195" s="177" t="n">
        <v>0.030762339389385</v>
      </c>
      <c r="G195" s="176" t="n">
        <v>7712</v>
      </c>
      <c r="H195" s="176">
        <f>F195*G195</f>
        <v/>
      </c>
    </row>
    <row r="196" s="194">
      <c r="A196" s="172">
        <f>A195+1</f>
        <v/>
      </c>
      <c r="B196" s="83" t="n"/>
      <c r="C196" s="177" t="inlineStr">
        <is>
          <t>01.2.03.03-0013</t>
        </is>
      </c>
      <c r="D196" s="174" t="inlineStr">
        <is>
          <t>Мастика битумная кровельная горячая</t>
        </is>
      </c>
      <c r="E196" s="251" t="inlineStr">
        <is>
          <t>т</t>
        </is>
      </c>
      <c r="F196" s="177" t="n">
        <v>0.06045157391635</v>
      </c>
      <c r="G196" s="176" t="n">
        <v>3390</v>
      </c>
      <c r="H196" s="176">
        <f>F196*G196</f>
        <v/>
      </c>
    </row>
    <row r="197" ht="25.5" customHeight="1" s="194">
      <c r="A197" s="172">
        <f>A196+1</f>
        <v/>
      </c>
      <c r="B197" s="83" t="n"/>
      <c r="C197" s="177" t="inlineStr">
        <is>
          <t>01.7.15.03-0033</t>
        </is>
      </c>
      <c r="D197" s="174" t="inlineStr">
        <is>
          <t>Болты с гайками и шайбами оцинкованные, диаметр: 10 мм</t>
        </is>
      </c>
      <c r="E197" s="251" t="inlineStr">
        <is>
          <t>кг</t>
        </is>
      </c>
      <c r="F197" s="177" t="n">
        <v>7.5296191179833</v>
      </c>
      <c r="G197" s="176" t="n">
        <v>26.32</v>
      </c>
      <c r="H197" s="176">
        <f>F197*G197</f>
        <v/>
      </c>
    </row>
    <row r="198" s="194">
      <c r="A198" s="172">
        <f>A197+1</f>
        <v/>
      </c>
      <c r="B198" s="83" t="n"/>
      <c r="C198" s="177" t="inlineStr">
        <is>
          <t>01.3.02.09-0022</t>
        </is>
      </c>
      <c r="D198" s="174" t="inlineStr">
        <is>
          <t>Пропан-бутан, смесь техническая</t>
        </is>
      </c>
      <c r="E198" s="251" t="inlineStr">
        <is>
          <t>кг</t>
        </is>
      </c>
      <c r="F198" s="177" t="n">
        <v>26.922054788403</v>
      </c>
      <c r="G198" s="176" t="n">
        <v>6.09</v>
      </c>
      <c r="H198" s="176">
        <f>F198*G198</f>
        <v/>
      </c>
    </row>
    <row r="199" ht="25.5" customHeight="1" s="194">
      <c r="A199" s="172">
        <f>A198+1</f>
        <v/>
      </c>
      <c r="B199" s="83" t="n"/>
      <c r="C199" s="177" t="inlineStr">
        <is>
          <t>02.3.01.02-0020</t>
        </is>
      </c>
      <c r="D199" s="174" t="inlineStr">
        <is>
          <t>Песок природный для строительных: растворов средний</t>
        </is>
      </c>
      <c r="E199" s="251" t="inlineStr">
        <is>
          <t>м3</t>
        </is>
      </c>
      <c r="F199" s="177" t="n">
        <v>2.5420065682636</v>
      </c>
      <c r="G199" s="176" t="n">
        <v>59.99</v>
      </c>
      <c r="H199" s="176">
        <f>F199*G199</f>
        <v/>
      </c>
    </row>
    <row r="200" s="194">
      <c r="A200" s="172">
        <f>A199+1</f>
        <v/>
      </c>
      <c r="B200" s="83" t="n"/>
      <c r="C200" s="177" t="inlineStr">
        <is>
          <t>14.4.01.01-0003</t>
        </is>
      </c>
      <c r="D200" s="174" t="inlineStr">
        <is>
          <t>Грунтовка: ГФ-021 красно-коричневая</t>
        </is>
      </c>
      <c r="E200" s="251" t="inlineStr">
        <is>
          <t>т</t>
        </is>
      </c>
      <c r="F200" s="177" t="n">
        <v>0.009479092951380301</v>
      </c>
      <c r="G200" s="176" t="n">
        <v>15620</v>
      </c>
      <c r="H200" s="176">
        <f>F200*G200</f>
        <v/>
      </c>
    </row>
    <row r="201" ht="25.5" customHeight="1" s="194">
      <c r="A201" s="172">
        <f>A200+1</f>
        <v/>
      </c>
      <c r="B201" s="83" t="n"/>
      <c r="C201" s="177" t="inlineStr">
        <is>
          <t>11.1.03.06-0087</t>
        </is>
      </c>
      <c r="D201" s="174" t="inlineStr">
        <is>
          <t>Доски обрезные хвойных пород длиной: 4-6,5 м, шириной 75-150 мм, толщиной 25 мм, III сорта</t>
        </is>
      </c>
      <c r="E201" s="251" t="inlineStr">
        <is>
          <t>м3</t>
        </is>
      </c>
      <c r="F201" s="177" t="n">
        <v>0.13395925699215</v>
      </c>
      <c r="G201" s="176" t="n">
        <v>1100</v>
      </c>
      <c r="H201" s="176">
        <f>F201*G201</f>
        <v/>
      </c>
    </row>
    <row r="202" s="194">
      <c r="A202" s="172">
        <f>A201+1</f>
        <v/>
      </c>
      <c r="B202" s="83" t="n"/>
      <c r="C202" s="177" t="inlineStr">
        <is>
          <t>20.1.02.23-0082</t>
        </is>
      </c>
      <c r="D202" s="174" t="inlineStr">
        <is>
          <t>Перемычки гибкие, тип ПГС-50</t>
        </is>
      </c>
      <c r="E202" s="251" t="inlineStr">
        <is>
          <t>10 шт</t>
        </is>
      </c>
      <c r="F202" s="177" t="n">
        <v>3.6843266943101</v>
      </c>
      <c r="G202" s="176" t="n">
        <v>39</v>
      </c>
      <c r="H202" s="176">
        <f>F202*G202</f>
        <v/>
      </c>
    </row>
    <row r="203" s="194">
      <c r="A203" s="172">
        <f>A202+1</f>
        <v/>
      </c>
      <c r="B203" s="83" t="n"/>
      <c r="C203" s="177" t="inlineStr">
        <is>
          <t>01.7.07.12-0021</t>
        </is>
      </c>
      <c r="D203" s="174" t="inlineStr">
        <is>
          <t>Пленка полиэтиленовая толщиной: 0,2-0,5 мм</t>
        </is>
      </c>
      <c r="E203" s="251" t="inlineStr">
        <is>
          <t>т</t>
        </is>
      </c>
      <c r="F203" s="177" t="n">
        <v>0.0057232259329089</v>
      </c>
      <c r="G203" s="176" t="n">
        <v>23500</v>
      </c>
      <c r="H203" s="176">
        <f>F203*G203</f>
        <v/>
      </c>
    </row>
    <row r="204" s="194">
      <c r="A204" s="172">
        <f>A203+1</f>
        <v/>
      </c>
      <c r="B204" s="83" t="n"/>
      <c r="C204" s="177" t="inlineStr">
        <is>
          <t>01.7.17.11-0003</t>
        </is>
      </c>
      <c r="D204" s="174" t="inlineStr">
        <is>
          <t>Бумага шлифовальная</t>
        </is>
      </c>
      <c r="E204" s="251" t="inlineStr">
        <is>
          <t>10 листов</t>
        </is>
      </c>
      <c r="F204" s="177" t="n">
        <v>3.5770162080681</v>
      </c>
      <c r="G204" s="176" t="n">
        <v>37.5</v>
      </c>
      <c r="H204" s="176">
        <f>F204*G204</f>
        <v/>
      </c>
    </row>
    <row r="205" ht="25.5" customHeight="1" s="194">
      <c r="A205" s="172">
        <f>A204+1</f>
        <v/>
      </c>
      <c r="B205" s="83" t="n"/>
      <c r="C205" s="177" t="inlineStr">
        <is>
          <t>08.3.03.06-0002</t>
        </is>
      </c>
      <c r="D205" s="174" t="inlineStr">
        <is>
          <t>Проволока горячекатаная в мотках, диаметром 6,3-6,5 мм</t>
        </is>
      </c>
      <c r="E205" s="251" t="inlineStr">
        <is>
          <t>т</t>
        </is>
      </c>
      <c r="F205" s="177" t="n">
        <v>0.028973831285351</v>
      </c>
      <c r="G205" s="176" t="n">
        <v>4455.2</v>
      </c>
      <c r="H205" s="176">
        <f>F205*G205</f>
        <v/>
      </c>
    </row>
    <row r="206" s="194">
      <c r="A206" s="172">
        <f>A205+1</f>
        <v/>
      </c>
      <c r="B206" s="83" t="n"/>
      <c r="C206" s="177" t="inlineStr">
        <is>
          <t>01.7.03.01-0001</t>
        </is>
      </c>
      <c r="D206" s="174" t="inlineStr">
        <is>
          <t>Вода</t>
        </is>
      </c>
      <c r="E206" s="251" t="inlineStr">
        <is>
          <t>м3</t>
        </is>
      </c>
      <c r="F206" s="177" t="n">
        <v>48.203691569115</v>
      </c>
      <c r="G206" s="176" t="n">
        <v>2.44</v>
      </c>
      <c r="H206" s="176">
        <f>F206*G206</f>
        <v/>
      </c>
    </row>
    <row r="207" s="194">
      <c r="A207" s="172">
        <f>A206+1</f>
        <v/>
      </c>
      <c r="B207" s="83" t="n"/>
      <c r="C207" s="177" t="inlineStr">
        <is>
          <t>01.7.20.08-0071</t>
        </is>
      </c>
      <c r="D207" s="174" t="inlineStr">
        <is>
          <t>Канаты пеньковые пропитанные</t>
        </is>
      </c>
      <c r="E207" s="251" t="inlineStr">
        <is>
          <t>т</t>
        </is>
      </c>
      <c r="F207" s="177" t="n">
        <v>0.0030404637768578</v>
      </c>
      <c r="G207" s="176" t="n">
        <v>37900</v>
      </c>
      <c r="H207" s="176">
        <f>F207*G207</f>
        <v/>
      </c>
    </row>
    <row r="208" s="194">
      <c r="A208" s="172">
        <f>A207+1</f>
        <v/>
      </c>
      <c r="B208" s="83" t="n"/>
      <c r="C208" s="177" t="inlineStr">
        <is>
          <t>01.7.15.06-0121</t>
        </is>
      </c>
      <c r="D208" s="174" t="inlineStr">
        <is>
          <t>Гвозди строительные с плоской головкой: 1,6x50 мм</t>
        </is>
      </c>
      <c r="E208" s="251" t="inlineStr">
        <is>
          <t>т</t>
        </is>
      </c>
      <c r="F208" s="177" t="n">
        <v>0.010731048624204</v>
      </c>
      <c r="G208" s="176" t="n">
        <v>8475</v>
      </c>
      <c r="H208" s="176">
        <f>F208*G208</f>
        <v/>
      </c>
    </row>
    <row r="209" ht="25.5" customHeight="1" s="194">
      <c r="A209" s="172">
        <f>A208+1</f>
        <v/>
      </c>
      <c r="B209" s="83" t="n"/>
      <c r="C209" s="177" t="inlineStr">
        <is>
          <t>11.1.03.01-0079</t>
        </is>
      </c>
      <c r="D209" s="174" t="inlineStr">
        <is>
          <t>Бруски обрезные хвойных пород длиной: 4-6,5 м, шириной 75-150 мм, толщиной 40-75 мм, III сорта</t>
        </is>
      </c>
      <c r="E209" s="251" t="inlineStr">
        <is>
          <t>м3</t>
        </is>
      </c>
      <c r="F209" s="177" t="n">
        <v>0.053655243121021</v>
      </c>
      <c r="G209" s="176" t="n">
        <v>1287</v>
      </c>
      <c r="H209" s="176">
        <f>F209*G209</f>
        <v/>
      </c>
    </row>
    <row r="210" s="194">
      <c r="A210" s="172">
        <f>A209+1</f>
        <v/>
      </c>
      <c r="B210" s="83" t="n"/>
      <c r="C210" s="177" t="inlineStr">
        <is>
          <t>01.7.15.04-0011</t>
        </is>
      </c>
      <c r="D210" s="174" t="inlineStr">
        <is>
          <t>Винты с полукруглой головкой длиной: 50 мм</t>
        </is>
      </c>
      <c r="E210" s="251" t="inlineStr">
        <is>
          <t>т</t>
        </is>
      </c>
      <c r="F210" s="177" t="n">
        <v>0.0051866735016987</v>
      </c>
      <c r="G210" s="176" t="n">
        <v>12430</v>
      </c>
      <c r="H210" s="176">
        <f>F210*G210</f>
        <v/>
      </c>
    </row>
    <row r="211" ht="25.5" customHeight="1" s="194">
      <c r="A211" s="172">
        <f>A210+1</f>
        <v/>
      </c>
      <c r="B211" s="83" t="n"/>
      <c r="C211" s="177" t="inlineStr">
        <is>
          <t>11.1.03.01-0077</t>
        </is>
      </c>
      <c r="D211" s="174" t="inlineStr">
        <is>
          <t>Бруски обрезные хвойных пород длиной: 4-6,5 м, шириной 75-150 мм, толщиной 40-75 мм, I сорта</t>
        </is>
      </c>
      <c r="E211" s="251" t="inlineStr">
        <is>
          <t>м3</t>
        </is>
      </c>
      <c r="F211" s="177" t="n">
        <v>0.031656593441402</v>
      </c>
      <c r="G211" s="176" t="n">
        <v>1700</v>
      </c>
      <c r="H211" s="176">
        <f>F211*G211</f>
        <v/>
      </c>
    </row>
    <row r="212" s="194">
      <c r="A212" s="172">
        <f>A211+1</f>
        <v/>
      </c>
      <c r="B212" s="83" t="n"/>
      <c r="C212" s="177" t="inlineStr">
        <is>
          <t>01.7.07.12-0024</t>
        </is>
      </c>
      <c r="D212" s="174" t="inlineStr">
        <is>
          <t>Пленка полиэтиленовая толщиной: 0,15 мм</t>
        </is>
      </c>
      <c r="E212" s="251" t="inlineStr">
        <is>
          <t>м2</t>
        </is>
      </c>
      <c r="F212" s="177" t="n">
        <v>11.380277065969</v>
      </c>
      <c r="G212" s="176" t="n">
        <v>3.62</v>
      </c>
      <c r="H212" s="176">
        <f>F212*G212</f>
        <v/>
      </c>
    </row>
    <row r="213" ht="51" customHeight="1" s="194">
      <c r="A213" s="172">
        <f>A212+1</f>
        <v/>
      </c>
      <c r="B213" s="83" t="n"/>
      <c r="C213" s="177" t="inlineStr">
        <is>
          <t>08.2.02.11-0007</t>
        </is>
      </c>
      <c r="D213" s="1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13" s="251" t="inlineStr">
        <is>
          <t>10 м</t>
        </is>
      </c>
      <c r="F213" s="177" t="n">
        <v>0.57536305706775</v>
      </c>
      <c r="G213" s="176" t="n">
        <v>50.24</v>
      </c>
      <c r="H213" s="176">
        <f>F213*G213</f>
        <v/>
      </c>
    </row>
    <row r="214" s="194">
      <c r="A214" s="172">
        <f>A213+1</f>
        <v/>
      </c>
      <c r="B214" s="83" t="n"/>
      <c r="C214" s="177" t="inlineStr">
        <is>
          <t>20.2.09.13-0011</t>
        </is>
      </c>
      <c r="D214" s="174" t="inlineStr">
        <is>
          <t>Муфта</t>
        </is>
      </c>
      <c r="E214" s="251" t="inlineStr">
        <is>
          <t>шт</t>
        </is>
      </c>
      <c r="F214" s="177" t="n">
        <v>5.3655243121021</v>
      </c>
      <c r="G214" s="176" t="n">
        <v>5</v>
      </c>
      <c r="H214" s="176">
        <f>F214*G214</f>
        <v/>
      </c>
    </row>
    <row r="215" s="194">
      <c r="A215" s="172">
        <f>A214+1</f>
        <v/>
      </c>
      <c r="B215" s="83" t="n"/>
      <c r="C215" s="177" t="inlineStr">
        <is>
          <t>03.1.02.03-0011</t>
        </is>
      </c>
      <c r="D215" s="174" t="inlineStr">
        <is>
          <t>Известь строительная: негашеная комовая, сорт I</t>
        </is>
      </c>
      <c r="E215" s="251" t="inlineStr">
        <is>
          <t>т</t>
        </is>
      </c>
      <c r="F215" s="177" t="n">
        <v>0.032014295062209</v>
      </c>
      <c r="G215" s="176" t="n">
        <v>734.5</v>
      </c>
      <c r="H215" s="176">
        <f>F215*G215</f>
        <v/>
      </c>
    </row>
    <row r="216" s="194">
      <c r="A216" s="172">
        <f>A215+1</f>
        <v/>
      </c>
      <c r="B216" s="83" t="n"/>
      <c r="C216" s="177" t="inlineStr">
        <is>
          <t>01.7.11.07-0054</t>
        </is>
      </c>
      <c r="D216" s="174" t="inlineStr">
        <is>
          <t>Электроды диаметром: 6 мм Э42</t>
        </is>
      </c>
      <c r="E216" s="251" t="inlineStr">
        <is>
          <t>т</t>
        </is>
      </c>
      <c r="F216" s="177" t="n">
        <v>0.0023250605352442</v>
      </c>
      <c r="G216" s="176" t="n">
        <v>9424</v>
      </c>
      <c r="H216" s="176">
        <f>F216*G216</f>
        <v/>
      </c>
    </row>
    <row r="217" s="194">
      <c r="A217" s="172">
        <f>A216+1</f>
        <v/>
      </c>
      <c r="B217" s="83" t="n"/>
      <c r="C217" s="177" t="inlineStr">
        <is>
          <t>14.5.09.10-0001</t>
        </is>
      </c>
      <c r="D217" s="174" t="inlineStr">
        <is>
          <t>Толуол каменноугольный и сланцевый марки: А</t>
        </is>
      </c>
      <c r="E217" s="251" t="inlineStr">
        <is>
          <t>т</t>
        </is>
      </c>
      <c r="F217" s="177" t="n">
        <v>0.0042924194496817</v>
      </c>
      <c r="G217" s="176" t="n">
        <v>3922</v>
      </c>
      <c r="H217" s="176">
        <f>F217*G217</f>
        <v/>
      </c>
    </row>
    <row r="218" s="194">
      <c r="A218" s="172">
        <f>A217+1</f>
        <v/>
      </c>
      <c r="B218" s="83" t="n"/>
      <c r="C218" s="177" t="inlineStr">
        <is>
          <t>24.3.01.01-0001</t>
        </is>
      </c>
      <c r="D218" s="174" t="inlineStr">
        <is>
          <t>Трубка поливинилхлоридная ХВТ</t>
        </is>
      </c>
      <c r="E218" s="251" t="inlineStr">
        <is>
          <t>кг</t>
        </is>
      </c>
      <c r="F218" s="177" t="n">
        <v>0.40062581530362</v>
      </c>
      <c r="G218" s="176" t="n">
        <v>41.7</v>
      </c>
      <c r="H218" s="176">
        <f>F218*G218</f>
        <v/>
      </c>
    </row>
    <row r="219" s="194">
      <c r="A219" s="172">
        <f>A218+1</f>
        <v/>
      </c>
      <c r="B219" s="83" t="n"/>
      <c r="C219" s="177" t="inlineStr">
        <is>
          <t>01.3.01.03-0002</t>
        </is>
      </c>
      <c r="D219" s="174" t="inlineStr">
        <is>
          <t>Керосин для технических целей марок КТ-1, КТ-2</t>
        </is>
      </c>
      <c r="E219" s="251" t="inlineStr">
        <is>
          <t>т</t>
        </is>
      </c>
      <c r="F219" s="177" t="n">
        <v>0.0060809275537157</v>
      </c>
      <c r="G219" s="176" t="n">
        <v>2606.9</v>
      </c>
      <c r="H219" s="176">
        <f>F219*G219</f>
        <v/>
      </c>
    </row>
    <row r="220" s="194">
      <c r="A220" s="172">
        <f>A219+1</f>
        <v/>
      </c>
      <c r="B220" s="83" t="n"/>
      <c r="C220" s="177" t="inlineStr">
        <is>
          <t>01.3.02.03-0001</t>
        </is>
      </c>
      <c r="D220" s="174" t="inlineStr">
        <is>
          <t>Ацетилен газообразный технический</t>
        </is>
      </c>
      <c r="E220" s="251" t="inlineStr">
        <is>
          <t>м3</t>
        </is>
      </c>
      <c r="F220" s="177" t="n">
        <v>0.38703315371296</v>
      </c>
      <c r="G220" s="176" t="n">
        <v>38.51</v>
      </c>
      <c r="H220" s="176">
        <f>F220*G220</f>
        <v/>
      </c>
    </row>
    <row r="221" s="194">
      <c r="A221" s="172">
        <f>A220+1</f>
        <v/>
      </c>
      <c r="B221" s="83" t="n"/>
      <c r="C221" s="177" t="inlineStr">
        <is>
          <t>01.7.06.07-0001</t>
        </is>
      </c>
      <c r="D221" s="174" t="inlineStr">
        <is>
          <t>Лента К226</t>
        </is>
      </c>
      <c r="E221" s="251" t="inlineStr">
        <is>
          <t>100 м</t>
        </is>
      </c>
      <c r="F221" s="177" t="n">
        <v>0.12018774459109</v>
      </c>
      <c r="G221" s="176" t="n">
        <v>120</v>
      </c>
      <c r="H221" s="176">
        <f>F221*G221</f>
        <v/>
      </c>
    </row>
    <row r="222" s="194">
      <c r="A222" s="172">
        <f>A221+1</f>
        <v/>
      </c>
      <c r="B222" s="83" t="n"/>
      <c r="C222" s="177" t="inlineStr">
        <is>
          <t>01.7.15.14-0043</t>
        </is>
      </c>
      <c r="D222" s="174" t="inlineStr">
        <is>
          <t>Шуруп самонарезающий: (LN) 3,5/11 мм</t>
        </is>
      </c>
      <c r="E222" s="251" t="inlineStr">
        <is>
          <t>100 шт</t>
        </is>
      </c>
      <c r="F222" s="177" t="n">
        <v>5.0346503128558</v>
      </c>
      <c r="G222" s="176" t="n">
        <v>2</v>
      </c>
      <c r="H222" s="176">
        <f>F222*G222</f>
        <v/>
      </c>
    </row>
    <row r="223" ht="25.5" customHeight="1" s="194">
      <c r="A223" s="172">
        <f>A222+1</f>
        <v/>
      </c>
      <c r="B223" s="83" t="n"/>
      <c r="C223" s="177" t="inlineStr">
        <is>
          <t>02.2.05.04-0093</t>
        </is>
      </c>
      <c r="D223" s="174" t="inlineStr">
        <is>
          <t>Щебень из природного камня для строительных работ марка: 800, фракция 20-40 мм</t>
        </is>
      </c>
      <c r="E223" s="251" t="inlineStr">
        <is>
          <t>м3</t>
        </is>
      </c>
      <c r="F223" s="177" t="n">
        <v>0.076369296042253</v>
      </c>
      <c r="G223" s="176" t="n">
        <v>108.4</v>
      </c>
      <c r="H223" s="176">
        <f>F223*G223</f>
        <v/>
      </c>
    </row>
    <row r="224" s="194">
      <c r="A224" s="172">
        <f>A223+1</f>
        <v/>
      </c>
      <c r="B224" s="83" t="n"/>
      <c r="C224" s="177" t="inlineStr">
        <is>
          <t>20.2.02.01-0019</t>
        </is>
      </c>
      <c r="D224" s="174" t="inlineStr">
        <is>
          <t>Втулки изолирующие</t>
        </is>
      </c>
      <c r="E224" s="251" t="inlineStr">
        <is>
          <t>1000 шт</t>
        </is>
      </c>
      <c r="F224" s="177" t="n">
        <v>0.023608306973249</v>
      </c>
      <c r="G224" s="176" t="n">
        <v>270</v>
      </c>
      <c r="H224" s="176">
        <f>F224*G224</f>
        <v/>
      </c>
    </row>
    <row r="225" s="194">
      <c r="A225" s="172">
        <f>A224+1</f>
        <v/>
      </c>
      <c r="B225" s="83" t="n"/>
      <c r="C225" s="177" t="inlineStr">
        <is>
          <t>01.2.01.02-0054</t>
        </is>
      </c>
      <c r="D225" s="174" t="inlineStr">
        <is>
          <t>Битумы нефтяные строительные марки: БН-90/10</t>
        </is>
      </c>
      <c r="E225" s="251" t="inlineStr">
        <is>
          <t>т</t>
        </is>
      </c>
      <c r="F225" s="177" t="n">
        <v>0.0041135686392783</v>
      </c>
      <c r="G225" s="176" t="n">
        <v>1383.1</v>
      </c>
      <c r="H225" s="176">
        <f>F225*G225</f>
        <v/>
      </c>
    </row>
    <row r="226" s="194">
      <c r="A226" s="172">
        <f>A225+1</f>
        <v/>
      </c>
      <c r="B226" s="83" t="n"/>
      <c r="C226" s="177" t="inlineStr">
        <is>
          <t>01.2.01.02-0052</t>
        </is>
      </c>
      <c r="D226" s="174" t="inlineStr">
        <is>
          <t>Битумы нефтяные строительные марки: БН-70/30</t>
        </is>
      </c>
      <c r="E226" s="251" t="inlineStr">
        <is>
          <t>т</t>
        </is>
      </c>
      <c r="F226" s="177" t="n">
        <v>0.0014308064832272</v>
      </c>
      <c r="G226" s="176" t="n">
        <v>1525.5</v>
      </c>
      <c r="H226" s="176">
        <f>F226*G226</f>
        <v/>
      </c>
    </row>
    <row r="227" s="194">
      <c r="A227" s="172">
        <f>A226+1</f>
        <v/>
      </c>
      <c r="B227" s="83" t="n"/>
      <c r="C227" s="177" t="inlineStr">
        <is>
          <t>08.3.03.04-0012</t>
        </is>
      </c>
      <c r="D227" s="174" t="inlineStr">
        <is>
          <t>Проволока светлая диаметром: 1,1 мм</t>
        </is>
      </c>
      <c r="E227" s="251" t="inlineStr">
        <is>
          <t>т</t>
        </is>
      </c>
      <c r="F227" s="177" t="n">
        <v>0.0001788508104034</v>
      </c>
      <c r="G227" s="176" t="n">
        <v>10200</v>
      </c>
      <c r="H227" s="176">
        <f>F227*G227</f>
        <v/>
      </c>
    </row>
    <row r="228" s="194">
      <c r="A228" s="172">
        <f>A227+1</f>
        <v/>
      </c>
      <c r="B228" s="83" t="n"/>
      <c r="C228" s="177" t="inlineStr">
        <is>
          <t>01.7.02.09-0002</t>
        </is>
      </c>
      <c r="D228" s="174" t="inlineStr">
        <is>
          <t>Шпагат бумажный</t>
        </is>
      </c>
      <c r="E228" s="251" t="inlineStr">
        <is>
          <t>кг</t>
        </is>
      </c>
      <c r="F228" s="177" t="n">
        <v>0.071540324161361</v>
      </c>
      <c r="G228" s="176" t="n">
        <v>11.5</v>
      </c>
      <c r="H228" s="176">
        <f>F228*G228</f>
        <v/>
      </c>
    </row>
    <row r="229" s="194">
      <c r="A229" s="172">
        <f>A228+1</f>
        <v/>
      </c>
      <c r="B229" s="83" t="n"/>
      <c r="C229" s="177" t="inlineStr">
        <is>
          <t>01.7.20.08-0051</t>
        </is>
      </c>
      <c r="D229" s="174" t="inlineStr">
        <is>
          <t>Ветошь</t>
        </is>
      </c>
      <c r="E229" s="251" t="inlineStr">
        <is>
          <t>кг</t>
        </is>
      </c>
      <c r="F229" s="177" t="n">
        <v>0.02521796426688</v>
      </c>
      <c r="G229" s="176" t="n">
        <v>1.82</v>
      </c>
      <c r="H229" s="176">
        <f>F229*G229</f>
        <v/>
      </c>
    </row>
    <row r="230">
      <c r="K230" s="274" t="n"/>
    </row>
    <row r="231">
      <c r="B231" s="186" t="inlineStr">
        <is>
          <t>Составил ______________________       А.Р. Маркова</t>
        </is>
      </c>
      <c r="C231" s="192" t="n"/>
    </row>
    <row r="232">
      <c r="B232" s="193" t="inlineStr">
        <is>
          <t xml:space="preserve">                         (подпись, инициалы, фамилия)</t>
        </is>
      </c>
      <c r="C232" s="192" t="n"/>
    </row>
    <row r="233">
      <c r="B233" s="186" t="n"/>
      <c r="C233" s="192" t="n"/>
    </row>
    <row r="234">
      <c r="B234" s="186" t="inlineStr">
        <is>
          <t>Проверил ______________________        А.В. Костянецкая</t>
        </is>
      </c>
      <c r="C234" s="192" t="n"/>
    </row>
    <row r="235">
      <c r="B235" s="193" t="inlineStr">
        <is>
          <t xml:space="preserve">                        (подпись, инициалы, фамилия)</t>
        </is>
      </c>
      <c r="C235" s="192" t="n"/>
    </row>
  </sheetData>
  <mergeCells count="15">
    <mergeCell ref="A77:E77"/>
    <mergeCell ref="B9:B10"/>
    <mergeCell ref="A3:H3"/>
    <mergeCell ref="E9:E10"/>
    <mergeCell ref="C9:C10"/>
    <mergeCell ref="D9:D10"/>
    <mergeCell ref="F9:F10"/>
    <mergeCell ref="A12:E12"/>
    <mergeCell ref="A9:A10"/>
    <mergeCell ref="A29:E29"/>
    <mergeCell ref="A2:H2"/>
    <mergeCell ref="A89:E89"/>
    <mergeCell ref="G9:H9"/>
    <mergeCell ref="A31:E31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2.8554687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0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7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94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94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42" t="inlineStr">
        <is>
          <t>Оплата труда рабочих</t>
        </is>
      </c>
      <c r="C11" s="188">
        <f>'Прил.5 Расчет СМР и ОБ'!J15</f>
        <v/>
      </c>
      <c r="D11" s="44">
        <f>C11/$C$24</f>
        <v/>
      </c>
      <c r="E11" s="44">
        <f>C11/$C$40</f>
        <v/>
      </c>
    </row>
    <row r="12">
      <c r="B12" s="42" t="inlineStr">
        <is>
          <t>Эксплуатация машин основных</t>
        </is>
      </c>
      <c r="C12" s="188">
        <f>'Прил.5 Расчет СМР и ОБ'!J31</f>
        <v/>
      </c>
      <c r="D12" s="44">
        <f>C12/$C$24</f>
        <v/>
      </c>
      <c r="E12" s="44">
        <f>C12/$C$40</f>
        <v/>
      </c>
    </row>
    <row r="13">
      <c r="B13" s="42" t="inlineStr">
        <is>
          <t>Эксплуатация машин прочих</t>
        </is>
      </c>
      <c r="C13" s="188">
        <f>'Прил.5 Расчет СМР и ОБ'!J69</f>
        <v/>
      </c>
      <c r="D13" s="44">
        <f>C13/$C$24</f>
        <v/>
      </c>
      <c r="E13" s="44">
        <f>C13/$C$40</f>
        <v/>
      </c>
    </row>
    <row r="14">
      <c r="B14" s="42" t="inlineStr">
        <is>
          <t>ЭКСПЛУАТАЦИЯ МАШИН, ВСЕГО:</t>
        </is>
      </c>
      <c r="C14" s="188">
        <f>C13+C12</f>
        <v/>
      </c>
      <c r="D14" s="44">
        <f>C14/$C$24</f>
        <v/>
      </c>
      <c r="E14" s="44">
        <f>C14/$C$40</f>
        <v/>
      </c>
    </row>
    <row r="15">
      <c r="B15" s="42" t="inlineStr">
        <is>
          <t>в том числе зарплата машинистов</t>
        </is>
      </c>
      <c r="C15" s="188">
        <f>'Прил.5 Расчет СМР и ОБ'!J18</f>
        <v/>
      </c>
      <c r="D15" s="44">
        <f>C15/$C$24</f>
        <v/>
      </c>
      <c r="E15" s="44">
        <f>C15/$C$40</f>
        <v/>
      </c>
    </row>
    <row r="16">
      <c r="B16" s="42" t="inlineStr">
        <is>
          <t>Материалы основные</t>
        </is>
      </c>
      <c r="C16" s="188">
        <f>'Прил.5 Расчет СМР и ОБ'!J80</f>
        <v/>
      </c>
      <c r="D16" s="44">
        <f>C16/$C$24</f>
        <v/>
      </c>
      <c r="E16" s="44">
        <f>C16/$C$40</f>
        <v/>
      </c>
    </row>
    <row r="17">
      <c r="B17" s="42" t="inlineStr">
        <is>
          <t>Материалы прочие</t>
        </is>
      </c>
      <c r="C17" s="188">
        <f>'Прил.5 Расчет СМР и ОБ'!J81</f>
        <v/>
      </c>
      <c r="D17" s="44">
        <f>C17/$C$24</f>
        <v/>
      </c>
      <c r="E17" s="44">
        <f>C17/$C$40</f>
        <v/>
      </c>
      <c r="G17" s="275" t="n"/>
    </row>
    <row r="18">
      <c r="B18" s="42" t="inlineStr">
        <is>
          <t>МАТЕРИАЛЫ, ВСЕГО:</t>
        </is>
      </c>
      <c r="C18" s="188">
        <f>C17+C16</f>
        <v/>
      </c>
      <c r="D18" s="44">
        <f>C18/$C$24</f>
        <v/>
      </c>
      <c r="E18" s="44">
        <f>C18/$C$40</f>
        <v/>
      </c>
    </row>
    <row r="19">
      <c r="B19" s="42" t="inlineStr">
        <is>
          <t>ИТОГО</t>
        </is>
      </c>
      <c r="C19" s="188">
        <f>C18+C14+C11</f>
        <v/>
      </c>
      <c r="D19" s="44" t="n"/>
      <c r="E19" s="42" t="n"/>
    </row>
    <row r="20">
      <c r="B20" s="42" t="inlineStr">
        <is>
          <t>Сметная прибыль, руб.</t>
        </is>
      </c>
      <c r="C20" s="188">
        <f>ROUND(C21*(C11+C15),2)</f>
        <v/>
      </c>
      <c r="D20" s="44">
        <f>C20/$C$24</f>
        <v/>
      </c>
      <c r="E20" s="44">
        <f>C20/$C$40</f>
        <v/>
      </c>
    </row>
    <row r="21">
      <c r="B21" s="42" t="inlineStr">
        <is>
          <t>Сметная прибыль, %</t>
        </is>
      </c>
      <c r="C21" s="47">
        <f>'Прил.5 Расчет СМР и ОБ'!E87</f>
        <v/>
      </c>
      <c r="D21" s="44" t="n"/>
      <c r="E21" s="42" t="n"/>
    </row>
    <row r="22">
      <c r="B22" s="42" t="inlineStr">
        <is>
          <t>Накладные расходы, руб.</t>
        </is>
      </c>
      <c r="C22" s="188">
        <f>ROUND(C23*(C11+C15),2)</f>
        <v/>
      </c>
      <c r="D22" s="44">
        <f>C22/$C$24</f>
        <v/>
      </c>
      <c r="E22" s="44">
        <f>C22/$C$40</f>
        <v/>
      </c>
    </row>
    <row r="23">
      <c r="B23" s="42" t="inlineStr">
        <is>
          <t>Накладные расходы, %</t>
        </is>
      </c>
      <c r="C23" s="47">
        <f>'Прил.5 Расчет СМР и ОБ'!E85</f>
        <v/>
      </c>
      <c r="D23" s="44" t="n"/>
      <c r="E23" s="42" t="n"/>
    </row>
    <row r="24">
      <c r="B24" s="42" t="inlineStr">
        <is>
          <t>ВСЕГО СМР с НР и СП</t>
        </is>
      </c>
      <c r="C24" s="188">
        <f>C19+C20+C22</f>
        <v/>
      </c>
      <c r="D24" s="44">
        <f>C24/$C$24</f>
        <v/>
      </c>
      <c r="E24" s="44">
        <f>C24/$C$40</f>
        <v/>
      </c>
    </row>
    <row r="25" ht="25.5" customHeight="1" s="194">
      <c r="B25" s="42" t="inlineStr">
        <is>
          <t>ВСЕГО стоимость оборудования, в том числе</t>
        </is>
      </c>
      <c r="C25" s="188">
        <f>'Прил.5 Расчет СМР и ОБ'!J77</f>
        <v/>
      </c>
      <c r="D25" s="44" t="n"/>
      <c r="E25" s="44">
        <f>C25/$C$40</f>
        <v/>
      </c>
    </row>
    <row r="26" ht="25.5" customHeight="1" s="194">
      <c r="B26" s="42" t="inlineStr">
        <is>
          <t>стоимость оборудования технологического</t>
        </is>
      </c>
      <c r="C26" s="188">
        <f>C25</f>
        <v/>
      </c>
      <c r="D26" s="44" t="n"/>
      <c r="E26" s="44">
        <f>C26/$C$40</f>
        <v/>
      </c>
    </row>
    <row r="27">
      <c r="B27" s="42" t="inlineStr">
        <is>
          <t>ИТОГО (СМР + ОБОРУДОВАНИЕ)</t>
        </is>
      </c>
      <c r="C27" s="43">
        <f>C24+C25</f>
        <v/>
      </c>
      <c r="D27" s="44" t="n"/>
      <c r="E27" s="44">
        <f>C27/$C$40</f>
        <v/>
      </c>
    </row>
    <row r="28" ht="33" customHeight="1" s="194">
      <c r="B28" s="42" t="inlineStr">
        <is>
          <t>ПРОЧ. ЗАТР., УЧТЕННЫЕ ПОКАЗАТЕЛЕМ,  в том числе</t>
        </is>
      </c>
      <c r="C28" s="42" t="n"/>
      <c r="D28" s="42" t="n"/>
      <c r="E28" s="42" t="n"/>
    </row>
    <row r="29" ht="25.5" customHeight="1" s="194">
      <c r="B29" s="42" t="inlineStr">
        <is>
          <t>Временные здания и сооружения - 3,9%</t>
        </is>
      </c>
      <c r="C29" s="43">
        <f>ROUND(C24*3.9%,2)</f>
        <v/>
      </c>
      <c r="D29" s="42" t="n"/>
      <c r="E29" s="44">
        <f>C29/$C$40</f>
        <v/>
      </c>
    </row>
    <row r="30" ht="38.25" customHeight="1" s="194">
      <c r="B30" s="42" t="inlineStr">
        <is>
          <t>Дополнительные затраты при производстве строительно-монтажных работ в зимнее время - 2,1%</t>
        </is>
      </c>
      <c r="C30" s="43">
        <f>ROUND((C24+C29)*2.1%,2)</f>
        <v/>
      </c>
      <c r="D30" s="42" t="n"/>
      <c r="E30" s="44">
        <f>C30/$C$40</f>
        <v/>
      </c>
    </row>
    <row r="31">
      <c r="B31" s="42" t="inlineStr">
        <is>
          <t>Пусконаладочные работы</t>
        </is>
      </c>
      <c r="C31" s="43" t="n">
        <v>0</v>
      </c>
      <c r="D31" s="42" t="n"/>
      <c r="E31" s="44">
        <f>C31/$C$40</f>
        <v/>
      </c>
    </row>
    <row r="32" ht="25.5" customHeight="1" s="194">
      <c r="B32" s="42" t="inlineStr">
        <is>
          <t>Затраты по перевозке работников к месту работы и обратно</t>
        </is>
      </c>
      <c r="C32" s="43">
        <f>ROUND($C$27*0%,2)</f>
        <v/>
      </c>
      <c r="D32" s="42" t="n"/>
      <c r="E32" s="44">
        <f>C32/$C$40</f>
        <v/>
      </c>
    </row>
    <row r="33" ht="25.5" customHeight="1" s="194">
      <c r="B33" s="42" t="inlineStr">
        <is>
          <t>Затраты, связанные с осуществлением работ вахтовым методом</t>
        </is>
      </c>
      <c r="C33" s="43">
        <f>ROUND($C$27*0%,2)</f>
        <v/>
      </c>
      <c r="D33" s="42" t="n"/>
      <c r="E33" s="44">
        <f>C33/$C$40</f>
        <v/>
      </c>
    </row>
    <row r="34" ht="51" customHeight="1" s="194">
      <c r="B34" s="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3">
        <f>ROUND($C$27*0%,2)</f>
        <v/>
      </c>
      <c r="D34" s="42" t="n"/>
      <c r="E34" s="44">
        <f>C34/$C$40</f>
        <v/>
      </c>
    </row>
    <row r="35" ht="76.5" customHeight="1" s="194">
      <c r="B35" s="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3">
        <f>ROUND($C$27*0%,2)</f>
        <v/>
      </c>
      <c r="D35" s="42" t="n"/>
      <c r="E35" s="44">
        <f>C35/$C$40</f>
        <v/>
      </c>
    </row>
    <row r="36" ht="25.5" customHeight="1" s="194">
      <c r="B36" s="42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42" t="n"/>
      <c r="E36" s="44">
        <f>C36/$C$40</f>
        <v/>
      </c>
      <c r="G36" s="84" t="n"/>
      <c r="L36" s="127" t="n"/>
    </row>
    <row r="37">
      <c r="B37" s="42" t="inlineStr">
        <is>
          <t>Авторский надзор - 0,2%</t>
        </is>
      </c>
      <c r="C37" s="180">
        <f>ROUND((C27+C32+C33+C34+C35+C29+C31+C30)*0.2%,2)</f>
        <v/>
      </c>
      <c r="D37" s="42" t="n"/>
      <c r="E37" s="44">
        <f>C37/$C$40</f>
        <v/>
      </c>
      <c r="G37" s="84" t="n"/>
      <c r="L37" s="127" t="n"/>
    </row>
    <row r="38" ht="38.25" customHeight="1" s="194">
      <c r="B38" s="42" t="inlineStr">
        <is>
          <t>ИТОГО (СМР+ОБОРУДОВАНИЕ+ПРОЧ. ЗАТР., УЧТЕННЫЕ ПОКАЗАТЕЛЕМ)</t>
        </is>
      </c>
      <c r="C38" s="181">
        <f>C27+C32+C33+C34+C35+C29+C31+C30+C36+C37</f>
        <v/>
      </c>
      <c r="D38" s="42" t="n"/>
      <c r="E38" s="44">
        <f>C38/$C$40</f>
        <v/>
      </c>
    </row>
    <row r="39" ht="13.5" customHeight="1" s="194">
      <c r="B39" s="42" t="inlineStr">
        <is>
          <t>Непредвиденные расходы</t>
        </is>
      </c>
      <c r="C39" s="188">
        <f>ROUND(C38*3%,2)</f>
        <v/>
      </c>
      <c r="D39" s="42" t="n"/>
      <c r="E39" s="44">
        <f>C39/$C$38</f>
        <v/>
      </c>
    </row>
    <row r="40">
      <c r="B40" s="42" t="inlineStr">
        <is>
          <t>ВСЕГО:</t>
        </is>
      </c>
      <c r="C40" s="188">
        <f>C39+C38</f>
        <v/>
      </c>
      <c r="D40" s="42" t="n"/>
      <c r="E40" s="44">
        <f>C40/$C$40</f>
        <v/>
      </c>
    </row>
    <row r="41">
      <c r="B41" s="42" t="inlineStr">
        <is>
          <t>ИТОГО ПОКАЗАТЕЛЬ НА ЕД. ИЗМ.</t>
        </is>
      </c>
      <c r="C41" s="188">
        <f>C40/'Прил.5 Расчет СМР и ОБ'!E91</f>
        <v/>
      </c>
      <c r="D41" s="42" t="n"/>
      <c r="E41" s="42" t="n"/>
    </row>
    <row r="42">
      <c r="B42" s="21" t="n"/>
      <c r="C42" s="186" t="n"/>
      <c r="D42" s="186" t="n"/>
      <c r="E42" s="186" t="n"/>
    </row>
    <row r="43">
      <c r="B43" s="186" t="inlineStr">
        <is>
          <t>Составил ______________________       А.Р. Маркова</t>
        </is>
      </c>
      <c r="C43" s="192" t="n"/>
      <c r="E43" s="186" t="n"/>
    </row>
    <row r="44">
      <c r="B44" s="193" t="inlineStr">
        <is>
          <t xml:space="preserve">                         (подпись, инициалы, фамилия)</t>
        </is>
      </c>
      <c r="C44" s="192" t="n"/>
      <c r="E44" s="186" t="n"/>
    </row>
    <row r="45">
      <c r="B45" s="186" t="n"/>
      <c r="C45" s="192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92" t="n"/>
      <c r="D46" s="186" t="n"/>
      <c r="E46" s="186" t="n"/>
    </row>
    <row r="47">
      <c r="B47" s="193" t="inlineStr">
        <is>
          <t xml:space="preserve">                        (подпись, инициалы, фамилия)</t>
        </is>
      </c>
      <c r="C47" s="192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98"/>
  <sheetViews>
    <sheetView view="pageBreakPreview" topLeftCell="A77" zoomScale="70" workbookViewId="0">
      <selection activeCell="E96" sqref="E96"/>
    </sheetView>
  </sheetViews>
  <sheetFormatPr baseColWidth="8" defaultColWidth="9.140625" defaultRowHeight="15" outlineLevelRow="1"/>
  <cols>
    <col width="5.7109375" customWidth="1" style="192" min="1" max="1"/>
    <col width="22.5703125" customWidth="1" style="192" min="2" max="2"/>
    <col width="39.140625" customWidth="1" style="192" min="3" max="3"/>
    <col width="10.7109375" customWidth="1" style="192" min="4" max="4"/>
    <col width="12.7109375" customWidth="1" style="192" min="5" max="5"/>
    <col width="14.5703125" customWidth="1" style="192" min="6" max="6"/>
    <col width="18" customWidth="1" style="192" min="7" max="7"/>
    <col width="12.7109375" customWidth="1" style="192" min="8" max="8"/>
    <col width="14.5703125" customWidth="1" style="192" min="9" max="9"/>
    <col width="15.140625" customWidth="1" style="192" min="10" max="10"/>
    <col width="3.7109375" customWidth="1" style="192" min="11" max="11"/>
    <col width="9.42578125" customWidth="1" style="192" min="12" max="12"/>
    <col width="10.85546875" customWidth="1" style="192" min="13" max="13"/>
    <col width="9.140625" customWidth="1" style="192" min="14" max="14"/>
    <col width="9.140625" customWidth="1" style="194" min="15" max="15"/>
  </cols>
  <sheetData>
    <row r="2" ht="15.75" customHeight="1" s="194">
      <c r="I2" s="196" t="n"/>
      <c r="J2" s="91" t="inlineStr">
        <is>
          <t>Приложение №5</t>
        </is>
      </c>
    </row>
    <row r="3" ht="6.75" customHeight="1" s="194"/>
    <row r="4" ht="12.75" customFormat="1" customHeight="1" s="186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86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86">
      <c r="A6" s="242" t="inlineStr">
        <is>
          <t>Наименование разрабатываемого показателя УНЦ</t>
        </is>
      </c>
      <c r="D6" s="149" t="inlineStr">
        <is>
          <t>Демонтаж ячейки выключателя НУ 750кВ</t>
        </is>
      </c>
      <c r="E6" s="149" t="n"/>
      <c r="F6" s="149" t="n"/>
      <c r="G6" s="149" t="n"/>
      <c r="H6" s="149" t="n"/>
      <c r="I6" s="149" t="n"/>
      <c r="J6" s="149" t="n"/>
    </row>
    <row r="7" ht="12.75" customFormat="1" customHeight="1" s="186">
      <c r="A7" s="242" t="inlineStr">
        <is>
          <t>Единица измерения  — 1 ячейка</t>
        </is>
      </c>
      <c r="I7" s="228" t="n"/>
      <c r="J7" s="228" t="n"/>
    </row>
    <row r="8" ht="12.75" customFormat="1" customHeight="1" s="186"/>
    <row r="9" ht="30.75" customHeight="1" s="194">
      <c r="A9" s="231" t="inlineStr">
        <is>
          <t>№ пп.</t>
        </is>
      </c>
      <c r="B9" s="231" t="inlineStr">
        <is>
          <t>Код ресурса</t>
        </is>
      </c>
      <c r="C9" s="231" t="inlineStr">
        <is>
          <t>Наименование</t>
        </is>
      </c>
      <c r="D9" s="231" t="inlineStr">
        <is>
          <t>Ед. изм.</t>
        </is>
      </c>
      <c r="E9" s="231" t="inlineStr">
        <is>
          <t>Кол-во единиц по проектным данным</t>
        </is>
      </c>
      <c r="F9" s="231" t="inlineStr">
        <is>
          <t>Сметная стоимость в ценах на 01.01.2000 (руб.)</t>
        </is>
      </c>
      <c r="G9" s="265" t="n"/>
      <c r="H9" s="231" t="inlineStr">
        <is>
          <t>Удельный вес, %</t>
        </is>
      </c>
      <c r="I9" s="231" t="inlineStr">
        <is>
          <t>Сметная стоимость в ценах на 01.01.2023 (руб.)</t>
        </is>
      </c>
      <c r="J9" s="265" t="n"/>
    </row>
    <row r="10">
      <c r="A10" s="267" t="n"/>
      <c r="B10" s="267" t="n"/>
      <c r="C10" s="267" t="n"/>
      <c r="D10" s="267" t="n"/>
      <c r="E10" s="267" t="n"/>
      <c r="F10" s="231" t="inlineStr">
        <is>
          <t>на ед. изм.</t>
        </is>
      </c>
      <c r="G10" s="231" t="inlineStr">
        <is>
          <t>общая</t>
        </is>
      </c>
      <c r="H10" s="267" t="n"/>
      <c r="I10" s="231" t="inlineStr">
        <is>
          <t>на ед. изм.</t>
        </is>
      </c>
      <c r="J10" s="231" t="inlineStr">
        <is>
          <t>общая</t>
        </is>
      </c>
    </row>
    <row r="11">
      <c r="A11" s="231" t="n">
        <v>1</v>
      </c>
      <c r="B11" s="231" t="n">
        <v>2</v>
      </c>
      <c r="C11" s="231" t="n">
        <v>3</v>
      </c>
      <c r="D11" s="231" t="n">
        <v>4</v>
      </c>
      <c r="E11" s="231" t="n">
        <v>5</v>
      </c>
      <c r="F11" s="231" t="n">
        <v>6</v>
      </c>
      <c r="G11" s="231" t="n">
        <v>7</v>
      </c>
      <c r="H11" s="231" t="n">
        <v>8</v>
      </c>
      <c r="I11" s="231" t="n">
        <v>9</v>
      </c>
      <c r="J11" s="231" t="n">
        <v>10</v>
      </c>
    </row>
    <row r="12">
      <c r="A12" s="231" t="n"/>
      <c r="B12" s="223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54" t="n"/>
      <c r="J12" s="54" t="n"/>
    </row>
    <row r="13" ht="25.5" customHeight="1" s="194">
      <c r="A13" s="231" t="n">
        <v>1</v>
      </c>
      <c r="B13" s="81" t="inlineStr">
        <is>
          <t>1-4-3</t>
        </is>
      </c>
      <c r="C13" s="147" t="inlineStr">
        <is>
          <t>Затраты труда рабочих (средний разряд работы 4,3)</t>
        </is>
      </c>
      <c r="D13" s="81" t="inlineStr">
        <is>
          <t>чел.-ч</t>
        </is>
      </c>
      <c r="E13" s="276" t="n">
        <v>55704.310569914</v>
      </c>
      <c r="F13" s="162">
        <f>G13/E13</f>
        <v/>
      </c>
      <c r="G13" s="277" t="n">
        <v>672462.4372</v>
      </c>
      <c r="H13" s="235">
        <f>G13/G14</f>
        <v/>
      </c>
      <c r="I13" s="162">
        <f>'ФОТр.тек.'!E13</f>
        <v/>
      </c>
      <c r="J13" s="162">
        <f>ROUND(I13*E13,2)</f>
        <v/>
      </c>
    </row>
    <row r="14" ht="25.5" customFormat="1" customHeight="1" s="192">
      <c r="A14" s="231" t="n"/>
      <c r="B14" s="231" t="n"/>
      <c r="C14" s="223" t="inlineStr">
        <is>
          <t>Итого по разделу "Затраты труда рабочих-строителей"</t>
        </is>
      </c>
      <c r="D14" s="231" t="inlineStr">
        <is>
          <t>чел.-ч.</t>
        </is>
      </c>
      <c r="E14" s="276">
        <f>SUM(E13:E13)</f>
        <v/>
      </c>
      <c r="F14" s="162" t="n"/>
      <c r="G14" s="162">
        <f>SUM(G13:G13)</f>
        <v/>
      </c>
      <c r="H14" s="235" t="n">
        <v>1</v>
      </c>
      <c r="I14" s="162" t="n"/>
      <c r="J14" s="162">
        <f>SUM(J13:J13)</f>
        <v/>
      </c>
      <c r="K14" s="278" t="n"/>
      <c r="L14" s="126" t="n"/>
    </row>
    <row r="15" ht="40.9" customFormat="1" customHeight="1" s="192">
      <c r="A15" s="231" t="n"/>
      <c r="B15" s="231" t="n"/>
      <c r="C15" s="223" t="inlineStr">
        <is>
          <t>Итого по разделу "Затраты труда рабочих-строителей" 
(с коэффициентом на демонтаж 0,7)</t>
        </is>
      </c>
      <c r="D15" s="231" t="n"/>
      <c r="E15" s="279" t="n"/>
      <c r="F15" s="162" t="n"/>
      <c r="G15" s="162">
        <f>G14*0.7</f>
        <v/>
      </c>
      <c r="H15" s="234" t="n">
        <v>1</v>
      </c>
      <c r="I15" s="158" t="n"/>
      <c r="J15" s="162">
        <f>J14*0.7</f>
        <v/>
      </c>
      <c r="K15" s="278" t="n"/>
      <c r="L15" s="126" t="n"/>
    </row>
    <row r="16" ht="14.25" customFormat="1" customHeight="1" s="192">
      <c r="A16" s="231" t="n"/>
      <c r="B16" s="230" t="inlineStr">
        <is>
          <t>Затраты труда машинистов</t>
        </is>
      </c>
      <c r="C16" s="264" t="n"/>
      <c r="D16" s="264" t="n"/>
      <c r="E16" s="264" t="n"/>
      <c r="F16" s="264" t="n"/>
      <c r="G16" s="264" t="n"/>
      <c r="H16" s="265" t="n"/>
      <c r="I16" s="54" t="n"/>
      <c r="J16" s="54" t="n"/>
    </row>
    <row r="17" ht="14.25" customFormat="1" customHeight="1" s="192">
      <c r="A17" s="231" t="n">
        <v>2</v>
      </c>
      <c r="B17" s="231" t="n">
        <v>2</v>
      </c>
      <c r="C17" s="230" t="inlineStr">
        <is>
          <t>Затраты труда машинистов</t>
        </is>
      </c>
      <c r="D17" s="231" t="inlineStr">
        <is>
          <t>чел.-ч.</t>
        </is>
      </c>
      <c r="E17" s="279" t="n">
        <v>22556.591666667</v>
      </c>
      <c r="F17" s="162" t="n">
        <v>12.887173039958</v>
      </c>
      <c r="G17" s="277">
        <f>E17*F17</f>
        <v/>
      </c>
      <c r="H17" s="235" t="n">
        <v>1</v>
      </c>
      <c r="I17" s="162">
        <f>ROUND(F17*Прил.10!D10,2)</f>
        <v/>
      </c>
      <c r="J17" s="162">
        <f>ROUND(I17*E17,2)</f>
        <v/>
      </c>
      <c r="L17" s="192" t="n"/>
    </row>
    <row r="18" ht="30" customFormat="1" customHeight="1" s="192">
      <c r="A18" s="231" t="n"/>
      <c r="B18" s="231" t="n"/>
      <c r="C18" s="230" t="inlineStr">
        <is>
          <t>Затраты труда машинистов 
(с коэффициентом на демонтаж 0,7)</t>
        </is>
      </c>
      <c r="D18" s="231" t="n"/>
      <c r="E18" s="279" t="n"/>
      <c r="F18" s="162" t="n"/>
      <c r="G18" s="162">
        <f>G17*0.7</f>
        <v/>
      </c>
      <c r="H18" s="234" t="n">
        <v>1</v>
      </c>
      <c r="I18" s="162" t="n"/>
      <c r="J18" s="162">
        <f>J17*0.7</f>
        <v/>
      </c>
      <c r="L18" s="79" t="n"/>
    </row>
    <row r="19" ht="14.25" customFormat="1" customHeight="1" s="192">
      <c r="A19" s="231" t="n"/>
      <c r="B19" s="223" t="inlineStr">
        <is>
          <t>Машины и механизмы</t>
        </is>
      </c>
      <c r="C19" s="264" t="n"/>
      <c r="D19" s="264" t="n"/>
      <c r="E19" s="264" t="n"/>
      <c r="F19" s="264" t="n"/>
      <c r="G19" s="264" t="n"/>
      <c r="H19" s="265" t="n"/>
      <c r="I19" s="235" t="n"/>
      <c r="J19" s="235" t="n"/>
    </row>
    <row r="20" ht="14.25" customFormat="1" customHeight="1" s="192">
      <c r="A20" s="231" t="n"/>
      <c r="B20" s="230" t="inlineStr">
        <is>
          <t>Основные машины и механизмы</t>
        </is>
      </c>
      <c r="C20" s="264" t="n"/>
      <c r="D20" s="264" t="n"/>
      <c r="E20" s="264" t="n"/>
      <c r="F20" s="264" t="n"/>
      <c r="G20" s="264" t="n"/>
      <c r="H20" s="265" t="n"/>
      <c r="I20" s="54" t="n"/>
      <c r="J20" s="54" t="n"/>
    </row>
    <row r="21" ht="14.25" customFormat="1" customHeight="1" s="192">
      <c r="A21" s="231" t="n">
        <v>3</v>
      </c>
      <c r="B21" s="81" t="inlineStr">
        <is>
          <t>91.21.22-447</t>
        </is>
      </c>
      <c r="C21" s="147" t="inlineStr">
        <is>
          <t>Установки электрометаллизационные</t>
        </is>
      </c>
      <c r="D21" s="81" t="inlineStr">
        <is>
          <t>маш.-ч</t>
        </is>
      </c>
      <c r="E21" s="276" t="n">
        <v>5563.9416666667</v>
      </c>
      <c r="F21" s="277" t="n">
        <v>74.23999999999999</v>
      </c>
      <c r="G21" s="277">
        <f>E21*F21</f>
        <v/>
      </c>
      <c r="H21" s="235">
        <f>G21/$G$70</f>
        <v/>
      </c>
      <c r="I21" s="162">
        <f>ROUND(F21*Прил.10!$D$11,2)</f>
        <v/>
      </c>
      <c r="J21" s="162">
        <f>ROUND(I21*E21,2)</f>
        <v/>
      </c>
      <c r="L21" s="192" t="n"/>
    </row>
    <row r="22" ht="25.5" customFormat="1" customHeight="1" s="192">
      <c r="A22" s="231" t="n">
        <v>4</v>
      </c>
      <c r="B22" s="81" t="inlineStr">
        <is>
          <t>91.05.05-014</t>
        </is>
      </c>
      <c r="C22" s="147" t="inlineStr">
        <is>
          <t>Краны на автомобильном ходу, грузоподъемность 10 т</t>
        </is>
      </c>
      <c r="D22" s="81" t="inlineStr">
        <is>
          <t>маш.-ч</t>
        </is>
      </c>
      <c r="E22" s="276" t="n">
        <v>2571.5416666667</v>
      </c>
      <c r="F22" s="277" t="n">
        <v>111.99</v>
      </c>
      <c r="G22" s="277">
        <f>E22*F22</f>
        <v/>
      </c>
      <c r="H22" s="235">
        <f>G22/$G$70</f>
        <v/>
      </c>
      <c r="I22" s="162">
        <f>ROUND(F22*Прил.10!$D$11,2)</f>
        <v/>
      </c>
      <c r="J22" s="162">
        <f>ROUND(I22*E22,2)</f>
        <v/>
      </c>
      <c r="L22" s="192" t="n"/>
    </row>
    <row r="23" ht="51" customFormat="1" customHeight="1" s="192">
      <c r="A23" s="231" t="n">
        <v>5</v>
      </c>
      <c r="B23" s="81" t="inlineStr">
        <is>
          <t>91.04.01-021</t>
        </is>
      </c>
      <c r="C23" s="14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81" t="inlineStr">
        <is>
          <t>маш.-ч</t>
        </is>
      </c>
      <c r="E23" s="276" t="n">
        <v>2470.8583333333</v>
      </c>
      <c r="F23" s="277" t="n">
        <v>87.59999999999999</v>
      </c>
      <c r="G23" s="277">
        <f>E23*F23</f>
        <v/>
      </c>
      <c r="H23" s="235">
        <f>G23/$G$70</f>
        <v/>
      </c>
      <c r="I23" s="162">
        <f>ROUND(F23*Прил.10!$D$11,2)</f>
        <v/>
      </c>
      <c r="J23" s="162">
        <f>ROUND(I23*E23,2)</f>
        <v/>
      </c>
      <c r="L23" s="192" t="n"/>
    </row>
    <row r="24" ht="38.25" customFormat="1" customHeight="1" s="192">
      <c r="A24" s="231" t="n">
        <v>6</v>
      </c>
      <c r="B24" s="81" t="inlineStr">
        <is>
          <t>91.02.02-002</t>
        </is>
      </c>
      <c r="C24" s="147" t="inlineStr">
        <is>
          <t>Агрегаты копровые без дизель-молота на базе экскаватора с емкостью ковша 0,65 м3</t>
        </is>
      </c>
      <c r="D24" s="81" t="inlineStr">
        <is>
          <t>маш.-ч</t>
        </is>
      </c>
      <c r="E24" s="276" t="n">
        <v>1014.95</v>
      </c>
      <c r="F24" s="277" t="n">
        <v>190.94</v>
      </c>
      <c r="G24" s="277">
        <f>E24*F24</f>
        <v/>
      </c>
      <c r="H24" s="235">
        <f>G24/$G$70</f>
        <v/>
      </c>
      <c r="I24" s="162">
        <f>ROUND(F24*Прил.10!$D$11,2)</f>
        <v/>
      </c>
      <c r="J24" s="162">
        <f>ROUND(I24*E24,2)</f>
        <v/>
      </c>
      <c r="L24" s="192" t="n"/>
    </row>
    <row r="25" ht="25.5" customFormat="1" customHeight="1" s="192">
      <c r="A25" s="231" t="n">
        <v>7</v>
      </c>
      <c r="B25" s="81" t="inlineStr">
        <is>
          <t>91.02.02-003</t>
        </is>
      </c>
      <c r="C25" s="147" t="inlineStr">
        <is>
          <t>Агрегаты копровые без дизель-молота на базе экскаватора с емкостью ковша 1 м3</t>
        </is>
      </c>
      <c r="D25" s="81" t="inlineStr">
        <is>
          <t>маш.-ч</t>
        </is>
      </c>
      <c r="E25" s="276" t="n">
        <v>663.65</v>
      </c>
      <c r="F25" s="277" t="n">
        <v>200.67</v>
      </c>
      <c r="G25" s="277">
        <f>E25*F25</f>
        <v/>
      </c>
      <c r="H25" s="235">
        <f>G25/$G$70</f>
        <v/>
      </c>
      <c r="I25" s="162">
        <f>ROUND(F25*Прил.10!$D$11,2)</f>
        <v/>
      </c>
      <c r="J25" s="162">
        <f>ROUND(I25*E25,2)</f>
        <v/>
      </c>
      <c r="L25" s="192" t="n"/>
    </row>
    <row r="26" ht="14.25" customFormat="1" customHeight="1" s="192">
      <c r="A26" s="231" t="n">
        <v>8</v>
      </c>
      <c r="B26" s="81" t="inlineStr">
        <is>
          <t>91.02.03-024</t>
        </is>
      </c>
      <c r="C26" s="147" t="inlineStr">
        <is>
          <t>Дизель-молоты 2,5 т</t>
        </is>
      </c>
      <c r="D26" s="81" t="inlineStr">
        <is>
          <t>маш.-ч</t>
        </is>
      </c>
      <c r="E26" s="276" t="n">
        <v>1678.6</v>
      </c>
      <c r="F26" s="277" t="n">
        <v>70.67</v>
      </c>
      <c r="G26" s="277">
        <f>E26*F26</f>
        <v/>
      </c>
      <c r="H26" s="235">
        <f>G26/$G$70</f>
        <v/>
      </c>
      <c r="I26" s="162">
        <f>ROUND(F26*Прил.10!$D$11,2)</f>
        <v/>
      </c>
      <c r="J26" s="162">
        <f>ROUND(I26*E26,2)</f>
        <v/>
      </c>
      <c r="L26" s="192" t="n"/>
    </row>
    <row r="27" ht="25.5" customFormat="1" customHeight="1" s="192">
      <c r="A27" s="231" t="n">
        <v>9</v>
      </c>
      <c r="B27" s="81" t="inlineStr">
        <is>
          <t>91.06.06-014</t>
        </is>
      </c>
      <c r="C27" s="147" t="inlineStr">
        <is>
          <t>Автогидроподъемники, высота подъема 28 м</t>
        </is>
      </c>
      <c r="D27" s="81" t="inlineStr">
        <is>
          <t>маш.-ч</t>
        </is>
      </c>
      <c r="E27" s="276" t="n">
        <v>430.775</v>
      </c>
      <c r="F27" s="277" t="n">
        <v>243.49</v>
      </c>
      <c r="G27" s="277">
        <f>E27*F27</f>
        <v/>
      </c>
      <c r="H27" s="235">
        <f>G27/$G$70</f>
        <v/>
      </c>
      <c r="I27" s="162">
        <f>ROUND(F27*Прил.10!$D$11,2)</f>
        <v/>
      </c>
      <c r="J27" s="162">
        <f>ROUND(I27*E27,2)</f>
        <v/>
      </c>
      <c r="L27" s="192" t="n"/>
    </row>
    <row r="28" ht="25.5" customFormat="1" customHeight="1" s="192">
      <c r="A28" s="231" t="n">
        <v>10</v>
      </c>
      <c r="B28" s="81" t="inlineStr">
        <is>
          <t>91.10.01-002</t>
        </is>
      </c>
      <c r="C28" s="147" t="inlineStr">
        <is>
          <t>Агрегаты наполнительно-опрессовочные до 300 м3/ч</t>
        </is>
      </c>
      <c r="D28" s="81" t="inlineStr">
        <is>
          <t>маш.-ч</t>
        </is>
      </c>
      <c r="E28" s="276" t="n">
        <v>313.13333333333</v>
      </c>
      <c r="F28" s="277" t="n">
        <v>287.99</v>
      </c>
      <c r="G28" s="277">
        <f>E28*F28</f>
        <v/>
      </c>
      <c r="H28" s="235">
        <f>G28/$G$70</f>
        <v/>
      </c>
      <c r="I28" s="162">
        <f>ROUND(F28*Прил.10!$D$11,2)</f>
        <v/>
      </c>
      <c r="J28" s="162">
        <f>ROUND(I28*E28,2)</f>
        <v/>
      </c>
      <c r="L28" s="192" t="n"/>
    </row>
    <row r="29" ht="25.5" customFormat="1" customHeight="1" s="192">
      <c r="A29" s="231" t="n">
        <v>11</v>
      </c>
      <c r="B29" s="81" t="inlineStr">
        <is>
          <t>91.05.05-015</t>
        </is>
      </c>
      <c r="C29" s="147" t="inlineStr">
        <is>
          <t>Краны на автомобильном ходу, грузоподъемность 16 т</t>
        </is>
      </c>
      <c r="D29" s="81" t="inlineStr">
        <is>
          <t>маш.-ч</t>
        </is>
      </c>
      <c r="E29" s="276" t="n">
        <v>647.53333333333</v>
      </c>
      <c r="F29" s="277" t="n">
        <v>115.4</v>
      </c>
      <c r="G29" s="277">
        <f>E29*F29</f>
        <v/>
      </c>
      <c r="H29" s="235">
        <f>G29/$G$70</f>
        <v/>
      </c>
      <c r="I29" s="162">
        <f>ROUND(F29*Прил.10!$D$11,2)</f>
        <v/>
      </c>
      <c r="J29" s="162">
        <f>ROUND(I29*E29,2)</f>
        <v/>
      </c>
      <c r="L29" s="192" t="n"/>
    </row>
    <row r="30" ht="14.25" customFormat="1" customHeight="1" s="192">
      <c r="A30" s="231" t="n"/>
      <c r="B30" s="231" t="n"/>
      <c r="C30" s="230" t="inlineStr">
        <is>
          <t>Итого основные машины и механизмы</t>
        </is>
      </c>
      <c r="D30" s="231" t="n"/>
      <c r="E30" s="280" t="n"/>
      <c r="F30" s="162" t="n"/>
      <c r="G30" s="162">
        <f>SUM(G21:G29)</f>
        <v/>
      </c>
      <c r="H30" s="235">
        <f>G30/G70</f>
        <v/>
      </c>
      <c r="I30" s="162" t="n"/>
      <c r="J30" s="162">
        <f>SUM(J21:J27)</f>
        <v/>
      </c>
      <c r="L30" s="278" t="n"/>
    </row>
    <row r="31" ht="32.45" customFormat="1" customHeight="1" s="192">
      <c r="A31" s="231" t="n"/>
      <c r="B31" s="231" t="n"/>
      <c r="C31" s="230" t="inlineStr">
        <is>
          <t>Итого основные машины и механизмы 
(с коэффициентом на демонтаж 0,7)</t>
        </is>
      </c>
      <c r="D31" s="231" t="n"/>
      <c r="E31" s="279" t="n"/>
      <c r="F31" s="162" t="n"/>
      <c r="G31" s="162">
        <f>G30*0.7</f>
        <v/>
      </c>
      <c r="H31" s="235">
        <f>G31/G71</f>
        <v/>
      </c>
      <c r="I31" s="162" t="n"/>
      <c r="J31" s="162">
        <f>J30*0.7</f>
        <v/>
      </c>
      <c r="L31" s="278" t="n"/>
    </row>
    <row r="32" hidden="1" outlineLevel="1" ht="25.5" customFormat="1" customHeight="1" s="192">
      <c r="A32" s="231" t="n">
        <v>12</v>
      </c>
      <c r="B32" s="81" t="inlineStr">
        <is>
          <t>91.14.02-001</t>
        </is>
      </c>
      <c r="C32" s="147" t="inlineStr">
        <is>
          <t>Автомобили бортовые, грузоподъемность: до 5 т</t>
        </is>
      </c>
      <c r="D32" s="81" t="inlineStr">
        <is>
          <t>маш.час</t>
        </is>
      </c>
      <c r="E32" s="276" t="n">
        <v>1018.74</v>
      </c>
      <c r="F32" s="138" t="n">
        <v>65.70999999999999</v>
      </c>
      <c r="G32" s="277">
        <f>E32*F32</f>
        <v/>
      </c>
      <c r="H32" s="235">
        <f>G32/$G$70</f>
        <v/>
      </c>
      <c r="I32" s="162">
        <f>ROUND(F32*Прил.10!$D$11,2)</f>
        <v/>
      </c>
      <c r="J32" s="162">
        <f>ROUND(I32*E32,2)</f>
        <v/>
      </c>
      <c r="L32" s="278" t="n"/>
    </row>
    <row r="33" hidden="1" outlineLevel="1" ht="25.5" customFormat="1" customHeight="1" s="192">
      <c r="A33" s="231" t="n">
        <v>13</v>
      </c>
      <c r="B33" s="81" t="inlineStr">
        <is>
          <t>91.06.06-042</t>
        </is>
      </c>
      <c r="C33" s="147" t="inlineStr">
        <is>
          <t>Подъемники гидравлические высотой подъема: 10 м</t>
        </is>
      </c>
      <c r="D33" s="81" t="inlineStr">
        <is>
          <t>маш.час</t>
        </is>
      </c>
      <c r="E33" s="276" t="n">
        <v>1795.19</v>
      </c>
      <c r="F33" s="138" t="n">
        <v>29.6</v>
      </c>
      <c r="G33" s="277">
        <f>E33*F33</f>
        <v/>
      </c>
      <c r="H33" s="235">
        <f>G33/$G$70</f>
        <v/>
      </c>
      <c r="I33" s="162">
        <f>ROUND(F33*Прил.10!$D$11,2)</f>
        <v/>
      </c>
      <c r="J33" s="162">
        <f>ROUND(I33*E33,2)</f>
        <v/>
      </c>
      <c r="L33" s="278" t="n"/>
    </row>
    <row r="34" hidden="1" outlineLevel="1" ht="25.5" customFormat="1" customHeight="1" s="192">
      <c r="A34" s="231" t="n">
        <v>14</v>
      </c>
      <c r="B34" s="81" t="inlineStr">
        <is>
          <t>91.10.05-005</t>
        </is>
      </c>
      <c r="C34" s="147" t="inlineStr">
        <is>
          <t>Трубоукладчики для труб диаметром: до 700 мм, грузоподъемность 12,5 т</t>
        </is>
      </c>
      <c r="D34" s="81" t="inlineStr">
        <is>
          <t>маш.час</t>
        </is>
      </c>
      <c r="E34" s="276" t="n">
        <v>302.95</v>
      </c>
      <c r="F34" s="138" t="n">
        <v>152.5</v>
      </c>
      <c r="G34" s="277">
        <f>E34*F34</f>
        <v/>
      </c>
      <c r="H34" s="235">
        <f>G34/$G$70</f>
        <v/>
      </c>
      <c r="I34" s="162">
        <f>ROUND(F34*Прил.10!$D$11,2)</f>
        <v/>
      </c>
      <c r="J34" s="162">
        <f>ROUND(I34*E34,2)</f>
        <v/>
      </c>
      <c r="L34" s="278" t="n"/>
    </row>
    <row r="35" hidden="1" outlineLevel="1" ht="25.5" customFormat="1" customHeight="1" s="192">
      <c r="A35" s="231" t="n">
        <v>15</v>
      </c>
      <c r="B35" s="81" t="inlineStr">
        <is>
          <t>91.10.05-001</t>
        </is>
      </c>
      <c r="C35" s="147" t="inlineStr">
        <is>
          <t>Трубоукладчики для труб диаметром: 800-1000 мм, грузоподъемность 35 т</t>
        </is>
      </c>
      <c r="D35" s="81" t="inlineStr">
        <is>
          <t>маш.час</t>
        </is>
      </c>
      <c r="E35" s="276" t="n">
        <v>135.97</v>
      </c>
      <c r="F35" s="138" t="n">
        <v>175.35</v>
      </c>
      <c r="G35" s="277">
        <f>E35*F35</f>
        <v/>
      </c>
      <c r="H35" s="235">
        <f>G35/$G$70</f>
        <v/>
      </c>
      <c r="I35" s="162">
        <f>ROUND(F35*Прил.10!$D$11,2)</f>
        <v/>
      </c>
      <c r="J35" s="162">
        <f>ROUND(I35*E35,2)</f>
        <v/>
      </c>
      <c r="L35" s="278" t="n"/>
    </row>
    <row r="36" hidden="1" outlineLevel="1" ht="25.5" customFormat="1" customHeight="1" s="192">
      <c r="A36" s="231" t="n">
        <v>16</v>
      </c>
      <c r="B36" s="81" t="inlineStr">
        <is>
          <t>91.06.03-058</t>
        </is>
      </c>
      <c r="C36" s="147" t="inlineStr">
        <is>
          <t>Лебедки электрические тяговым усилием: 156,96 кН (16 т)</t>
        </is>
      </c>
      <c r="D36" s="81" t="inlineStr">
        <is>
          <t>маш.час</t>
        </is>
      </c>
      <c r="E36" s="276" t="n">
        <v>159.6</v>
      </c>
      <c r="F36" s="138" t="n">
        <v>131.44</v>
      </c>
      <c r="G36" s="277">
        <f>E36*F36</f>
        <v/>
      </c>
      <c r="H36" s="235">
        <f>G36/$G$70</f>
        <v/>
      </c>
      <c r="I36" s="162">
        <f>ROUND(F36*Прил.10!$D$11,2)</f>
        <v/>
      </c>
      <c r="J36" s="162">
        <f>ROUND(I36*E36,2)</f>
        <v/>
      </c>
      <c r="L36" s="278" t="n"/>
    </row>
    <row r="37" hidden="1" outlineLevel="1" ht="14.25" customFormat="1" customHeight="1" s="192">
      <c r="A37" s="231" t="n">
        <v>17</v>
      </c>
      <c r="B37" s="81" t="inlineStr">
        <is>
          <t>91.06.05-011</t>
        </is>
      </c>
      <c r="C37" s="147" t="inlineStr">
        <is>
          <t>Погрузчик, грузоподъемность 5 т</t>
        </is>
      </c>
      <c r="D37" s="81" t="inlineStr">
        <is>
          <t>маш.час</t>
        </is>
      </c>
      <c r="E37" s="276" t="n">
        <v>187.14</v>
      </c>
      <c r="F37" s="138" t="n">
        <v>89.98999999999999</v>
      </c>
      <c r="G37" s="277">
        <f>E37*F37</f>
        <v/>
      </c>
      <c r="H37" s="235">
        <f>G37/$G$70</f>
        <v/>
      </c>
      <c r="I37" s="162">
        <f>ROUND(F37*Прил.10!$D$11,2)</f>
        <v/>
      </c>
      <c r="J37" s="162">
        <f>ROUND(I37*E37,2)</f>
        <v/>
      </c>
      <c r="L37" s="278" t="n"/>
    </row>
    <row r="38" hidden="1" outlineLevel="1" ht="38.25" customFormat="1" customHeight="1" s="192">
      <c r="A38" s="231" t="n">
        <v>18</v>
      </c>
      <c r="B38" s="81" t="inlineStr">
        <is>
          <t>91.17.04-036</t>
        </is>
      </c>
      <c r="C38" s="147" t="inlineStr">
        <is>
          <t>Агрегаты сварочные передвижные номинальным сварочным током 250-400 А: с дизельным двигателем</t>
        </is>
      </c>
      <c r="D38" s="81" t="inlineStr">
        <is>
          <t>маш.час</t>
        </is>
      </c>
      <c r="E38" s="276" t="n">
        <v>1127.84</v>
      </c>
      <c r="F38" s="138" t="n">
        <v>14</v>
      </c>
      <c r="G38" s="277">
        <f>E38*F38</f>
        <v/>
      </c>
      <c r="H38" s="235">
        <f>G38/$G$70</f>
        <v/>
      </c>
      <c r="I38" s="162">
        <f>ROUND(F38*Прил.10!$D$11,2)</f>
        <v/>
      </c>
      <c r="J38" s="162">
        <f>ROUND(I38*E38,2)</f>
        <v/>
      </c>
      <c r="L38" s="278" t="n"/>
    </row>
    <row r="39" hidden="1" outlineLevel="1" ht="25.5" customFormat="1" customHeight="1" s="192">
      <c r="A39" s="231" t="n">
        <v>19</v>
      </c>
      <c r="B39" s="81" t="inlineStr">
        <is>
          <t>91.15.02-029</t>
        </is>
      </c>
      <c r="C39" s="147" t="inlineStr">
        <is>
          <t>Тракторы на гусеничном ходу с лебедкой 132 кВт (180 л.с.)</t>
        </is>
      </c>
      <c r="D39" s="81" t="inlineStr">
        <is>
          <t>маш.час</t>
        </is>
      </c>
      <c r="E39" s="276" t="n">
        <v>69.45</v>
      </c>
      <c r="F39" s="138" t="n">
        <v>147.43</v>
      </c>
      <c r="G39" s="277">
        <f>E39*F39</f>
        <v/>
      </c>
      <c r="H39" s="235">
        <f>G39/$G$70</f>
        <v/>
      </c>
      <c r="I39" s="162">
        <f>ROUND(F39*Прил.10!$D$11,2)</f>
        <v/>
      </c>
      <c r="J39" s="162">
        <f>ROUND(I39*E39,2)</f>
        <v/>
      </c>
      <c r="L39" s="278" t="n"/>
    </row>
    <row r="40" hidden="1" outlineLevel="1" ht="25.5" customFormat="1" customHeight="1" s="192">
      <c r="A40" s="231" t="n">
        <v>20</v>
      </c>
      <c r="B40" s="81" t="inlineStr">
        <is>
          <t>91.05.06-007</t>
        </is>
      </c>
      <c r="C40" s="147" t="inlineStr">
        <is>
          <t>Краны на гусеничном ходу, грузоподъемность 25 т</t>
        </is>
      </c>
      <c r="D40" s="81" t="inlineStr">
        <is>
          <t>маш.час</t>
        </is>
      </c>
      <c r="E40" s="276" t="n">
        <v>75.06</v>
      </c>
      <c r="F40" s="138" t="n">
        <v>120.04</v>
      </c>
      <c r="G40" s="277">
        <f>E40*F40</f>
        <v/>
      </c>
      <c r="H40" s="235">
        <f>G40/$G$70</f>
        <v/>
      </c>
      <c r="I40" s="162">
        <f>ROUND(F40*Прил.10!$D$11,2)</f>
        <v/>
      </c>
      <c r="J40" s="162">
        <f>ROUND(I40*E40,2)</f>
        <v/>
      </c>
      <c r="L40" s="278" t="n"/>
    </row>
    <row r="41" hidden="1" outlineLevel="1" ht="51" customFormat="1" customHeight="1" s="192">
      <c r="A41" s="231" t="n">
        <v>21</v>
      </c>
      <c r="B41" s="81" t="inlineStr">
        <is>
          <t>91.18.01-007</t>
        </is>
      </c>
      <c r="C41" s="1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41" s="81" t="inlineStr">
        <is>
          <t>маш.час</t>
        </is>
      </c>
      <c r="E41" s="276" t="n">
        <v>83.15000000000001</v>
      </c>
      <c r="F41" s="138" t="n">
        <v>90</v>
      </c>
      <c r="G41" s="277">
        <f>E41*F41</f>
        <v/>
      </c>
      <c r="H41" s="235">
        <f>G41/$G$70</f>
        <v/>
      </c>
      <c r="I41" s="162">
        <f>ROUND(F41*Прил.10!$D$11,2)</f>
        <v/>
      </c>
      <c r="J41" s="162">
        <f>ROUND(I41*E41,2)</f>
        <v/>
      </c>
      <c r="L41" s="278" t="n"/>
    </row>
    <row r="42" hidden="1" outlineLevel="1" ht="25.5" customFormat="1" customHeight="1" s="192">
      <c r="A42" s="231" t="n">
        <v>22</v>
      </c>
      <c r="B42" s="81" t="inlineStr">
        <is>
          <t>91.05.06-012</t>
        </is>
      </c>
      <c r="C42" s="147" t="inlineStr">
        <is>
          <t>Краны на гусеничном ходу, грузоподъемность до 16 т</t>
        </is>
      </c>
      <c r="D42" s="81" t="inlineStr">
        <is>
          <t>маш.час</t>
        </is>
      </c>
      <c r="E42" s="276" t="n">
        <v>48.65</v>
      </c>
      <c r="F42" s="138" t="n">
        <v>96.89</v>
      </c>
      <c r="G42" s="277">
        <f>E42*F42</f>
        <v/>
      </c>
      <c r="H42" s="235">
        <f>G42/$G$70</f>
        <v/>
      </c>
      <c r="I42" s="162">
        <f>ROUND(F42*Прил.10!$D$11,2)</f>
        <v/>
      </c>
      <c r="J42" s="162">
        <f>ROUND(I42*E42,2)</f>
        <v/>
      </c>
      <c r="L42" s="278" t="n"/>
    </row>
    <row r="43" hidden="1" outlineLevel="1" ht="14.25" customFormat="1" customHeight="1" s="192">
      <c r="A43" s="231" t="n">
        <v>23</v>
      </c>
      <c r="B43" s="81" t="inlineStr">
        <is>
          <t>91.14.04-001</t>
        </is>
      </c>
      <c r="C43" s="147" t="inlineStr">
        <is>
          <t>Тягачи седельные, грузоподъемность: 12 т</t>
        </is>
      </c>
      <c r="D43" s="81" t="inlineStr">
        <is>
          <t>маш.час</t>
        </is>
      </c>
      <c r="E43" s="276" t="n">
        <v>45.48</v>
      </c>
      <c r="F43" s="138" t="n">
        <v>102.84</v>
      </c>
      <c r="G43" s="277">
        <f>E43*F43</f>
        <v/>
      </c>
      <c r="H43" s="235">
        <f>G43/$G$70</f>
        <v/>
      </c>
      <c r="I43" s="162">
        <f>ROUND(F43*Прил.10!$D$11,2)</f>
        <v/>
      </c>
      <c r="J43" s="162">
        <f>ROUND(I43*E43,2)</f>
        <v/>
      </c>
      <c r="L43" s="278" t="n"/>
    </row>
    <row r="44" hidden="1" outlineLevel="1" ht="14.25" customFormat="1" customHeight="1" s="192">
      <c r="A44" s="231" t="n">
        <v>24</v>
      </c>
      <c r="B44" s="81" t="inlineStr">
        <is>
          <t>91.06.09-001</t>
        </is>
      </c>
      <c r="C44" s="147" t="inlineStr">
        <is>
          <t>Вышка телескопическая 25 м</t>
        </is>
      </c>
      <c r="D44" s="81" t="inlineStr">
        <is>
          <t>маш.час</t>
        </is>
      </c>
      <c r="E44" s="276" t="n">
        <v>29.4</v>
      </c>
      <c r="F44" s="138" t="n">
        <v>142.7</v>
      </c>
      <c r="G44" s="277">
        <f>E44*F44</f>
        <v/>
      </c>
      <c r="H44" s="235">
        <f>G44/$G$70</f>
        <v/>
      </c>
      <c r="I44" s="162">
        <f>ROUND(F44*Прил.10!$D$11,2)</f>
        <v/>
      </c>
      <c r="J44" s="162">
        <f>ROUND(I44*E44,2)</f>
        <v/>
      </c>
      <c r="L44" s="278" t="n"/>
    </row>
    <row r="45" hidden="1" outlineLevel="1" ht="25.5" customFormat="1" customHeight="1" s="192">
      <c r="A45" s="231" t="n">
        <v>25</v>
      </c>
      <c r="B45" s="81" t="inlineStr">
        <is>
          <t>91.17.04-233</t>
        </is>
      </c>
      <c r="C45" s="147" t="inlineStr">
        <is>
          <t>Установки для сварки: ручной дуговой (постоянного тока)</t>
        </is>
      </c>
      <c r="D45" s="81" t="inlineStr">
        <is>
          <t>маш.час</t>
        </is>
      </c>
      <c r="E45" s="276" t="n">
        <v>358.61</v>
      </c>
      <c r="F45" s="138" t="n">
        <v>8.1</v>
      </c>
      <c r="G45" s="277">
        <f>E45*F45</f>
        <v/>
      </c>
      <c r="H45" s="235">
        <f>G45/$G$70</f>
        <v/>
      </c>
      <c r="I45" s="162">
        <f>ROUND(F45*Прил.10!$D$11,2)</f>
        <v/>
      </c>
      <c r="J45" s="162">
        <f>ROUND(I45*E45,2)</f>
        <v/>
      </c>
      <c r="L45" s="278" t="n"/>
    </row>
    <row r="46" hidden="1" outlineLevel="1" ht="25.5" customFormat="1" customHeight="1" s="192">
      <c r="A46" s="231" t="n">
        <v>26</v>
      </c>
      <c r="B46" s="81" t="inlineStr">
        <is>
          <t>91.17.04-171</t>
        </is>
      </c>
      <c r="C46" s="147" t="inlineStr">
        <is>
          <t>Преобразователи сварочные номинальным сварочным током 315-500 А</t>
        </is>
      </c>
      <c r="D46" s="81" t="inlineStr">
        <is>
          <t>маш.час</t>
        </is>
      </c>
      <c r="E46" s="276" t="n">
        <v>121.17</v>
      </c>
      <c r="F46" s="138" t="n">
        <v>12.31</v>
      </c>
      <c r="G46" s="277">
        <f>E46*F46</f>
        <v/>
      </c>
      <c r="H46" s="235">
        <f>G46/$G$70</f>
        <v/>
      </c>
      <c r="I46" s="162">
        <f>ROUND(F46*Прил.10!$D$11,2)</f>
        <v/>
      </c>
      <c r="J46" s="162">
        <f>ROUND(I46*E46,2)</f>
        <v/>
      </c>
      <c r="L46" s="278" t="n"/>
    </row>
    <row r="47" hidden="1" outlineLevel="1" ht="25.5" customFormat="1" customHeight="1" s="192">
      <c r="A47" s="231" t="n">
        <v>27</v>
      </c>
      <c r="B47" s="81" t="inlineStr">
        <is>
          <t>91.14.02-002</t>
        </is>
      </c>
      <c r="C47" s="147" t="inlineStr">
        <is>
          <t>Автомобили бортовые, грузоподъемность: до 8 т</t>
        </is>
      </c>
      <c r="D47" s="81" t="inlineStr">
        <is>
          <t>маш.час</t>
        </is>
      </c>
      <c r="E47" s="276" t="n">
        <v>11.97</v>
      </c>
      <c r="F47" s="138" t="n">
        <v>85.84</v>
      </c>
      <c r="G47" s="277">
        <f>E47*F47</f>
        <v/>
      </c>
      <c r="H47" s="235">
        <f>G47/$G$70</f>
        <v/>
      </c>
      <c r="I47" s="162">
        <f>ROUND(F47*Прил.10!$D$11,2)</f>
        <v/>
      </c>
      <c r="J47" s="162">
        <f>ROUND(I47*E47,2)</f>
        <v/>
      </c>
      <c r="L47" s="278" t="n"/>
    </row>
    <row r="48" hidden="1" outlineLevel="1" ht="25.5" customFormat="1" customHeight="1" s="192">
      <c r="A48" s="231" t="n">
        <v>28</v>
      </c>
      <c r="B48" s="81" t="inlineStr">
        <is>
          <t>91.06.01-003</t>
        </is>
      </c>
      <c r="C48" s="147" t="inlineStr">
        <is>
          <t>Домкраты гидравлические, грузоподъемность 63-100 т</t>
        </is>
      </c>
      <c r="D48" s="81" t="inlineStr">
        <is>
          <t>маш.час</t>
        </is>
      </c>
      <c r="E48" s="276" t="n">
        <v>779.37</v>
      </c>
      <c r="F48" s="138" t="n">
        <v>0.9</v>
      </c>
      <c r="G48" s="277">
        <f>E48*F48</f>
        <v/>
      </c>
      <c r="H48" s="235">
        <f>G48/$G$70</f>
        <v/>
      </c>
      <c r="I48" s="162">
        <f>ROUND(F48*Прил.10!$D$11,2)</f>
        <v/>
      </c>
      <c r="J48" s="162">
        <f>ROUND(I48*E48,2)</f>
        <v/>
      </c>
      <c r="L48" s="278" t="n"/>
    </row>
    <row r="49" hidden="1" outlineLevel="1" ht="25.5" customFormat="1" customHeight="1" s="192">
      <c r="A49" s="231" t="n">
        <v>29</v>
      </c>
      <c r="B49" s="81" t="inlineStr">
        <is>
          <t>91.14.05-011</t>
        </is>
      </c>
      <c r="C49" s="147" t="inlineStr">
        <is>
          <t>Полуприцепы общего назначения, грузоподъемность: 12 т</t>
        </is>
      </c>
      <c r="D49" s="81" t="inlineStr">
        <is>
          <t>маш.час</t>
        </is>
      </c>
      <c r="E49" s="276" t="n">
        <v>45.48</v>
      </c>
      <c r="F49" s="138" t="n">
        <v>12</v>
      </c>
      <c r="G49" s="277">
        <f>E49*F49</f>
        <v/>
      </c>
      <c r="H49" s="235">
        <f>G49/$G$70</f>
        <v/>
      </c>
      <c r="I49" s="162">
        <f>ROUND(F49*Прил.10!$D$11,2)</f>
        <v/>
      </c>
      <c r="J49" s="162">
        <f>ROUND(I49*E49,2)</f>
        <v/>
      </c>
      <c r="L49" s="278" t="n"/>
    </row>
    <row r="50" hidden="1" outlineLevel="1" ht="25.5" customFormat="1" customHeight="1" s="192">
      <c r="A50" s="231" t="n">
        <v>30</v>
      </c>
      <c r="B50" s="81" t="inlineStr">
        <is>
          <t>91.01.05-084</t>
        </is>
      </c>
      <c r="C50" s="147" t="inlineStr">
        <is>
          <t>Экскаваторы одноковшовые дизельные на гусеничном ходу, емкость ковша 0,4 м3</t>
        </is>
      </c>
      <c r="D50" s="81" t="inlineStr">
        <is>
          <t>маш.час</t>
        </is>
      </c>
      <c r="E50" s="276" t="n">
        <v>8.99</v>
      </c>
      <c r="F50" s="138" t="n">
        <v>54.81</v>
      </c>
      <c r="G50" s="277">
        <f>E50*F50</f>
        <v/>
      </c>
      <c r="H50" s="235">
        <f>G50/$G$70</f>
        <v/>
      </c>
      <c r="I50" s="162">
        <f>ROUND(F50*Прил.10!$D$11,2)</f>
        <v/>
      </c>
      <c r="J50" s="162">
        <f>ROUND(I50*E50,2)</f>
        <v/>
      </c>
      <c r="L50" s="278" t="n"/>
    </row>
    <row r="51" hidden="1" outlineLevel="1" ht="14.25" customFormat="1" customHeight="1" s="192">
      <c r="A51" s="231" t="n">
        <v>31</v>
      </c>
      <c r="B51" s="81" t="inlineStr">
        <is>
          <t>91.05.02-005</t>
        </is>
      </c>
      <c r="C51" s="147" t="inlineStr">
        <is>
          <t>Краны козловые, грузоподъемность 32 т</t>
        </is>
      </c>
      <c r="D51" s="81" t="inlineStr">
        <is>
          <t>маш.час</t>
        </is>
      </c>
      <c r="E51" s="276" t="n">
        <v>1.66</v>
      </c>
      <c r="F51" s="138" t="n">
        <v>120.24</v>
      </c>
      <c r="G51" s="277">
        <f>E51*F51</f>
        <v/>
      </c>
      <c r="H51" s="235">
        <f>G51/$G$70</f>
        <v/>
      </c>
      <c r="I51" s="162">
        <f>ROUND(F51*Прил.10!$D$11,2)</f>
        <v/>
      </c>
      <c r="J51" s="162">
        <f>ROUND(I51*E51,2)</f>
        <v/>
      </c>
      <c r="L51" s="278" t="n"/>
    </row>
    <row r="52" hidden="1" outlineLevel="1" ht="14.25" customFormat="1" customHeight="1" s="192">
      <c r="A52" s="231" t="n">
        <v>32</v>
      </c>
      <c r="B52" s="81" t="inlineStr">
        <is>
          <t>91.01.01-034</t>
        </is>
      </c>
      <c r="C52" s="147" t="inlineStr">
        <is>
          <t>Бульдозеры, мощность 59 кВт (80 л.с.)</t>
        </is>
      </c>
      <c r="D52" s="81" t="inlineStr">
        <is>
          <t>маш.час</t>
        </is>
      </c>
      <c r="E52" s="276" t="n">
        <v>3.1</v>
      </c>
      <c r="F52" s="138" t="n">
        <v>59.47</v>
      </c>
      <c r="G52" s="277">
        <f>E52*F52</f>
        <v/>
      </c>
      <c r="H52" s="235">
        <f>G52/$G$70</f>
        <v/>
      </c>
      <c r="I52" s="162">
        <f>ROUND(F52*Прил.10!$D$11,2)</f>
        <v/>
      </c>
      <c r="J52" s="162">
        <f>ROUND(I52*E52,2)</f>
        <v/>
      </c>
      <c r="L52" s="278" t="n"/>
    </row>
    <row r="53" hidden="1" outlineLevel="1" ht="38.25" customFormat="1" customHeight="1" s="192">
      <c r="A53" s="231" t="n">
        <v>33</v>
      </c>
      <c r="B53" s="81" t="inlineStr">
        <is>
          <t>91.21.01-012</t>
        </is>
      </c>
      <c r="C53" s="147" t="inlineStr">
        <is>
          <t>Агрегаты окрасочные высокого давления для окраски поверхностей конструкций, мощность 1 кВт</t>
        </is>
      </c>
      <c r="D53" s="81" t="inlineStr">
        <is>
          <t>маш.час</t>
        </is>
      </c>
      <c r="E53" s="276" t="n">
        <v>19.39</v>
      </c>
      <c r="F53" s="138" t="n">
        <v>6.82</v>
      </c>
      <c r="G53" s="277">
        <f>E53*F53</f>
        <v/>
      </c>
      <c r="H53" s="235">
        <f>G53/$G$70</f>
        <v/>
      </c>
      <c r="I53" s="162">
        <f>ROUND(F53*Прил.10!$D$11,2)</f>
        <v/>
      </c>
      <c r="J53" s="162">
        <f>ROUND(I53*E53,2)</f>
        <v/>
      </c>
      <c r="L53" s="278" t="n"/>
    </row>
    <row r="54" hidden="1" outlineLevel="1" ht="38.25" customFormat="1" customHeight="1" s="192">
      <c r="A54" s="231" t="n">
        <v>34</v>
      </c>
      <c r="B54" s="81" t="inlineStr">
        <is>
          <t>91.18.01-012</t>
        </is>
      </c>
      <c r="C54" s="147" t="inlineStr">
        <is>
          <t>Компрессоры передвижные с электродвигателем давлением 600 кПа (6 ат), производительность: до 3,5 м3/мин</t>
        </is>
      </c>
      <c r="D54" s="81" t="inlineStr">
        <is>
          <t>маш.час</t>
        </is>
      </c>
      <c r="E54" s="276" t="n">
        <v>3.64</v>
      </c>
      <c r="F54" s="138" t="n">
        <v>32.5</v>
      </c>
      <c r="G54" s="277">
        <f>E54*F54</f>
        <v/>
      </c>
      <c r="H54" s="235">
        <f>G54/$G$70</f>
        <v/>
      </c>
      <c r="I54" s="162">
        <f>ROUND(F54*Прил.10!$D$11,2)</f>
        <v/>
      </c>
      <c r="J54" s="162">
        <f>ROUND(I54*E54,2)</f>
        <v/>
      </c>
      <c r="L54" s="278" t="n"/>
    </row>
    <row r="55" hidden="1" outlineLevel="1" ht="25.5" customFormat="1" customHeight="1" s="192">
      <c r="A55" s="231" t="n">
        <v>35</v>
      </c>
      <c r="B55" s="81" t="inlineStr">
        <is>
          <t>91.08.09-023</t>
        </is>
      </c>
      <c r="C55" s="147" t="inlineStr">
        <is>
          <t>Трамбовки пневматические при работе от: передвижных компрессорных станций</t>
        </is>
      </c>
      <c r="D55" s="81" t="inlineStr">
        <is>
          <t>маш.час</t>
        </is>
      </c>
      <c r="E55" s="276" t="n">
        <v>160.52</v>
      </c>
      <c r="F55" s="138" t="n">
        <v>0.55</v>
      </c>
      <c r="G55" s="277">
        <f>E55*F55</f>
        <v/>
      </c>
      <c r="H55" s="235">
        <f>G55/$G$70</f>
        <v/>
      </c>
      <c r="I55" s="162">
        <f>ROUND(F55*Прил.10!$D$11,2)</f>
        <v/>
      </c>
      <c r="J55" s="162">
        <f>ROUND(I55*E55,2)</f>
        <v/>
      </c>
      <c r="L55" s="278" t="n"/>
    </row>
    <row r="56" hidden="1" outlineLevel="1" ht="38.25" customFormat="1" customHeight="1" s="192">
      <c r="A56" s="231" t="n">
        <v>36</v>
      </c>
      <c r="B56" s="81" t="inlineStr">
        <is>
          <t>91.01.05-106</t>
        </is>
      </c>
      <c r="C56" s="147" t="inlineStr">
        <is>
          <t>Экскаваторы одноковшовые дизельные на пневмоколесном ходу, емкость ковша 0,25 м3</t>
        </is>
      </c>
      <c r="D56" s="81" t="inlineStr">
        <is>
          <t>маш.час</t>
        </is>
      </c>
      <c r="E56" s="276" t="n">
        <v>1.26</v>
      </c>
      <c r="F56" s="138" t="n">
        <v>70.01000000000001</v>
      </c>
      <c r="G56" s="277">
        <f>E56*F56</f>
        <v/>
      </c>
      <c r="H56" s="235">
        <f>G56/$G$70</f>
        <v/>
      </c>
      <c r="I56" s="162">
        <f>ROUND(F56*Прил.10!$D$11,2)</f>
        <v/>
      </c>
      <c r="J56" s="162">
        <f>ROUND(I56*E56,2)</f>
        <v/>
      </c>
      <c r="L56" s="278" t="n"/>
    </row>
    <row r="57" hidden="1" outlineLevel="1" ht="14.25" customFormat="1" customHeight="1" s="192">
      <c r="A57" s="231" t="n">
        <v>37</v>
      </c>
      <c r="B57" s="81" t="inlineStr">
        <is>
          <t>91.01.01-035</t>
        </is>
      </c>
      <c r="C57" s="147" t="inlineStr">
        <is>
          <t>Бульдозеры, мощность 79 кВт (108 л.с.)</t>
        </is>
      </c>
      <c r="D57" s="81" t="inlineStr">
        <is>
          <t>маш.час</t>
        </is>
      </c>
      <c r="E57" s="276" t="n">
        <v>0.85</v>
      </c>
      <c r="F57" s="138" t="n">
        <v>79.06999999999999</v>
      </c>
      <c r="G57" s="277">
        <f>E57*F57</f>
        <v/>
      </c>
      <c r="H57" s="235">
        <f>G57/$G$70</f>
        <v/>
      </c>
      <c r="I57" s="162">
        <f>ROUND(F57*Прил.10!$D$11,2)</f>
        <v/>
      </c>
      <c r="J57" s="162">
        <f>ROUND(I57*E57,2)</f>
        <v/>
      </c>
      <c r="L57" s="278" t="n"/>
    </row>
    <row r="58" hidden="1" outlineLevel="1" ht="14.25" customFormat="1" customHeight="1" s="192">
      <c r="A58" s="231" t="n">
        <v>38</v>
      </c>
      <c r="B58" s="81" t="inlineStr">
        <is>
          <t>91.05.01-017</t>
        </is>
      </c>
      <c r="C58" s="147" t="inlineStr">
        <is>
          <t>Краны башенные, грузоподъемность 8 т</t>
        </is>
      </c>
      <c r="D58" s="81" t="inlineStr">
        <is>
          <t>маш.час</t>
        </is>
      </c>
      <c r="E58" s="276" t="n">
        <v>0.55</v>
      </c>
      <c r="F58" s="138" t="n">
        <v>86.40000000000001</v>
      </c>
      <c r="G58" s="277">
        <f>E58*F58</f>
        <v/>
      </c>
      <c r="H58" s="235">
        <f>G58/$G$70</f>
        <v/>
      </c>
      <c r="I58" s="162">
        <f>ROUND(F58*Прил.10!$D$11,2)</f>
        <v/>
      </c>
      <c r="J58" s="162">
        <f>ROUND(I58*E58,2)</f>
        <v/>
      </c>
      <c r="L58" s="278" t="n"/>
    </row>
    <row r="59" hidden="1" outlineLevel="1" ht="14.25" customFormat="1" customHeight="1" s="192">
      <c r="A59" s="231" t="n">
        <v>39</v>
      </c>
      <c r="B59" s="81" t="inlineStr">
        <is>
          <t>91.17.04-042</t>
        </is>
      </c>
      <c r="C59" s="147" t="inlineStr">
        <is>
          <t>Аппарат для газовой сварки и резки</t>
        </is>
      </c>
      <c r="D59" s="81" t="inlineStr">
        <is>
          <t>маш.час</t>
        </is>
      </c>
      <c r="E59" s="276" t="n">
        <v>30.04</v>
      </c>
      <c r="F59" s="138" t="n">
        <v>1.2</v>
      </c>
      <c r="G59" s="277">
        <f>E59*F59</f>
        <v/>
      </c>
      <c r="H59" s="235">
        <f>G59/$G$70</f>
        <v/>
      </c>
      <c r="I59" s="162">
        <f>ROUND(F59*Прил.10!$D$11,2)</f>
        <v/>
      </c>
      <c r="J59" s="162">
        <f>ROUND(I59*E59,2)</f>
        <v/>
      </c>
      <c r="L59" s="278" t="n"/>
    </row>
    <row r="60" hidden="1" outlineLevel="1" ht="25.5" customFormat="1" customHeight="1" s="192">
      <c r="A60" s="231" t="n">
        <v>40</v>
      </c>
      <c r="B60" s="81" t="inlineStr">
        <is>
          <t>91.01.02-004</t>
        </is>
      </c>
      <c r="C60" s="147" t="inlineStr">
        <is>
          <t>Автогрейдеры: среднего типа, мощность 99 кВт (135 л.с.)</t>
        </is>
      </c>
      <c r="D60" s="81" t="inlineStr">
        <is>
          <t>маш.час</t>
        </is>
      </c>
      <c r="E60" s="276" t="n">
        <v>0.23</v>
      </c>
      <c r="F60" s="138" t="n">
        <v>123</v>
      </c>
      <c r="G60" s="277">
        <f>E60*F60</f>
        <v/>
      </c>
      <c r="H60" s="235">
        <f>G60/$G$70</f>
        <v/>
      </c>
      <c r="I60" s="162">
        <f>ROUND(F60*Прил.10!$D$11,2)</f>
        <v/>
      </c>
      <c r="J60" s="162">
        <f>ROUND(I60*E60,2)</f>
        <v/>
      </c>
      <c r="L60" s="278" t="n"/>
    </row>
    <row r="61" hidden="1" outlineLevel="1" ht="38.25" customFormat="1" customHeight="1" s="192">
      <c r="A61" s="231" t="n">
        <v>41</v>
      </c>
      <c r="B61" s="81" t="inlineStr">
        <is>
          <t>91.21.10-003</t>
        </is>
      </c>
      <c r="C61" s="147" t="inlineStr">
        <is>
          <t>Молотки при работе от передвижных компрессорных станций: отбойные пневматические</t>
        </is>
      </c>
      <c r="D61" s="81" t="inlineStr">
        <is>
          <t>маш.час</t>
        </is>
      </c>
      <c r="E61" s="276" t="n">
        <v>14.71</v>
      </c>
      <c r="F61" s="138" t="n">
        <v>1.53</v>
      </c>
      <c r="G61" s="277">
        <f>E61*F61</f>
        <v/>
      </c>
      <c r="H61" s="235">
        <f>G61/$G$70</f>
        <v/>
      </c>
      <c r="I61" s="162">
        <f>ROUND(F61*Прил.10!$D$11,2)</f>
        <v/>
      </c>
      <c r="J61" s="162">
        <f>ROUND(I61*E61,2)</f>
        <v/>
      </c>
      <c r="L61" s="278" t="n"/>
    </row>
    <row r="62" hidden="1" outlineLevel="1" ht="14.25" customFormat="1" customHeight="1" s="192">
      <c r="A62" s="231" t="n">
        <v>42</v>
      </c>
      <c r="B62" s="81" t="inlineStr">
        <is>
          <t>91.07.04-001</t>
        </is>
      </c>
      <c r="C62" s="147" t="inlineStr">
        <is>
          <t>Вибратор глубинный</t>
        </is>
      </c>
      <c r="D62" s="81" t="inlineStr">
        <is>
          <t>маш.час</t>
        </is>
      </c>
      <c r="E62" s="276" t="n">
        <v>7.98</v>
      </c>
      <c r="F62" s="138" t="n">
        <v>1.9</v>
      </c>
      <c r="G62" s="277">
        <f>E62*F62</f>
        <v/>
      </c>
      <c r="H62" s="235">
        <f>G62/$G$70</f>
        <v/>
      </c>
      <c r="I62" s="162">
        <f>ROUND(F62*Прил.10!$D$11,2)</f>
        <v/>
      </c>
      <c r="J62" s="162">
        <f>ROUND(I62*E62,2)</f>
        <v/>
      </c>
      <c r="L62" s="278" t="n"/>
    </row>
    <row r="63" hidden="1" outlineLevel="1" ht="14.25" customFormat="1" customHeight="1" s="192">
      <c r="A63" s="231" t="n">
        <v>43</v>
      </c>
      <c r="B63" s="81" t="inlineStr">
        <is>
          <t>91.08.04-021</t>
        </is>
      </c>
      <c r="C63" s="147" t="inlineStr">
        <is>
          <t>Котлы битумные: передвижные 400 л</t>
        </is>
      </c>
      <c r="D63" s="81" t="inlineStr">
        <is>
          <t>маш.час</t>
        </is>
      </c>
      <c r="E63" s="276" t="n">
        <v>0.27</v>
      </c>
      <c r="F63" s="138" t="n">
        <v>30</v>
      </c>
      <c r="G63" s="277">
        <f>E63*F63</f>
        <v/>
      </c>
      <c r="H63" s="235">
        <f>G63/$G$70</f>
        <v/>
      </c>
      <c r="I63" s="162">
        <f>ROUND(F63*Прил.10!$D$11,2)</f>
        <v/>
      </c>
      <c r="J63" s="162">
        <f>ROUND(I63*E63,2)</f>
        <v/>
      </c>
      <c r="L63" s="278" t="n"/>
    </row>
    <row r="64" hidden="1" outlineLevel="1" ht="25.5" customFormat="1" customHeight="1" s="192">
      <c r="A64" s="231" t="n">
        <v>44</v>
      </c>
      <c r="B64" s="81" t="inlineStr">
        <is>
          <t>91.21.16-012</t>
        </is>
      </c>
      <c r="C64" s="147" t="inlineStr">
        <is>
          <t>Пресс: гидравлический с электроприводом</t>
        </is>
      </c>
      <c r="D64" s="81" t="inlineStr">
        <is>
          <t>маш.час</t>
        </is>
      </c>
      <c r="E64" s="276" t="n">
        <v>1.84</v>
      </c>
      <c r="F64" s="138" t="n">
        <v>1.11</v>
      </c>
      <c r="G64" s="277">
        <f>E64*F64</f>
        <v/>
      </c>
      <c r="H64" s="235">
        <f>G64/$G$70</f>
        <v/>
      </c>
      <c r="I64" s="162">
        <f>ROUND(F64*Прил.10!$D$11,2)</f>
        <v/>
      </c>
      <c r="J64" s="162">
        <f>ROUND(I64*E64,2)</f>
        <v/>
      </c>
      <c r="L64" s="278" t="n"/>
    </row>
    <row r="65" hidden="1" outlineLevel="1" ht="25.5" customFormat="1" customHeight="1" s="192">
      <c r="A65" s="231" t="n">
        <v>45</v>
      </c>
      <c r="B65" s="81" t="inlineStr">
        <is>
          <t>91.14.03-001</t>
        </is>
      </c>
      <c r="C65" s="147" t="inlineStr">
        <is>
          <t>Автомобиль-самосвал, грузоподъемность: до 7 т</t>
        </is>
      </c>
      <c r="D65" s="81" t="inlineStr">
        <is>
          <t>маш.час</t>
        </is>
      </c>
      <c r="E65" s="276" t="n">
        <v>0.02</v>
      </c>
      <c r="F65" s="138" t="n">
        <v>89.54000000000001</v>
      </c>
      <c r="G65" s="277">
        <f>E65*F65</f>
        <v/>
      </c>
      <c r="H65" s="235">
        <f>G65/$G$70</f>
        <v/>
      </c>
      <c r="I65" s="162">
        <f>ROUND(F65*Прил.10!$D$11,2)</f>
        <v/>
      </c>
      <c r="J65" s="162">
        <f>ROUND(I65*E65,2)</f>
        <v/>
      </c>
      <c r="L65" s="278" t="n"/>
    </row>
    <row r="66" hidden="1" outlineLevel="1" ht="25.5" customFormat="1" customHeight="1" s="192">
      <c r="A66" s="231" t="n">
        <v>46</v>
      </c>
      <c r="B66" s="81" t="inlineStr">
        <is>
          <t>91.06.03-060</t>
        </is>
      </c>
      <c r="C66" s="147" t="inlineStr">
        <is>
          <t>Лебедки электрические тяговым усилием: до 5,79 кН (0,59 т)</t>
        </is>
      </c>
      <c r="D66" s="81" t="inlineStr">
        <is>
          <t>маш.час</t>
        </is>
      </c>
      <c r="E66" s="276" t="n">
        <v>0.29</v>
      </c>
      <c r="F66" s="138" t="n">
        <v>1.7</v>
      </c>
      <c r="G66" s="277">
        <f>E66*F66</f>
        <v/>
      </c>
      <c r="H66" s="235">
        <f>G66/$G$70</f>
        <v/>
      </c>
      <c r="I66" s="162">
        <f>ROUND(F66*Прил.10!$D$11,2)</f>
        <v/>
      </c>
      <c r="J66" s="162">
        <f>ROUND(I66*E66,2)</f>
        <v/>
      </c>
      <c r="L66" s="278" t="n"/>
    </row>
    <row r="67" hidden="1" outlineLevel="1" ht="4.9" customFormat="1" customHeight="1" s="192">
      <c r="A67" s="231" t="n">
        <v>47</v>
      </c>
      <c r="B67" s="81" t="inlineStr">
        <is>
          <t>91.08.09-024</t>
        </is>
      </c>
      <c r="C67" s="147" t="inlineStr">
        <is>
          <t>Трамбовки пневматические при работе от: стационарного компрессора</t>
        </is>
      </c>
      <c r="D67" s="81" t="inlineStr">
        <is>
          <t>маш.час</t>
        </is>
      </c>
      <c r="E67" s="276" t="n">
        <v>0.04</v>
      </c>
      <c r="F67" s="138" t="n">
        <v>4.91</v>
      </c>
      <c r="G67" s="277">
        <f>E67*F67</f>
        <v/>
      </c>
      <c r="H67" s="235">
        <f>G67/$G$70</f>
        <v/>
      </c>
      <c r="I67" s="162">
        <f>ROUND(F67*Прил.10!$D$11,2)</f>
        <v/>
      </c>
      <c r="J67" s="162">
        <f>ROUND(I67*E67,2)</f>
        <v/>
      </c>
      <c r="L67" s="278" t="n"/>
    </row>
    <row r="68" collapsed="1" ht="14.25" customFormat="1" customHeight="1" s="192">
      <c r="A68" s="231" t="n"/>
      <c r="B68" s="231" t="n"/>
      <c r="C68" s="230" t="inlineStr">
        <is>
          <t>Итого прочие машины и механизмы</t>
        </is>
      </c>
      <c r="D68" s="231" t="n"/>
      <c r="E68" s="232" t="n"/>
      <c r="F68" s="162" t="n"/>
      <c r="G68" s="162">
        <f>SUM(G32:G67)</f>
        <v/>
      </c>
      <c r="H68" s="235">
        <f>G68/G70</f>
        <v/>
      </c>
      <c r="I68" s="162" t="n"/>
      <c r="J68" s="162">
        <f>SUM(J32:J57)</f>
        <v/>
      </c>
      <c r="K68" s="278" t="n"/>
      <c r="L68" s="278" t="n"/>
    </row>
    <row r="69" ht="28.9" customFormat="1" customHeight="1" s="192">
      <c r="A69" s="231" t="n"/>
      <c r="B69" s="243" t="n"/>
      <c r="C69" s="230" t="inlineStr">
        <is>
          <t>Итого прочие машины и механизмы 
(с коэффициентом на демонтаж 0,7)</t>
        </is>
      </c>
      <c r="D69" s="231" t="n"/>
      <c r="E69" s="232" t="n"/>
      <c r="F69" s="162" t="n"/>
      <c r="G69" s="162">
        <f>G68*0.7</f>
        <v/>
      </c>
      <c r="H69" s="235">
        <f>G69/G71</f>
        <v/>
      </c>
      <c r="I69" s="162" t="n"/>
      <c r="J69" s="162">
        <f>J68*0.7</f>
        <v/>
      </c>
      <c r="K69" s="278" t="n"/>
      <c r="L69" s="278" t="n"/>
    </row>
    <row r="70" ht="25.5" customFormat="1" customHeight="1" s="192">
      <c r="A70" s="231" t="n"/>
      <c r="B70" s="243" t="n"/>
      <c r="C70" s="64" t="inlineStr">
        <is>
          <t>Итого по разделу «Машины и механизмы»</t>
        </is>
      </c>
      <c r="D70" s="243" t="n"/>
      <c r="E70" s="65" t="n"/>
      <c r="F70" s="66" t="n"/>
      <c r="G70" s="66">
        <f>G30+G68</f>
        <v/>
      </c>
      <c r="H70" s="67" t="n">
        <v>1</v>
      </c>
      <c r="I70" s="66" t="n"/>
      <c r="J70" s="66">
        <f>J30+J68</f>
        <v/>
      </c>
    </row>
    <row r="71" ht="43.9" customFormat="1" customHeight="1" s="192">
      <c r="A71" s="240" t="n"/>
      <c r="B71" s="243" t="n"/>
      <c r="C71" s="223" t="inlineStr">
        <is>
          <t>Итого по разделу «Машины и механизмы»  
(с коэффициентом на демонтаж 0,7)</t>
        </is>
      </c>
      <c r="D71" s="231" t="n"/>
      <c r="E71" s="232" t="n"/>
      <c r="F71" s="162" t="n"/>
      <c r="G71" s="162">
        <f>G31+G69</f>
        <v/>
      </c>
      <c r="H71" s="235" t="n">
        <v>1</v>
      </c>
      <c r="I71" s="162" t="n"/>
      <c r="J71" s="162">
        <f>J31+J69</f>
        <v/>
      </c>
    </row>
    <row r="72" s="194">
      <c r="A72" s="240" t="n"/>
      <c r="B72" s="223" t="inlineStr">
        <is>
          <t xml:space="preserve">Оборудование </t>
        </is>
      </c>
      <c r="C72" s="264" t="n"/>
      <c r="D72" s="264" t="n"/>
      <c r="E72" s="264" t="n"/>
      <c r="F72" s="264" t="n"/>
      <c r="G72" s="264" t="n"/>
      <c r="H72" s="264" t="n"/>
      <c r="I72" s="264" t="n"/>
      <c r="J72" s="265" t="n"/>
      <c r="K72" s="192" t="n"/>
      <c r="L72" s="192" t="n"/>
      <c r="M72" s="192" t="n"/>
      <c r="N72" s="192" t="n"/>
    </row>
    <row r="73" s="194">
      <c r="A73" s="231" t="n"/>
      <c r="B73" s="236" t="inlineStr">
        <is>
          <t>Основное оборудование</t>
        </is>
      </c>
      <c r="K73" s="192" t="n"/>
      <c r="L73" s="192" t="n"/>
      <c r="M73" s="192" t="n"/>
      <c r="N73" s="192" t="n"/>
    </row>
    <row r="74" s="194">
      <c r="A74" s="231" t="n"/>
      <c r="B74" s="231" t="n"/>
      <c r="C74" s="230" t="inlineStr">
        <is>
          <t>Итого основное оборудование</t>
        </is>
      </c>
      <c r="D74" s="231" t="n"/>
      <c r="E74" s="279" t="n"/>
      <c r="F74" s="233" t="n"/>
      <c r="G74" s="162" t="n">
        <v>0</v>
      </c>
      <c r="H74" s="235" t="n">
        <v>0</v>
      </c>
      <c r="I74" s="162" t="n"/>
      <c r="J74" s="162" t="n">
        <v>0</v>
      </c>
      <c r="K74" s="278" t="n"/>
      <c r="L74" s="192" t="n"/>
      <c r="M74" s="192" t="n"/>
      <c r="N74" s="192" t="n"/>
    </row>
    <row r="75" s="194">
      <c r="A75" s="231" t="n"/>
      <c r="B75" s="231" t="n"/>
      <c r="C75" s="230" t="inlineStr">
        <is>
          <t>Итого прочее оборудование</t>
        </is>
      </c>
      <c r="D75" s="231" t="n"/>
      <c r="E75" s="232" t="n"/>
      <c r="F75" s="233" t="n"/>
      <c r="G75" s="162" t="n">
        <v>0</v>
      </c>
      <c r="H75" s="235" t="n">
        <v>0</v>
      </c>
      <c r="I75" s="162" t="n"/>
      <c r="J75" s="162" t="n">
        <v>0</v>
      </c>
      <c r="K75" s="278" t="n"/>
      <c r="L75" s="192" t="n"/>
      <c r="M75" s="192" t="n"/>
      <c r="N75" s="192" t="n"/>
    </row>
    <row r="76" s="194">
      <c r="A76" s="231" t="n"/>
      <c r="B76" s="231" t="n"/>
      <c r="C76" s="223" t="inlineStr">
        <is>
          <t>Итого по разделу «Оборудование»</t>
        </is>
      </c>
      <c r="D76" s="231" t="n"/>
      <c r="E76" s="232" t="n"/>
      <c r="F76" s="233" t="n"/>
      <c r="G76" s="162" t="n">
        <v>0</v>
      </c>
      <c r="H76" s="235" t="n">
        <v>0</v>
      </c>
      <c r="I76" s="162" t="n"/>
      <c r="J76" s="162" t="n">
        <v>0</v>
      </c>
      <c r="K76" s="278" t="n"/>
      <c r="L76" s="192" t="n"/>
      <c r="M76" s="192" t="n"/>
      <c r="N76" s="192" t="n"/>
    </row>
    <row r="77" ht="25.5" customHeight="1" s="194">
      <c r="A77" s="231" t="n"/>
      <c r="B77" s="231" t="n"/>
      <c r="C77" s="230" t="inlineStr">
        <is>
          <t>в том числе технологическое оборудование</t>
        </is>
      </c>
      <c r="D77" s="231" t="n"/>
      <c r="E77" s="232" t="n"/>
      <c r="F77" s="233" t="n"/>
      <c r="G77" s="162" t="n">
        <v>0</v>
      </c>
      <c r="H77" s="235" t="n"/>
      <c r="I77" s="162" t="n"/>
      <c r="J77" s="162" t="n">
        <v>0</v>
      </c>
      <c r="K77" s="278" t="n"/>
      <c r="L77" s="192" t="n"/>
      <c r="M77" s="192" t="n"/>
      <c r="N77" s="192" t="n"/>
    </row>
    <row r="78" ht="14.25" customFormat="1" customHeight="1" s="192">
      <c r="A78" s="231" t="n"/>
      <c r="B78" s="281" t="inlineStr">
        <is>
          <t>Материалы</t>
        </is>
      </c>
      <c r="J78" s="282" t="n"/>
      <c r="K78" s="278" t="n"/>
    </row>
    <row r="79" ht="14.25" customFormat="1" customHeight="1" s="192">
      <c r="A79" s="231" t="n"/>
      <c r="B79" s="230" t="inlineStr">
        <is>
          <t>Основные материалы</t>
        </is>
      </c>
      <c r="C79" s="264" t="n"/>
      <c r="D79" s="264" t="n"/>
      <c r="E79" s="264" t="n"/>
      <c r="F79" s="264" t="n"/>
      <c r="G79" s="264" t="n"/>
      <c r="H79" s="265" t="n"/>
      <c r="I79" s="235" t="n"/>
      <c r="J79" s="235" t="n"/>
    </row>
    <row r="80" ht="14.25" customFormat="1" customHeight="1" s="192">
      <c r="A80" s="231" t="n"/>
      <c r="B80" s="231" t="n"/>
      <c r="C80" s="230" t="inlineStr">
        <is>
          <t>Итого основные материалы</t>
        </is>
      </c>
      <c r="D80" s="231" t="n"/>
      <c r="E80" s="279" t="n"/>
      <c r="F80" s="233" t="n"/>
      <c r="G80" s="162" t="n">
        <v>0</v>
      </c>
      <c r="H80" s="235" t="n">
        <v>0</v>
      </c>
      <c r="I80" s="162" t="n"/>
      <c r="J80" s="162" t="n">
        <v>0</v>
      </c>
      <c r="K80" s="278" t="n"/>
    </row>
    <row r="81" ht="14.25" customFormat="1" customHeight="1" s="192">
      <c r="A81" s="231" t="n"/>
      <c r="B81" s="231" t="n"/>
      <c r="C81" s="230" t="inlineStr">
        <is>
          <t>Итого прочие материалы</t>
        </is>
      </c>
      <c r="D81" s="231" t="n"/>
      <c r="E81" s="232" t="n"/>
      <c r="F81" s="233" t="n"/>
      <c r="G81" s="162" t="n">
        <v>0</v>
      </c>
      <c r="H81" s="235" t="n">
        <v>0</v>
      </c>
      <c r="I81" s="162" t="n"/>
      <c r="J81" s="162" t="n">
        <v>0</v>
      </c>
    </row>
    <row r="82" ht="14.25" customFormat="1" customHeight="1" s="192">
      <c r="A82" s="231" t="n"/>
      <c r="B82" s="231" t="n"/>
      <c r="C82" s="223" t="inlineStr">
        <is>
          <t>Итого по разделу «Материалы»</t>
        </is>
      </c>
      <c r="D82" s="231" t="n"/>
      <c r="E82" s="232" t="n"/>
      <c r="F82" s="233" t="n"/>
      <c r="G82" s="162">
        <f>G80+G81</f>
        <v/>
      </c>
      <c r="H82" s="235" t="n"/>
      <c r="I82" s="233" t="n"/>
      <c r="J82" s="162" t="n">
        <v>0</v>
      </c>
      <c r="K82" s="278" t="n"/>
    </row>
    <row r="83" ht="14.25" customFormat="1" customHeight="1" s="192">
      <c r="A83" s="231" t="n"/>
      <c r="B83" s="231" t="n"/>
      <c r="C83" s="230" t="inlineStr">
        <is>
          <t>ИТОГО ПО РМ</t>
        </is>
      </c>
      <c r="D83" s="231" t="n"/>
      <c r="E83" s="232" t="n"/>
      <c r="F83" s="233" t="n"/>
      <c r="G83" s="162">
        <f>G14+G70+G82</f>
        <v/>
      </c>
      <c r="H83" s="235" t="n"/>
      <c r="I83" s="233" t="n"/>
      <c r="J83" s="162">
        <f>J14+J70+J82</f>
        <v/>
      </c>
    </row>
    <row r="84" ht="28.15" customFormat="1" customHeight="1" s="192">
      <c r="A84" s="231" t="n"/>
      <c r="B84" s="231" t="n"/>
      <c r="C84" s="230" t="inlineStr">
        <is>
          <t>ИТОГО ПО РМ
(с коэффициентом на демонтаж 0,7)</t>
        </is>
      </c>
      <c r="D84" s="231" t="n"/>
      <c r="E84" s="232" t="n"/>
      <c r="F84" s="233" t="n"/>
      <c r="G84" s="162">
        <f>G15+G71</f>
        <v/>
      </c>
      <c r="H84" s="234" t="n"/>
      <c r="I84" s="162" t="n"/>
      <c r="J84" s="162">
        <f>J15+J71</f>
        <v/>
      </c>
    </row>
    <row r="85" ht="14.25" customFormat="1" customHeight="1" s="192">
      <c r="A85" s="231" t="n"/>
      <c r="B85" s="231" t="n"/>
      <c r="C85" s="230" t="inlineStr">
        <is>
          <t>Накладные расходы</t>
        </is>
      </c>
      <c r="D85" s="231" t="inlineStr">
        <is>
          <t>%</t>
        </is>
      </c>
      <c r="E85" s="77" t="n">
        <v>0.7</v>
      </c>
      <c r="F85" s="233" t="n"/>
      <c r="G85" s="162" t="n">
        <v>710852.67</v>
      </c>
      <c r="H85" s="235" t="n"/>
      <c r="I85" s="233" t="n"/>
      <c r="J85" s="162">
        <f>ROUND(E85*(J14+J17),2)</f>
        <v/>
      </c>
      <c r="K85" s="78" t="n"/>
    </row>
    <row r="86" ht="26.45" customFormat="1" customHeight="1" s="192">
      <c r="A86" s="231" t="n"/>
      <c r="B86" s="231" t="n"/>
      <c r="C86" s="230" t="inlineStr">
        <is>
          <t>Накладные расходы 
(с коэффициентом на демонтаж 0,7)</t>
        </is>
      </c>
      <c r="D86" s="166">
        <f>D85</f>
        <v/>
      </c>
      <c r="E86" s="77" t="n">
        <v>0.7</v>
      </c>
      <c r="F86" s="233" t="n"/>
      <c r="G86" s="162">
        <f>G85*0.7</f>
        <v/>
      </c>
      <c r="H86" s="234" t="n"/>
      <c r="I86" s="162" t="n"/>
      <c r="J86" s="162">
        <f>ROUND(E86*(J15+J18),2)</f>
        <v/>
      </c>
      <c r="K86" s="78" t="n"/>
    </row>
    <row r="87" ht="14.25" customFormat="1" customHeight="1" s="192">
      <c r="A87" s="231" t="n"/>
      <c r="B87" s="231" t="n"/>
      <c r="C87" s="230" t="inlineStr">
        <is>
          <t>Сметная прибыль</t>
        </is>
      </c>
      <c r="D87" s="231" t="inlineStr">
        <is>
          <t>%</t>
        </is>
      </c>
      <c r="E87" s="77" t="n">
        <v>0.42</v>
      </c>
      <c r="F87" s="233" t="n"/>
      <c r="G87" s="162" t="n">
        <v>427163</v>
      </c>
      <c r="H87" s="235" t="n"/>
      <c r="I87" s="233" t="n"/>
      <c r="J87" s="162">
        <f>ROUND(E87*(J14+J17),2)</f>
        <v/>
      </c>
      <c r="K87" s="78" t="n"/>
    </row>
    <row r="88" ht="28.15" customFormat="1" customHeight="1" s="192">
      <c r="A88" s="231" t="n"/>
      <c r="B88" s="231" t="n"/>
      <c r="C88" s="230" t="inlineStr">
        <is>
          <t>Сметная прибыль 
(с коэффициентом на демонтаж 0,7)</t>
        </is>
      </c>
      <c r="D88" s="166">
        <f>D87</f>
        <v/>
      </c>
      <c r="E88" s="77" t="n">
        <v>0.42</v>
      </c>
      <c r="F88" s="233" t="n"/>
      <c r="G88" s="162">
        <f>G87*0.7</f>
        <v/>
      </c>
      <c r="H88" s="234" t="n"/>
      <c r="I88" s="162" t="n"/>
      <c r="J88" s="162">
        <f>ROUND(E88*(J15+J18),2)</f>
        <v/>
      </c>
      <c r="K88" s="78" t="n"/>
    </row>
    <row r="89" ht="28.9" customFormat="1" customHeight="1" s="192">
      <c r="A89" s="231" t="n"/>
      <c r="B89" s="231" t="n"/>
      <c r="C89" s="230" t="inlineStr">
        <is>
          <t>Итого СМР (с НР и СП) 
(с коэффициентом на демонтаж 0,7)</t>
        </is>
      </c>
      <c r="D89" s="231" t="n"/>
      <c r="E89" s="232" t="n"/>
      <c r="F89" s="233" t="n"/>
      <c r="G89" s="162">
        <f>G84+G86+G88</f>
        <v/>
      </c>
      <c r="H89" s="235" t="n"/>
      <c r="I89" s="233" t="n"/>
      <c r="J89" s="162">
        <f>J84+J86+J88</f>
        <v/>
      </c>
      <c r="L89" s="79" t="n"/>
    </row>
    <row r="90" ht="29.45" customFormat="1" customHeight="1" s="192">
      <c r="A90" s="231" t="n"/>
      <c r="B90" s="231" t="n"/>
      <c r="C90" s="230" t="inlineStr">
        <is>
          <t>ВСЕГО СМР + ОБОРУДОВАНИЕ 
(с коэффициентом на демонтаж 0,7)</t>
        </is>
      </c>
      <c r="D90" s="231" t="n"/>
      <c r="E90" s="232" t="n"/>
      <c r="F90" s="233" t="n"/>
      <c r="G90" s="162">
        <f>G89</f>
        <v/>
      </c>
      <c r="H90" s="235" t="n"/>
      <c r="I90" s="233" t="n"/>
      <c r="J90" s="162">
        <f>J89</f>
        <v/>
      </c>
      <c r="L90" s="78" t="n"/>
    </row>
    <row r="91" ht="14.25" customFormat="1" customHeight="1" s="192">
      <c r="A91" s="231" t="n"/>
      <c r="B91" s="231" t="n"/>
      <c r="C91" s="230" t="inlineStr">
        <is>
          <t>ИТОГО ПОКАЗАТЕЛЬ НА ЕД. ИЗМ.</t>
        </is>
      </c>
      <c r="D91" s="231" t="inlineStr">
        <is>
          <t>ячейка</t>
        </is>
      </c>
      <c r="E91" s="279" t="n">
        <v>4</v>
      </c>
      <c r="F91" s="233" t="n"/>
      <c r="G91" s="162">
        <f>G90/E91</f>
        <v/>
      </c>
      <c r="H91" s="235" t="n"/>
      <c r="I91" s="233" t="n"/>
      <c r="J91" s="162">
        <f>J90/E91</f>
        <v/>
      </c>
      <c r="L91" s="78" t="n"/>
    </row>
    <row r="93" ht="14.25" customFormat="1" customHeight="1" s="192">
      <c r="A93" s="190" t="n"/>
    </row>
    <row r="94" ht="14.25" customFormat="1" customHeight="1" s="192">
      <c r="A94" s="186" t="inlineStr">
        <is>
          <t>Составил ______________________       А.Р. Маркова</t>
        </is>
      </c>
      <c r="B94" s="192" t="n"/>
    </row>
    <row r="95" ht="14.25" customFormat="1" customHeight="1" s="192">
      <c r="A95" s="193" t="inlineStr">
        <is>
          <t xml:space="preserve">                         (подпись, инициалы, фамилия)</t>
        </is>
      </c>
      <c r="B95" s="192" t="n"/>
    </row>
    <row r="96" ht="14.25" customFormat="1" customHeight="1" s="192">
      <c r="A96" s="186" t="n"/>
      <c r="B96" s="192" t="n"/>
    </row>
    <row r="97" ht="14.25" customFormat="1" customHeight="1" s="192">
      <c r="A97" s="186" t="inlineStr">
        <is>
          <t>Проверил ______________________        А.В. Костянецкая</t>
        </is>
      </c>
      <c r="B97" s="192" t="n"/>
    </row>
    <row r="98" ht="14.25" customFormat="1" customHeight="1" s="192">
      <c r="A98" s="193" t="inlineStr">
        <is>
          <t xml:space="preserve">                        (подпись, инициалы, фамилия)</t>
        </is>
      </c>
      <c r="B98" s="192" t="n"/>
    </row>
  </sheetData>
  <mergeCells count="19">
    <mergeCell ref="H9:H10"/>
    <mergeCell ref="B73:J73"/>
    <mergeCell ref="B20:H20"/>
    <mergeCell ref="B78:J78"/>
    <mergeCell ref="C9:C10"/>
    <mergeCell ref="E9:E10"/>
    <mergeCell ref="B79:H79"/>
    <mergeCell ref="A7:H7"/>
    <mergeCell ref="B16:H16"/>
    <mergeCell ref="B9:B10"/>
    <mergeCell ref="D9:D10"/>
    <mergeCell ref="B12:H12"/>
    <mergeCell ref="F9:G9"/>
    <mergeCell ref="A4:H4"/>
    <mergeCell ref="B72:J72"/>
    <mergeCell ref="A9:A10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194" min="1" max="1"/>
    <col width="14.85546875" customWidth="1" style="194" min="2" max="2"/>
    <col width="39.140625" customWidth="1" style="194" min="3" max="3"/>
    <col width="8.28515625" customWidth="1" style="194" min="4" max="4"/>
    <col width="13.5703125" customWidth="1" style="194" min="5" max="5"/>
    <col width="12.42578125" customWidth="1" style="194" min="6" max="6"/>
    <col width="14.140625" customWidth="1" style="194" min="7" max="7"/>
  </cols>
  <sheetData>
    <row r="1">
      <c r="A1" s="250" t="inlineStr">
        <is>
          <t>Приложение №6</t>
        </is>
      </c>
    </row>
    <row r="2">
      <c r="A2" s="250" t="n"/>
      <c r="B2" s="250" t="n"/>
      <c r="C2" s="250" t="n"/>
      <c r="D2" s="250" t="n"/>
      <c r="E2" s="250" t="n"/>
      <c r="F2" s="250" t="n"/>
      <c r="G2" s="250" t="n"/>
    </row>
    <row r="3">
      <c r="A3" s="227" t="inlineStr">
        <is>
          <t>Расчет стоимости оборудования</t>
        </is>
      </c>
    </row>
    <row r="4">
      <c r="A4" s="249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18.75" customHeight="1" s="194">
      <c r="A6" s="251" t="inlineStr">
        <is>
          <t>№ пп.</t>
        </is>
      </c>
      <c r="B6" s="251" t="inlineStr">
        <is>
          <t>Код ресурса</t>
        </is>
      </c>
      <c r="C6" s="251" t="inlineStr">
        <is>
          <t>Наименование</t>
        </is>
      </c>
      <c r="D6" s="251" t="inlineStr">
        <is>
          <t>Ед. изм.</t>
        </is>
      </c>
      <c r="E6" s="231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65" t="n"/>
    </row>
    <row r="7" ht="26.25" customHeight="1" s="194">
      <c r="A7" s="267" t="n"/>
      <c r="B7" s="267" t="n"/>
      <c r="C7" s="267" t="n"/>
      <c r="D7" s="267" t="n"/>
      <c r="E7" s="267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>
      <c r="A9" s="42" t="n"/>
      <c r="B9" s="230" t="inlineStr">
        <is>
          <t>ИНЖЕНЕРНОЕ ОБОРУДОВАНИЕ</t>
        </is>
      </c>
      <c r="C9" s="264" t="n"/>
      <c r="D9" s="264" t="n"/>
      <c r="E9" s="264" t="n"/>
      <c r="F9" s="264" t="n"/>
      <c r="G9" s="265" t="n"/>
    </row>
    <row r="10">
      <c r="A10" s="231" t="n"/>
      <c r="B10" s="223" t="n"/>
      <c r="C10" s="230" t="inlineStr">
        <is>
          <t>ИТОГО ИНЖЕНЕРНОЕ ОБОРУДОВАНИЕ</t>
        </is>
      </c>
      <c r="D10" s="223" t="n"/>
      <c r="E10" s="9" t="n"/>
      <c r="F10" s="233" t="n"/>
      <c r="G10" s="233" t="n">
        <v>0</v>
      </c>
    </row>
    <row r="11">
      <c r="A11" s="231" t="n"/>
      <c r="B11" s="230" t="inlineStr">
        <is>
          <t>ТЕХНОЛОГИЧЕСКОЕ ОБОРУДОВАНИЕ</t>
        </is>
      </c>
      <c r="C11" s="264" t="n"/>
      <c r="D11" s="264" t="n"/>
      <c r="E11" s="264" t="n"/>
      <c r="F11" s="264" t="n"/>
      <c r="G11" s="265" t="n"/>
    </row>
    <row r="12" ht="25.5" customHeight="1" s="194">
      <c r="A12" s="231" t="n"/>
      <c r="B12" s="13" t="n"/>
      <c r="C12" s="13" t="inlineStr">
        <is>
          <t>ИТОГО ТЕХНОЛОГИЧЕСКОЕ ОБОРУДОВАНИЕ</t>
        </is>
      </c>
      <c r="D12" s="13" t="n"/>
      <c r="E12" s="14" t="n"/>
      <c r="F12" s="233" t="n"/>
      <c r="G12" s="162" t="n">
        <v>0</v>
      </c>
    </row>
    <row r="13">
      <c r="A13" s="231" t="n"/>
      <c r="B13" s="230" t="n"/>
      <c r="C13" s="230" t="inlineStr">
        <is>
          <t>Всего по разделу «Оборудование»</t>
        </is>
      </c>
      <c r="D13" s="230" t="n"/>
      <c r="E13" s="248" t="n"/>
      <c r="F13" s="233" t="n"/>
      <c r="G13" s="162" t="n">
        <v>0</v>
      </c>
    </row>
    <row r="14">
      <c r="A14" s="190" t="n"/>
      <c r="B14" s="191" t="n"/>
      <c r="C14" s="190" t="n"/>
      <c r="D14" s="190" t="n"/>
      <c r="E14" s="190" t="n"/>
      <c r="F14" s="190" t="n"/>
      <c r="G14" s="190" t="n"/>
    </row>
    <row r="15" s="194">
      <c r="A15" s="186" t="inlineStr">
        <is>
          <t>Составил ______________________       А.Р. Маркова</t>
        </is>
      </c>
      <c r="B15" s="192" t="n"/>
      <c r="D15" s="190" t="n"/>
      <c r="E15" s="190" t="n"/>
      <c r="F15" s="190" t="n"/>
      <c r="G15" s="190" t="n"/>
    </row>
    <row r="16" s="194">
      <c r="A16" s="193" t="inlineStr">
        <is>
          <t xml:space="preserve">                         (подпись, инициалы, фамилия)</t>
        </is>
      </c>
      <c r="B16" s="192" t="n"/>
      <c r="D16" s="190" t="n"/>
      <c r="E16" s="190" t="n"/>
      <c r="F16" s="190" t="n"/>
      <c r="G16" s="190" t="n"/>
    </row>
    <row r="17" s="194">
      <c r="A17" s="186" t="n"/>
      <c r="B17" s="192" t="n"/>
      <c r="C17" s="192" t="n"/>
      <c r="D17" s="190" t="n"/>
      <c r="E17" s="190" t="n"/>
      <c r="F17" s="190" t="n"/>
      <c r="G17" s="190" t="n"/>
    </row>
    <row r="18" s="194">
      <c r="A18" s="186" t="inlineStr">
        <is>
          <t>Проверил ______________________        А.В. Костянецкая</t>
        </is>
      </c>
      <c r="B18" s="192" t="n"/>
      <c r="C18" s="192" t="n"/>
      <c r="D18" s="190" t="n"/>
      <c r="E18" s="190" t="n"/>
      <c r="F18" s="190" t="n"/>
      <c r="G18" s="190" t="n"/>
    </row>
    <row r="19" s="194">
      <c r="A19" s="193" t="inlineStr">
        <is>
          <t xml:space="preserve">                        (подпись, инициалы, фамилия)</t>
        </is>
      </c>
      <c r="B19" s="192" t="n"/>
      <c r="C19" s="192" t="n"/>
      <c r="D19" s="190" t="n"/>
      <c r="E19" s="190" t="n"/>
      <c r="F19" s="190" t="n"/>
      <c r="G19" s="19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94" min="1" max="1"/>
    <col width="29.7109375" customWidth="1" style="194" min="2" max="2"/>
    <col width="39.140625" customWidth="1" style="194" min="3" max="3"/>
    <col width="24.5703125" customWidth="1" style="194" min="4" max="4"/>
    <col width="8.85546875" customWidth="1" style="194" min="5" max="5"/>
  </cols>
  <sheetData>
    <row r="1">
      <c r="B1" s="186" t="n"/>
      <c r="C1" s="186" t="n"/>
      <c r="D1" s="250" t="inlineStr">
        <is>
          <t>Приложение №7</t>
        </is>
      </c>
    </row>
    <row r="2">
      <c r="A2" s="250" t="n"/>
      <c r="B2" s="250" t="n"/>
      <c r="C2" s="250" t="n"/>
      <c r="D2" s="250" t="n"/>
    </row>
    <row r="3" ht="24.75" customHeight="1" s="194">
      <c r="A3" s="227" t="inlineStr">
        <is>
          <t>Расчет показателя УНЦ</t>
        </is>
      </c>
    </row>
    <row r="4" ht="24.75" customHeight="1" s="194">
      <c r="A4" s="227" t="n"/>
      <c r="B4" s="227" t="n"/>
      <c r="C4" s="227" t="n"/>
      <c r="D4" s="227" t="n"/>
    </row>
    <row r="5" ht="24.6" customHeight="1" s="194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 s="194">
      <c r="A6" s="242" t="inlineStr">
        <is>
          <t>Единица измерения  — 1 ячейка</t>
        </is>
      </c>
      <c r="D6" s="242" t="n"/>
    </row>
    <row r="7">
      <c r="A7" s="186" t="n"/>
      <c r="B7" s="186" t="n"/>
      <c r="C7" s="186" t="n"/>
      <c r="D7" s="186" t="n"/>
    </row>
    <row r="8" ht="14.45" customHeight="1" s="194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 ht="15" customHeight="1" s="194">
      <c r="A9" s="267" t="n"/>
      <c r="B9" s="267" t="n"/>
      <c r="C9" s="267" t="n"/>
      <c r="D9" s="267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41.45" customHeight="1" s="194">
      <c r="A11" s="231" t="inlineStr">
        <is>
          <t>М6-01-6</t>
        </is>
      </c>
      <c r="B11" s="231" t="inlineStr">
        <is>
          <t>УНЦ на демонтажные работы ПС</t>
        </is>
      </c>
      <c r="C11" s="188">
        <f>D5</f>
        <v/>
      </c>
      <c r="D11" s="189">
        <f>'Прил.4 РМ'!C41/1000</f>
        <v/>
      </c>
      <c r="E11" s="21" t="n"/>
    </row>
    <row r="12">
      <c r="A12" s="190" t="n"/>
      <c r="B12" s="191" t="n"/>
      <c r="C12" s="190" t="n"/>
      <c r="D12" s="190" t="n"/>
    </row>
    <row r="13">
      <c r="A13" s="186" t="inlineStr">
        <is>
          <t>Составил ______________________        А.Р. Маркова</t>
        </is>
      </c>
      <c r="B13" s="192" t="n"/>
      <c r="C13" s="192" t="n"/>
      <c r="D13" s="190" t="n"/>
    </row>
    <row r="14">
      <c r="A14" s="193" t="inlineStr">
        <is>
          <t xml:space="preserve">                         (подпись, инициалы, фамилия)</t>
        </is>
      </c>
      <c r="B14" s="192" t="n"/>
      <c r="C14" s="192" t="n"/>
      <c r="D14" s="190" t="n"/>
    </row>
    <row r="15">
      <c r="A15" s="186" t="n"/>
      <c r="B15" s="192" t="n"/>
      <c r="C15" s="192" t="n"/>
      <c r="D15" s="190" t="n"/>
    </row>
    <row r="16">
      <c r="A16" s="186" t="inlineStr">
        <is>
          <t>Проверил ______________________        А.В. Костянецкая</t>
        </is>
      </c>
      <c r="B16" s="192" t="n"/>
      <c r="C16" s="192" t="n"/>
      <c r="D16" s="190" t="n"/>
    </row>
    <row r="17">
      <c r="A17" s="193" t="inlineStr">
        <is>
          <t xml:space="preserve">                        (подпись, инициалы, фамилия)</t>
        </is>
      </c>
      <c r="B17" s="192" t="n"/>
      <c r="C17" s="192" t="n"/>
      <c r="D17" s="19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26"/>
  <sheetViews>
    <sheetView view="pageBreakPreview" topLeftCell="A13" zoomScale="60" zoomScaleNormal="100" workbookViewId="0">
      <selection activeCell="C23" sqref="C23"/>
    </sheetView>
  </sheetViews>
  <sheetFormatPr baseColWidth="8" defaultRowHeight="15"/>
  <cols>
    <col width="40.7109375" customWidth="1" style="194" min="2" max="2"/>
    <col width="37" customWidth="1" style="194" min="3" max="3"/>
    <col width="32" customWidth="1" style="194" min="4" max="4"/>
  </cols>
  <sheetData>
    <row r="4" ht="15.75" customHeight="1" s="194">
      <c r="B4" s="213" t="inlineStr">
        <is>
          <t>Приложение № 10</t>
        </is>
      </c>
    </row>
    <row r="5" ht="18.75" customHeight="1" s="194">
      <c r="B5" s="22" t="n"/>
    </row>
    <row r="6" ht="15.75" customHeight="1" s="194">
      <c r="B6" s="222" t="inlineStr">
        <is>
          <t>Используемые индексы изменений сметной стоимости и нормы сопутствующих затрат</t>
        </is>
      </c>
    </row>
    <row r="7" ht="18.75" customHeight="1" s="194">
      <c r="B7" s="85" t="n"/>
    </row>
    <row r="8" ht="47.25" customHeight="1" s="194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94">
      <c r="B9" s="217" t="n">
        <v>1</v>
      </c>
      <c r="C9" s="217" t="n">
        <v>2</v>
      </c>
      <c r="D9" s="217" t="n">
        <v>3</v>
      </c>
    </row>
    <row r="10" ht="45" customHeight="1" s="194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29.25" customHeight="1" s="194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29.25" customHeight="1" s="194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0.75" customHeight="1" s="194">
      <c r="B13" s="217" t="inlineStr">
        <is>
          <t>Индекс изменения сметной стоимости на 1 квартал 2023 года. ОБ</t>
        </is>
      </c>
      <c r="C13" s="88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94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3" t="n">
        <v>0.039</v>
      </c>
    </row>
    <row r="15" ht="78.75" customHeight="1" s="194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3" t="n">
        <v>0.021</v>
      </c>
    </row>
    <row r="16" ht="34.5" customHeight="1" s="194">
      <c r="B16" s="217" t="n"/>
      <c r="C16" s="217" t="n"/>
      <c r="D16" s="217" t="n"/>
    </row>
    <row r="17" ht="31.5" customHeight="1" s="194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33" t="n">
        <v>0.0214</v>
      </c>
    </row>
    <row r="18" ht="31.5" customHeight="1" s="194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33" t="n">
        <v>0.002</v>
      </c>
    </row>
    <row r="19" ht="24" customHeight="1" s="194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33" t="n">
        <v>0.03</v>
      </c>
    </row>
    <row r="22">
      <c r="B22" s="186" t="inlineStr">
        <is>
          <t>Составил ______________________       А.Р. Маркова</t>
        </is>
      </c>
      <c r="C22" s="192" t="n"/>
    </row>
    <row r="23">
      <c r="B23" s="193" t="inlineStr">
        <is>
          <t xml:space="preserve">                         (подпись, инициалы, фамилия)</t>
        </is>
      </c>
      <c r="C23" s="192" t="n"/>
    </row>
    <row r="24">
      <c r="B24" s="186" t="n"/>
      <c r="C24" s="192" t="n"/>
    </row>
    <row r="25">
      <c r="B25" s="186" t="inlineStr">
        <is>
          <t>Проверил ______________________        А.В. Костянецкая</t>
        </is>
      </c>
      <c r="C25" s="192" t="n"/>
    </row>
    <row r="26">
      <c r="B26" s="193" t="inlineStr">
        <is>
          <t xml:space="preserve">                        (подпись, инициалы, фамилия)</t>
        </is>
      </c>
      <c r="C26" s="19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53.7109375" bestFit="1" customWidth="1" style="194" min="6" max="6"/>
  </cols>
  <sheetData>
    <row r="1" s="194"/>
    <row r="2" ht="17.25" customHeight="1" s="194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3" s="194"/>
    <row r="4" ht="18" customHeight="1" s="194">
      <c r="A4" s="195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94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96" t="n"/>
    </row>
    <row r="6" ht="15.75" customHeight="1" s="194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96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7" t="inlineStr">
        <is>
          <t>С1ср</t>
        </is>
      </c>
      <c r="D7" s="217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17" t="inlineStr">
        <is>
          <t>tср</t>
        </is>
      </c>
      <c r="D8" s="217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17" t="inlineStr">
        <is>
          <t>Кув</t>
        </is>
      </c>
      <c r="D9" s="217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17" t="n"/>
      <c r="D10" s="217" t="n"/>
      <c r="E10" s="283" t="n">
        <v>4.3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17" t="inlineStr">
        <is>
          <t>КТ</t>
        </is>
      </c>
      <c r="D11" s="217" t="inlineStr">
        <is>
          <t>-</t>
        </is>
      </c>
      <c r="E11" s="284" t="n">
        <v>1.4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94">
      <c r="A12" s="208" t="inlineStr">
        <is>
          <t>1.6</t>
        </is>
      </c>
      <c r="B12" s="256" t="inlineStr">
        <is>
          <t>Коэффициент инфляции, определяемый поквартально</t>
        </is>
      </c>
      <c r="C12" s="209" t="inlineStr">
        <is>
          <t>Кинф</t>
        </is>
      </c>
      <c r="D12" s="209" t="inlineStr">
        <is>
          <t>-</t>
        </is>
      </c>
      <c r="E12" s="285" t="n">
        <v>1.139</v>
      </c>
      <c r="F12" s="2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4">
      <c r="A13" s="259" t="inlineStr">
        <is>
          <t>1.7</t>
        </is>
      </c>
      <c r="B13" s="260" t="inlineStr">
        <is>
          <t>Размер средств на оплату труда рабочих-строителей в текущем уровне цен (ФОТр.тек.), руб/чел.-ч</t>
        </is>
      </c>
      <c r="C13" s="261" t="inlineStr">
        <is>
          <t>ФОТр.тек.</t>
        </is>
      </c>
      <c r="D13" s="261" t="inlineStr">
        <is>
          <t>(С1ср/tср*КТ*Т*Кув)*Кинф</t>
        </is>
      </c>
      <c r="E13" s="262">
        <f>((E7*E9/E8)*E11)*E12</f>
        <v/>
      </c>
      <c r="F13" s="2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2025-01-24T12:11:32Z</dcterms:modified>
  <cp:lastModifiedBy>Николай Трофименко</cp:lastModifiedBy>
  <cp:lastPrinted>2023-11-29T08:51:44Z</cp:lastPrinted>
</cp:coreProperties>
</file>