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'Прил.3'!$A$1:$H$488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ОБ'!$A$1:$J$181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0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pivotButton="0" quotePrefix="0" xfId="0"/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2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0" fontId="16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3" fontId="1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0" fontId="19" fillId="0" borderId="1" applyAlignment="1" pivotButton="0" quotePrefix="0" xfId="0">
      <alignment vertical="top"/>
    </xf>
    <xf numFmtId="4" fontId="19" fillId="0" borderId="1" applyAlignment="1" pivotButton="0" quotePrefix="0" xfId="0">
      <alignment vertical="top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center"/>
    </xf>
    <xf numFmtId="2" fontId="1" fillId="0" borderId="6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center" wrapText="1"/>
    </xf>
    <xf numFmtId="0" fontId="1" fillId="0" borderId="6" applyAlignment="1" pivotButton="0" quotePrefix="0" xfId="0">
      <alignment horizontal="right" vertical="center"/>
    </xf>
    <xf numFmtId="0" fontId="19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2" applyAlignment="1" pivotButton="0" quotePrefix="0" xfId="0">
      <alignment horizontal="center" vertical="center" wrapText="1"/>
    </xf>
    <xf numFmtId="0" fontId="20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2" fontId="2" fillId="0" borderId="5" applyAlignment="1" pivotButton="0" quotePrefix="0" xfId="0">
      <alignment horizontal="center" vertical="center" wrapText="1"/>
    </xf>
    <xf numFmtId="2" fontId="2" fillId="0" borderId="5" applyAlignment="1" pivotButton="0" quotePrefix="0" xfId="0">
      <alignment horizontal="right" vertical="center" wrapText="1"/>
    </xf>
    <xf numFmtId="10" fontId="2" fillId="0" borderId="8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19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19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384" min="1" max="2"/>
    <col width="51.7109375" customWidth="1" style="384" min="3" max="3"/>
    <col width="47" customWidth="1" style="384" min="4" max="4"/>
    <col width="37.42578125" customWidth="1" style="384" min="5" max="5"/>
    <col width="9.140625" customWidth="1" style="384" min="6" max="6"/>
  </cols>
  <sheetData>
    <row r="3">
      <c r="B3" s="406" t="inlineStr">
        <is>
          <t>Приложение № 1</t>
        </is>
      </c>
    </row>
    <row r="4">
      <c r="B4" s="407" t="inlineStr">
        <is>
          <t>Сравнительная таблица отбора объекта-представителя</t>
        </is>
      </c>
    </row>
    <row r="5" ht="84" customHeight="1" s="382">
      <c r="B5" s="40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82">
      <c r="B6" s="244" t="n"/>
      <c r="C6" s="244" t="n"/>
      <c r="D6" s="244" t="n"/>
    </row>
    <row r="7" ht="64.5" customHeight="1" s="382">
      <c r="B7" s="408" t="inlineStr">
        <is>
          <t>Наименование разрабатываемого показателя УНЦ - Демонтаж ячейки трехфазного автотрансформатора 500 кВ/СН/НН</t>
        </is>
      </c>
    </row>
    <row r="8" ht="31.5" customHeight="1" s="382">
      <c r="B8" s="408" t="inlineStr">
        <is>
          <t>Сопоставимый уровень цен: 3 квартал 2016</t>
        </is>
      </c>
    </row>
    <row r="9" ht="15.75" customHeight="1" s="382">
      <c r="B9" s="408" t="inlineStr">
        <is>
          <t>Единица измерения  — 1 ячейка</t>
        </is>
      </c>
    </row>
    <row r="10">
      <c r="B10" s="408" t="n"/>
    </row>
    <row r="11">
      <c r="B11" s="412" t="inlineStr">
        <is>
          <t>№ п/п</t>
        </is>
      </c>
      <c r="C11" s="412" t="inlineStr">
        <is>
          <t>Параметр</t>
        </is>
      </c>
      <c r="D11" s="412" t="inlineStr">
        <is>
          <t xml:space="preserve">Объект-представитель </t>
        </is>
      </c>
      <c r="E11" s="220" t="n"/>
    </row>
    <row r="12" ht="96.75" customHeight="1" s="382">
      <c r="B12" s="412" t="n">
        <v>1</v>
      </c>
      <c r="C12" s="215" t="inlineStr">
        <is>
          <t>Наименование объекта-представителя</t>
        </is>
      </c>
      <c r="D12" s="412" t="inlineStr">
        <is>
          <t>ПС 500 кВ Усть-Кут (МЭС Сибири)</t>
        </is>
      </c>
    </row>
    <row r="13">
      <c r="B13" s="412" t="n">
        <v>2</v>
      </c>
      <c r="C13" s="215" t="inlineStr">
        <is>
          <t>Наименование субъекта Российской Федерации</t>
        </is>
      </c>
      <c r="D13" s="412" t="inlineStr">
        <is>
          <t>Иркутская Область</t>
        </is>
      </c>
    </row>
    <row r="14">
      <c r="B14" s="412" t="n">
        <v>3</v>
      </c>
      <c r="C14" s="215" t="inlineStr">
        <is>
          <t>Климатический район и подрайон</t>
        </is>
      </c>
      <c r="D14" s="412" t="inlineStr">
        <is>
          <t>IД</t>
        </is>
      </c>
    </row>
    <row r="15">
      <c r="B15" s="412" t="n">
        <v>4</v>
      </c>
      <c r="C15" s="215" t="inlineStr">
        <is>
          <t>Мощность объекта</t>
        </is>
      </c>
      <c r="D15" s="337" t="n">
        <v>2</v>
      </c>
    </row>
    <row r="16" ht="116.25" customHeight="1" s="382">
      <c r="B16" s="412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7" t="inlineStr">
        <is>
          <t>Автотрансформатор силовой АТДЦТН-500000/500/220(110)-У1</t>
        </is>
      </c>
    </row>
    <row r="17" ht="79.5" customHeight="1" s="382">
      <c r="B17" s="412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9">
        <f>D18+D19</f>
        <v/>
      </c>
      <c r="E17" s="243" t="n"/>
    </row>
    <row r="18">
      <c r="B18" s="219" t="inlineStr">
        <is>
          <t>6.1</t>
        </is>
      </c>
      <c r="C18" s="215" t="inlineStr">
        <is>
          <t>строительно-монтажные работы</t>
        </is>
      </c>
      <c r="D18" s="289">
        <f>'Прил.2 Расч стоим'!F14</f>
        <v/>
      </c>
    </row>
    <row r="19" ht="15.75" customHeight="1" s="382">
      <c r="B19" s="219" t="inlineStr">
        <is>
          <t>6.2</t>
        </is>
      </c>
      <c r="C19" s="215" t="inlineStr">
        <is>
          <t>оборудование и инвентарь</t>
        </is>
      </c>
      <c r="D19" s="289" t="n">
        <v>0</v>
      </c>
    </row>
    <row r="20" ht="16.5" customHeight="1" s="382">
      <c r="B20" s="219" t="inlineStr">
        <is>
          <t>6.3</t>
        </is>
      </c>
      <c r="C20" s="215" t="inlineStr">
        <is>
          <t>пусконаладочные работы</t>
        </is>
      </c>
      <c r="D20" s="289" t="n"/>
    </row>
    <row r="21" ht="35.25" customHeight="1" s="382">
      <c r="B21" s="219" t="inlineStr">
        <is>
          <t>6.4</t>
        </is>
      </c>
      <c r="C21" s="218" t="inlineStr">
        <is>
          <t>прочие и лимитированные затраты</t>
        </is>
      </c>
      <c r="D21" s="289" t="n"/>
    </row>
    <row r="22">
      <c r="B22" s="412" t="n">
        <v>7</v>
      </c>
      <c r="C22" s="218" t="inlineStr">
        <is>
          <t>Сопоставимый уровень цен</t>
        </is>
      </c>
      <c r="D22" s="278" t="inlineStr">
        <is>
          <t>3 квартал 2016</t>
        </is>
      </c>
      <c r="E22" s="216" t="n"/>
    </row>
    <row r="23" ht="123" customHeight="1" s="382">
      <c r="B23" s="412" t="n">
        <v>8</v>
      </c>
      <c r="C23" s="2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9">
        <f>D17</f>
        <v/>
      </c>
      <c r="E23" s="243" t="n"/>
    </row>
    <row r="24" ht="60.75" customHeight="1" s="382">
      <c r="B24" s="412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89">
        <f>D17/D15</f>
        <v/>
      </c>
      <c r="E24" s="216" t="n"/>
    </row>
    <row r="25" ht="48" customHeight="1" s="382">
      <c r="B25" s="412" t="n">
        <v>10</v>
      </c>
      <c r="C25" s="215" t="inlineStr">
        <is>
          <t>Примечание</t>
        </is>
      </c>
      <c r="D25" s="412" t="n"/>
    </row>
    <row r="26">
      <c r="B26" s="214" t="n"/>
      <c r="C26" s="213" t="n"/>
      <c r="D26" s="213" t="n"/>
    </row>
    <row r="27" ht="37.5" customHeight="1" s="382">
      <c r="B27" s="283" t="n"/>
    </row>
    <row r="28">
      <c r="B28" s="384" t="inlineStr">
        <is>
          <t>Составил ______________________    А.Р. Маркова</t>
        </is>
      </c>
    </row>
    <row r="29">
      <c r="B29" s="283" t="inlineStr">
        <is>
          <t xml:space="preserve">                         (подпись, инициалы, фамилия)</t>
        </is>
      </c>
    </row>
    <row r="31">
      <c r="B31" s="384" t="inlineStr">
        <is>
          <t>Проверил ______________________        А.В. Костянецкая</t>
        </is>
      </c>
    </row>
    <row r="32">
      <c r="B32" s="28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384" min="1" max="1"/>
    <col width="9.140625" customWidth="1" style="384" min="2" max="2"/>
    <col width="35.28515625" customWidth="1" style="384" min="3" max="3"/>
    <col width="13.85546875" customWidth="1" style="384" min="4" max="4"/>
    <col width="24.85546875" customWidth="1" style="384" min="5" max="5"/>
    <col width="15.5703125" customWidth="1" style="384" min="6" max="6"/>
    <col width="14.85546875" customWidth="1" style="384" min="7" max="7"/>
    <col width="16.7109375" customWidth="1" style="384" min="8" max="8"/>
    <col width="13" customWidth="1" style="384" min="9" max="10"/>
    <col width="18" customWidth="1" style="384" min="11" max="11"/>
    <col width="9.140625" customWidth="1" style="384" min="12" max="12"/>
  </cols>
  <sheetData>
    <row r="3">
      <c r="B3" s="406" t="inlineStr">
        <is>
          <t>Приложение № 2</t>
        </is>
      </c>
      <c r="K3" s="283" t="n"/>
    </row>
    <row r="4">
      <c r="B4" s="407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82">
      <c r="B6" s="408">
        <f>'Прил.1 Сравнит табл'!B7:D7</f>
        <v/>
      </c>
    </row>
    <row r="7">
      <c r="B7" s="408">
        <f>'Прил.1 Сравнит табл'!B9:D9</f>
        <v/>
      </c>
    </row>
    <row r="8" ht="18.75" customHeight="1" s="382">
      <c r="B8" s="245" t="n"/>
    </row>
    <row r="9" ht="15.75" customHeight="1" s="382">
      <c r="B9" s="412" t="inlineStr">
        <is>
          <t>№ п/п</t>
        </is>
      </c>
      <c r="C9" s="41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2" t="inlineStr">
        <is>
          <t>Объект-представитель 1</t>
        </is>
      </c>
      <c r="E9" s="505" t="n"/>
      <c r="F9" s="505" t="n"/>
      <c r="G9" s="505" t="n"/>
      <c r="H9" s="505" t="n"/>
      <c r="I9" s="505" t="n"/>
      <c r="J9" s="506" t="n"/>
    </row>
    <row r="10" ht="15.75" customHeight="1" s="382">
      <c r="B10" s="507" t="n"/>
      <c r="C10" s="507" t="n"/>
      <c r="D10" s="412" t="inlineStr">
        <is>
          <t>Номер сметы</t>
        </is>
      </c>
      <c r="E10" s="412" t="inlineStr">
        <is>
          <t>Наименование сметы</t>
        </is>
      </c>
      <c r="F10" s="412" t="inlineStr">
        <is>
          <t>Сметная стоимость в уровне цен 3 кв. 2016г., тыс. руб.</t>
        </is>
      </c>
      <c r="G10" s="505" t="n"/>
      <c r="H10" s="505" t="n"/>
      <c r="I10" s="505" t="n"/>
      <c r="J10" s="506" t="n"/>
    </row>
    <row r="11" ht="31.5" customHeight="1" s="382">
      <c r="B11" s="508" t="n"/>
      <c r="C11" s="508" t="n"/>
      <c r="D11" s="508" t="n"/>
      <c r="E11" s="508" t="n"/>
      <c r="F11" s="412" t="inlineStr">
        <is>
          <t>Строительные работы</t>
        </is>
      </c>
      <c r="G11" s="412" t="inlineStr">
        <is>
          <t>Монтажные работы</t>
        </is>
      </c>
      <c r="H11" s="412" t="inlineStr">
        <is>
          <t>Оборудование</t>
        </is>
      </c>
      <c r="I11" s="412" t="inlineStr">
        <is>
          <t>Прочее</t>
        </is>
      </c>
      <c r="J11" s="412" t="inlineStr">
        <is>
          <t>Всего</t>
        </is>
      </c>
    </row>
    <row r="12" ht="15" customHeight="1" s="382">
      <c r="B12" s="412" t="n"/>
      <c r="C12" s="412" t="inlineStr">
        <is>
          <t>Демонтаж ячейки трехфазного автотрансформатора 500 кВ/СН/НН</t>
        </is>
      </c>
      <c r="D12" s="412" t="n"/>
      <c r="E12" s="412" t="n"/>
      <c r="F12" s="412" t="n">
        <v>7327.8645428</v>
      </c>
      <c r="G12" s="506" t="n"/>
      <c r="H12" s="412" t="n">
        <v>0</v>
      </c>
      <c r="I12" s="412" t="n"/>
      <c r="J12" s="412" t="n">
        <v>7327.8645428</v>
      </c>
    </row>
    <row r="13" ht="15" customHeight="1" s="382">
      <c r="B13" s="415" t="inlineStr">
        <is>
          <t>Всего по объекту:</t>
        </is>
      </c>
      <c r="C13" s="505" t="n"/>
      <c r="D13" s="505" t="n"/>
      <c r="E13" s="506" t="n"/>
      <c r="F13" s="246" t="n"/>
      <c r="G13" s="246" t="n"/>
      <c r="H13" s="246" t="n"/>
      <c r="I13" s="246" t="n"/>
      <c r="J13" s="246" t="n"/>
    </row>
    <row r="14" ht="15.75" customHeight="1" s="382">
      <c r="B14" s="415" t="inlineStr">
        <is>
          <t>Всего по объекту в сопоставимом уровне цен 3кв. 2016г:</t>
        </is>
      </c>
      <c r="C14" s="505" t="n"/>
      <c r="D14" s="505" t="n"/>
      <c r="E14" s="506" t="n"/>
      <c r="F14" s="509">
        <f>F12</f>
        <v/>
      </c>
      <c r="G14" s="506" t="n"/>
      <c r="H14" s="246">
        <f>H12</f>
        <v/>
      </c>
      <c r="I14" s="246" t="n"/>
      <c r="J14" s="246">
        <f>J12</f>
        <v/>
      </c>
    </row>
    <row r="15" ht="15.75" customHeight="1" s="382"/>
    <row r="16" ht="15.75" customHeight="1" s="382"/>
    <row r="17" ht="15" customHeight="1" s="382"/>
    <row r="18" ht="15" customHeight="1" s="382"/>
    <row r="19" ht="15" customHeight="1" s="382"/>
    <row r="20" ht="15" customHeight="1" s="382">
      <c r="C20" s="381" t="inlineStr">
        <is>
          <t>Составил ______________________    А.Р. Маркова</t>
        </is>
      </c>
      <c r="D20" s="379" t="n"/>
      <c r="E20" s="379" t="n"/>
    </row>
    <row r="21" ht="15" customHeight="1" s="382">
      <c r="C21" s="378" t="inlineStr">
        <is>
          <t xml:space="preserve">                         (подпись, инициалы, фамилия)</t>
        </is>
      </c>
      <c r="D21" s="379" t="n"/>
      <c r="E21" s="379" t="n"/>
    </row>
    <row r="22" ht="15" customHeight="1" s="382">
      <c r="C22" s="381" t="n"/>
      <c r="D22" s="379" t="n"/>
      <c r="E22" s="379" t="n"/>
    </row>
    <row r="23" ht="15" customHeight="1" s="382">
      <c r="C23" s="381" t="inlineStr">
        <is>
          <t>Проверил ______________________        А.В. Костянецкая</t>
        </is>
      </c>
      <c r="D23" s="379" t="n"/>
      <c r="E23" s="379" t="n"/>
    </row>
    <row r="24" ht="15" customHeight="1" s="382">
      <c r="C24" s="378" t="inlineStr">
        <is>
          <t xml:space="preserve">                        (подпись, инициалы, фамилия)</t>
        </is>
      </c>
      <c r="D24" s="379" t="n"/>
      <c r="E24" s="379" t="n"/>
    </row>
    <row r="25" ht="15" customHeight="1" s="382"/>
    <row r="26" ht="15" customHeight="1" s="382"/>
    <row r="27" ht="15" customHeight="1" s="382"/>
    <row r="28" ht="15" customHeight="1" s="382"/>
    <row r="29" ht="15" customHeight="1" s="382"/>
    <row r="30" ht="15" customHeight="1" s="38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465"/>
  <sheetViews>
    <sheetView view="pageBreakPreview" topLeftCell="A457" zoomScale="90" workbookViewId="0">
      <selection activeCell="C463" sqref="C463"/>
    </sheetView>
  </sheetViews>
  <sheetFormatPr baseColWidth="8" defaultColWidth="9.140625" defaultRowHeight="15.75"/>
  <cols>
    <col width="9.140625" customWidth="1" style="384" min="1" max="1"/>
    <col width="12.5703125" customWidth="1" style="384" min="2" max="2"/>
    <col width="22.42578125" customWidth="1" style="384" min="3" max="3"/>
    <col width="49.7109375" customWidth="1" style="384" min="4" max="4"/>
    <col width="10.140625" customWidth="1" style="384" min="5" max="5"/>
    <col width="20.7109375" customWidth="1" style="384" min="6" max="6"/>
    <col width="20" customWidth="1" style="384" min="7" max="7"/>
    <col width="16.7109375" customWidth="1" style="283" min="8" max="8"/>
    <col width="9.140625" customWidth="1" style="384" min="9" max="10"/>
    <col width="15" customWidth="1" style="384" min="11" max="11"/>
    <col width="9.140625" customWidth="1" style="384" min="12" max="12"/>
  </cols>
  <sheetData>
    <row r="2">
      <c r="A2" s="406" t="inlineStr">
        <is>
          <t xml:space="preserve">Приложение № 3 </t>
        </is>
      </c>
    </row>
    <row r="3">
      <c r="A3" s="407" t="inlineStr">
        <is>
          <t>Объектная ресурсная ведомость</t>
        </is>
      </c>
    </row>
    <row r="4" s="382">
      <c r="A4" s="407" t="n"/>
      <c r="B4" s="407" t="n"/>
      <c r="C4" s="407" t="n"/>
      <c r="I4" s="384" t="n"/>
      <c r="J4" s="384" t="n"/>
      <c r="K4" s="384" t="n"/>
      <c r="L4" s="384" t="n"/>
    </row>
    <row r="5">
      <c r="A5" s="408" t="n"/>
    </row>
    <row r="6">
      <c r="A6" s="416" t="inlineStr">
        <is>
          <t>Наименование разрабатываемого показателя УНЦ -  Демонтаж ячейки трехфазного автотрансформатора 500 кВ/СН/НН</t>
        </is>
      </c>
    </row>
    <row r="7">
      <c r="A7" s="416" t="n"/>
      <c r="B7" s="416" t="n"/>
      <c r="C7" s="416" t="n"/>
      <c r="D7" s="416" t="n"/>
      <c r="E7" s="416" t="n"/>
      <c r="F7" s="416" t="n"/>
      <c r="G7" s="416" t="n"/>
      <c r="H7" s="416" t="n"/>
    </row>
    <row r="8" ht="38.25" customHeight="1" s="382">
      <c r="A8" s="412" t="inlineStr">
        <is>
          <t>п/п</t>
        </is>
      </c>
      <c r="B8" s="412" t="inlineStr">
        <is>
          <t>№ЛСР</t>
        </is>
      </c>
      <c r="C8" s="412" t="inlineStr">
        <is>
          <t>Код ресурса</t>
        </is>
      </c>
      <c r="D8" s="412" t="inlineStr">
        <is>
          <t>Наименование ресурса</t>
        </is>
      </c>
      <c r="E8" s="412" t="inlineStr">
        <is>
          <t>Ед. изм.</t>
        </is>
      </c>
      <c r="F8" s="412" t="inlineStr">
        <is>
          <t>Кол-во единиц по данным объекта-представителя</t>
        </is>
      </c>
      <c r="G8" s="412" t="inlineStr">
        <is>
          <t>Сметная стоимость в ценах на 01.01.2000 (руб.)</t>
        </is>
      </c>
      <c r="H8" s="506" t="n"/>
    </row>
    <row r="9" ht="40.5" customHeight="1" s="382">
      <c r="A9" s="508" t="n"/>
      <c r="B9" s="508" t="n"/>
      <c r="C9" s="508" t="n"/>
      <c r="D9" s="508" t="n"/>
      <c r="E9" s="508" t="n"/>
      <c r="F9" s="508" t="n"/>
      <c r="G9" s="412" t="inlineStr">
        <is>
          <t>на ед.изм.</t>
        </is>
      </c>
      <c r="H9" s="412" t="inlineStr">
        <is>
          <t>общая</t>
        </is>
      </c>
    </row>
    <row r="10">
      <c r="A10" s="397" t="n">
        <v>1</v>
      </c>
      <c r="B10" s="397" t="n"/>
      <c r="C10" s="397" t="n">
        <v>2</v>
      </c>
      <c r="D10" s="397" t="inlineStr">
        <is>
          <t>З</t>
        </is>
      </c>
      <c r="E10" s="397" t="n">
        <v>4</v>
      </c>
      <c r="F10" s="397" t="n">
        <v>5</v>
      </c>
      <c r="G10" s="397" t="n">
        <v>6</v>
      </c>
      <c r="H10" s="397" t="n">
        <v>7</v>
      </c>
    </row>
    <row r="11" customFormat="1" s="363">
      <c r="A11" s="421" t="inlineStr">
        <is>
          <t>Затраты труда рабочих</t>
        </is>
      </c>
      <c r="B11" s="505" t="n"/>
      <c r="C11" s="505" t="n"/>
      <c r="D11" s="505" t="n"/>
      <c r="E11" s="506" t="n"/>
      <c r="F11" s="510" t="n">
        <v>35038.52</v>
      </c>
      <c r="G11" s="338" t="n"/>
      <c r="H11" s="510">
        <f>SUM(H12:H42)</f>
        <v/>
      </c>
    </row>
    <row r="12">
      <c r="A12" s="343" t="n">
        <v>1</v>
      </c>
      <c r="B12" s="227" t="n"/>
      <c r="C12" s="354" t="inlineStr">
        <is>
          <t>1-4-0</t>
        </is>
      </c>
      <c r="D12" s="296" t="inlineStr">
        <is>
          <t>Затраты труда рабочих (средний разряд работы 4,0)</t>
        </is>
      </c>
      <c r="E12" s="451" t="inlineStr">
        <is>
          <t>чел.-ч</t>
        </is>
      </c>
      <c r="F12" s="343" t="n">
        <v>8402.889999999999</v>
      </c>
      <c r="G12" s="298" t="n">
        <v>9.619999999999999</v>
      </c>
      <c r="H12" s="347">
        <f>ROUND(F12*G12,2)</f>
        <v/>
      </c>
    </row>
    <row r="13">
      <c r="A13" s="352" t="n">
        <v>2</v>
      </c>
      <c r="B13" s="227" t="n"/>
      <c r="C13" s="354" t="inlineStr">
        <is>
          <t>1-4-3</t>
        </is>
      </c>
      <c r="D13" s="296" t="inlineStr">
        <is>
          <t>Затраты труда рабочих (средний разряд работы 4,3)</t>
        </is>
      </c>
      <c r="E13" s="451" t="inlineStr">
        <is>
          <t>чел.-ч</t>
        </is>
      </c>
      <c r="F13" s="343" t="n">
        <v>6585.27</v>
      </c>
      <c r="G13" s="298" t="n">
        <v>10.06</v>
      </c>
      <c r="H13" s="347">
        <f>ROUND(F13*G13,2)</f>
        <v/>
      </c>
    </row>
    <row r="14">
      <c r="A14" s="451" t="n">
        <v>3</v>
      </c>
      <c r="B14" s="227" t="n"/>
      <c r="C14" s="354" t="inlineStr">
        <is>
          <t>1-4-9</t>
        </is>
      </c>
      <c r="D14" s="296" t="inlineStr">
        <is>
          <t>Затраты труда рабочих (средний разряд работы 4,9)</t>
        </is>
      </c>
      <c r="E14" s="451" t="inlineStr">
        <is>
          <t>чел.-ч</t>
        </is>
      </c>
      <c r="F14" s="343" t="n">
        <v>3997.34</v>
      </c>
      <c r="G14" s="298" t="n">
        <v>10.94</v>
      </c>
      <c r="H14" s="347">
        <f>ROUND(F14*G14,2)</f>
        <v/>
      </c>
    </row>
    <row r="15">
      <c r="A15" s="352" t="n">
        <v>4</v>
      </c>
      <c r="B15" s="227" t="n"/>
      <c r="C15" s="354" t="inlineStr">
        <is>
          <t>1-3-8</t>
        </is>
      </c>
      <c r="D15" s="296" t="inlineStr">
        <is>
          <t>Затраты труда рабочих (средний разряд работы 3,8)</t>
        </is>
      </c>
      <c r="E15" s="451" t="inlineStr">
        <is>
          <t>чел.-ч</t>
        </is>
      </c>
      <c r="F15" s="343" t="n">
        <v>4006.11</v>
      </c>
      <c r="G15" s="298" t="n">
        <v>9.4</v>
      </c>
      <c r="H15" s="347">
        <f>ROUND(F15*G15,2)</f>
        <v/>
      </c>
    </row>
    <row r="16">
      <c r="A16" s="451" t="n">
        <v>5</v>
      </c>
      <c r="B16" s="227" t="n"/>
      <c r="C16" s="354" t="inlineStr">
        <is>
          <t>1-3-9</t>
        </is>
      </c>
      <c r="D16" s="296" t="inlineStr">
        <is>
          <t>Затраты труда рабочих (средний разряд работы 3,9)</t>
        </is>
      </c>
      <c r="E16" s="451" t="inlineStr">
        <is>
          <t>чел.-ч</t>
        </is>
      </c>
      <c r="F16" s="343" t="n">
        <v>1516.98</v>
      </c>
      <c r="G16" s="298" t="n">
        <v>9.51</v>
      </c>
      <c r="H16" s="347">
        <f>ROUND(F16*G16,2)</f>
        <v/>
      </c>
    </row>
    <row r="17">
      <c r="A17" s="352" t="n">
        <v>6</v>
      </c>
      <c r="B17" s="227" t="n"/>
      <c r="C17" s="354" t="inlineStr">
        <is>
          <t>1-3-0</t>
        </is>
      </c>
      <c r="D17" s="296" t="inlineStr">
        <is>
          <t>Затраты труда рабочих (средний разряд работы 3,0)</t>
        </is>
      </c>
      <c r="E17" s="451" t="inlineStr">
        <is>
          <t>чел.-ч</t>
        </is>
      </c>
      <c r="F17" s="343" t="n">
        <v>1629.63</v>
      </c>
      <c r="G17" s="298" t="n">
        <v>8.529999999999999</v>
      </c>
      <c r="H17" s="347">
        <f>ROUND(F17*G17,2)</f>
        <v/>
      </c>
    </row>
    <row r="18">
      <c r="A18" s="451" t="n">
        <v>7</v>
      </c>
      <c r="B18" s="227" t="n"/>
      <c r="C18" s="354" t="inlineStr">
        <is>
          <t>1-2-0</t>
        </is>
      </c>
      <c r="D18" s="296" t="inlineStr">
        <is>
          <t>Затраты труда рабочих (средний разряд работы 2,0)</t>
        </is>
      </c>
      <c r="E18" s="451" t="inlineStr">
        <is>
          <t>чел.-ч</t>
        </is>
      </c>
      <c r="F18" s="343" t="n">
        <v>1673.88</v>
      </c>
      <c r="G18" s="298" t="n">
        <v>7.8</v>
      </c>
      <c r="H18" s="347">
        <f>ROUND(F18*G18,2)</f>
        <v/>
      </c>
    </row>
    <row r="19">
      <c r="A19" s="352" t="n">
        <v>8</v>
      </c>
      <c r="B19" s="227" t="n"/>
      <c r="C19" s="354" t="inlineStr">
        <is>
          <t>1-4-2</t>
        </is>
      </c>
      <c r="D19" s="296" t="inlineStr">
        <is>
          <t>Затраты труда рабочих (средний разряд работы 4,2)</t>
        </is>
      </c>
      <c r="E19" s="451" t="inlineStr">
        <is>
          <t>чел.-ч</t>
        </is>
      </c>
      <c r="F19" s="343" t="n">
        <v>1027.42</v>
      </c>
      <c r="G19" s="298" t="n">
        <v>9.92</v>
      </c>
      <c r="H19" s="347">
        <f>ROUND(F19*G19,2)</f>
        <v/>
      </c>
    </row>
    <row r="20">
      <c r="A20" s="451" t="n">
        <v>9</v>
      </c>
      <c r="B20" s="227" t="n"/>
      <c r="C20" s="354" t="inlineStr">
        <is>
          <t>1-2-5</t>
        </is>
      </c>
      <c r="D20" s="296" t="inlineStr">
        <is>
          <t>Затраты труда рабочих (средний разряд работы 2,5)</t>
        </is>
      </c>
      <c r="E20" s="451" t="inlineStr">
        <is>
          <t>чел.-ч</t>
        </is>
      </c>
      <c r="F20" s="343" t="n">
        <v>1163.73</v>
      </c>
      <c r="G20" s="298" t="n">
        <v>8.17</v>
      </c>
      <c r="H20" s="347">
        <f>ROUND(F20*G20,2)</f>
        <v/>
      </c>
      <c r="K20" s="279" t="n"/>
    </row>
    <row r="21">
      <c r="A21" s="352" t="n">
        <v>10</v>
      </c>
      <c r="B21" s="227" t="n"/>
      <c r="C21" s="354" t="inlineStr">
        <is>
          <t>1-3-5</t>
        </is>
      </c>
      <c r="D21" s="296" t="inlineStr">
        <is>
          <t>Затраты труда рабочих (средний разряд работы 3,5)</t>
        </is>
      </c>
      <c r="E21" s="451" t="inlineStr">
        <is>
          <t>чел.-ч</t>
        </is>
      </c>
      <c r="F21" s="343" t="n">
        <v>733.26</v>
      </c>
      <c r="G21" s="298" t="n">
        <v>9.07</v>
      </c>
      <c r="H21" s="347">
        <f>ROUND(F21*G21,2)</f>
        <v/>
      </c>
    </row>
    <row r="22">
      <c r="A22" s="451" t="n">
        <v>11</v>
      </c>
      <c r="B22" s="227" t="n"/>
      <c r="C22" s="354" t="inlineStr">
        <is>
          <t>1-1-5</t>
        </is>
      </c>
      <c r="D22" s="296" t="inlineStr">
        <is>
          <t>Затраты труда рабочих (средний разряд работы 1,5)</t>
        </is>
      </c>
      <c r="E22" s="451" t="inlineStr">
        <is>
          <t>чел.-ч</t>
        </is>
      </c>
      <c r="F22" s="343" t="n">
        <v>874.5</v>
      </c>
      <c r="G22" s="298" t="n">
        <v>7.5</v>
      </c>
      <c r="H22" s="347">
        <f>ROUND(F22*G22,2)</f>
        <v/>
      </c>
    </row>
    <row r="23">
      <c r="A23" s="352" t="n">
        <v>12</v>
      </c>
      <c r="B23" s="227" t="n"/>
      <c r="C23" s="354" t="inlineStr">
        <is>
          <t>1-3-7</t>
        </is>
      </c>
      <c r="D23" s="296" t="inlineStr">
        <is>
          <t>Затраты труда рабочих (средний разряд работы 3,7)</t>
        </is>
      </c>
      <c r="E23" s="451" t="inlineStr">
        <is>
          <t>чел.-ч</t>
        </is>
      </c>
      <c r="F23" s="343" t="n">
        <v>573.5700000000001</v>
      </c>
      <c r="G23" s="298" t="n">
        <v>9.289999999999999</v>
      </c>
      <c r="H23" s="347">
        <f>ROUND(F23*G23,2)</f>
        <v/>
      </c>
    </row>
    <row r="24">
      <c r="A24" s="451" t="n">
        <v>13</v>
      </c>
      <c r="B24" s="227" t="n"/>
      <c r="C24" s="354" t="inlineStr">
        <is>
          <t>1-2-2</t>
        </is>
      </c>
      <c r="D24" s="296" t="inlineStr">
        <is>
          <t>Затраты труда рабочих (средний разряд работы 2,2)</t>
        </is>
      </c>
      <c r="E24" s="451" t="inlineStr">
        <is>
          <t>чел.-ч</t>
        </is>
      </c>
      <c r="F24" s="343" t="n">
        <v>637.52</v>
      </c>
      <c r="G24" s="298" t="n">
        <v>7.94</v>
      </c>
      <c r="H24" s="347">
        <f>ROUND(F24*G24,2)</f>
        <v/>
      </c>
    </row>
    <row r="25">
      <c r="A25" s="352" t="n">
        <v>14</v>
      </c>
      <c r="B25" s="227" t="n"/>
      <c r="C25" s="354" t="inlineStr">
        <is>
          <t>1-4-4</t>
        </is>
      </c>
      <c r="D25" s="296" t="inlineStr">
        <is>
          <t>Затраты труда рабочих (средний разряд работы 4,4)</t>
        </is>
      </c>
      <c r="E25" s="451" t="inlineStr">
        <is>
          <t>чел.-ч</t>
        </is>
      </c>
      <c r="F25" s="343" t="n">
        <v>441.93</v>
      </c>
      <c r="G25" s="298" t="n">
        <v>10.21</v>
      </c>
      <c r="H25" s="347">
        <f>ROUND(F25*G25,2)</f>
        <v/>
      </c>
    </row>
    <row r="26">
      <c r="A26" s="451" t="n">
        <v>15</v>
      </c>
      <c r="B26" s="227" t="n"/>
      <c r="C26" s="354" t="inlineStr">
        <is>
          <t>1-5-1</t>
        </is>
      </c>
      <c r="D26" s="296" t="inlineStr">
        <is>
          <t>Затраты труда рабочих (средний разряд работы 5,1)</t>
        </is>
      </c>
      <c r="E26" s="451" t="inlineStr">
        <is>
          <t>чел.-ч</t>
        </is>
      </c>
      <c r="F26" s="343" t="n">
        <v>354.73</v>
      </c>
      <c r="G26" s="298" t="n">
        <v>11.27</v>
      </c>
      <c r="H26" s="347">
        <f>ROUND(F26*G26,2)</f>
        <v/>
      </c>
    </row>
    <row r="27">
      <c r="A27" s="352" t="n">
        <v>16</v>
      </c>
      <c r="B27" s="227" t="n"/>
      <c r="C27" s="354" t="inlineStr">
        <is>
          <t>1-4-1</t>
        </is>
      </c>
      <c r="D27" s="296" t="inlineStr">
        <is>
          <t>Затраты труда рабочих (средний разряд работы 4,1)</t>
        </is>
      </c>
      <c r="E27" s="451" t="inlineStr">
        <is>
          <t>чел.-ч</t>
        </is>
      </c>
      <c r="F27" s="343" t="n">
        <v>341.52</v>
      </c>
      <c r="G27" s="298" t="n">
        <v>9.76</v>
      </c>
      <c r="H27" s="347">
        <f>ROUND(F27*G27,2)</f>
        <v/>
      </c>
    </row>
    <row r="28">
      <c r="A28" s="451" t="n">
        <v>17</v>
      </c>
      <c r="B28" s="227" t="n"/>
      <c r="C28" s="354" t="inlineStr">
        <is>
          <t>1-3-3</t>
        </is>
      </c>
      <c r="D28" s="296" t="inlineStr">
        <is>
          <t>Затраты труда рабочих (средний разряд работы 3,3)</t>
        </is>
      </c>
      <c r="E28" s="451" t="inlineStr">
        <is>
          <t>чел.-ч</t>
        </is>
      </c>
      <c r="F28" s="343" t="n">
        <v>316.37</v>
      </c>
      <c r="G28" s="298" t="n">
        <v>8.859999999999999</v>
      </c>
      <c r="H28" s="347">
        <f>ROUND(F28*G28,2)</f>
        <v/>
      </c>
    </row>
    <row r="29">
      <c r="A29" s="352" t="n">
        <v>18</v>
      </c>
      <c r="B29" s="227" t="n"/>
      <c r="C29" s="354" t="inlineStr">
        <is>
          <t>1-3-2</t>
        </is>
      </c>
      <c r="D29" s="296" t="inlineStr">
        <is>
          <t>Затраты труда рабочих (средний разряд работы 3,2)</t>
        </is>
      </c>
      <c r="E29" s="451" t="inlineStr">
        <is>
          <t>чел.-ч</t>
        </is>
      </c>
      <c r="F29" s="343" t="n">
        <v>267.84</v>
      </c>
      <c r="G29" s="298" t="n">
        <v>8.74</v>
      </c>
      <c r="H29" s="347">
        <f>ROUND(F29*G29,2)</f>
        <v/>
      </c>
    </row>
    <row r="30">
      <c r="A30" s="451" t="n">
        <v>19</v>
      </c>
      <c r="B30" s="227" t="n"/>
      <c r="C30" s="354" t="inlineStr">
        <is>
          <t>1-3-6</t>
        </is>
      </c>
      <c r="D30" s="296" t="inlineStr">
        <is>
          <t>Затраты труда рабочих (средний разряд работы 3,6)</t>
        </is>
      </c>
      <c r="E30" s="451" t="inlineStr">
        <is>
          <t>чел.-ч</t>
        </is>
      </c>
      <c r="F30" s="343" t="n">
        <v>167.66</v>
      </c>
      <c r="G30" s="298" t="n">
        <v>9.18</v>
      </c>
      <c r="H30" s="347">
        <f>ROUND(F30*G30,2)</f>
        <v/>
      </c>
    </row>
    <row r="31">
      <c r="A31" s="352" t="n">
        <v>20</v>
      </c>
      <c r="B31" s="227" t="n"/>
      <c r="C31" s="354" t="inlineStr">
        <is>
          <t>1-2-9</t>
        </is>
      </c>
      <c r="D31" s="296" t="inlineStr">
        <is>
          <t>Затраты труда рабочих (средний разряд работы 2,9)</t>
        </is>
      </c>
      <c r="E31" s="451" t="inlineStr">
        <is>
          <t>чел.-ч</t>
        </is>
      </c>
      <c r="F31" s="343" t="n">
        <v>94.70999999999999</v>
      </c>
      <c r="G31" s="298" t="n">
        <v>8.460000000000001</v>
      </c>
      <c r="H31" s="347">
        <f>ROUND(F31*G31,2)</f>
        <v/>
      </c>
    </row>
    <row r="32">
      <c r="A32" s="451" t="n">
        <v>21</v>
      </c>
      <c r="B32" s="227" t="n"/>
      <c r="C32" s="354" t="inlineStr">
        <is>
          <t>1-5-3</t>
        </is>
      </c>
      <c r="D32" s="296" t="inlineStr">
        <is>
          <t>Затраты труда рабочих (средний разряд работы 5,3)</t>
        </is>
      </c>
      <c r="E32" s="451" t="inlineStr">
        <is>
          <t>чел.-ч</t>
        </is>
      </c>
      <c r="F32" s="343" t="n">
        <v>43.07</v>
      </c>
      <c r="G32" s="298" t="n">
        <v>11.64</v>
      </c>
      <c r="H32" s="347">
        <f>ROUND(F32*G32,2)</f>
        <v/>
      </c>
    </row>
    <row r="33">
      <c r="A33" s="352" t="n">
        <v>22</v>
      </c>
      <c r="B33" s="227" t="n"/>
      <c r="C33" s="354" t="inlineStr">
        <is>
          <t>1-4-5</t>
        </is>
      </c>
      <c r="D33" s="296" t="inlineStr">
        <is>
          <t>Затраты труда рабочих (средний разряд работы 4,5)</t>
        </is>
      </c>
      <c r="E33" s="451" t="inlineStr">
        <is>
          <t>чел.-ч</t>
        </is>
      </c>
      <c r="F33" s="343" t="n">
        <v>46.18</v>
      </c>
      <c r="G33" s="298" t="n">
        <v>10.35</v>
      </c>
      <c r="H33" s="347">
        <f>ROUND(F33*G33,2)</f>
        <v/>
      </c>
    </row>
    <row r="34">
      <c r="A34" s="451" t="n">
        <v>23</v>
      </c>
      <c r="B34" s="227" t="n"/>
      <c r="C34" s="354" t="inlineStr">
        <is>
          <t>1-4-8</t>
        </is>
      </c>
      <c r="D34" s="296" t="inlineStr">
        <is>
          <t>Затраты труда рабочих (средний разряд работы 4,8)</t>
        </is>
      </c>
      <c r="E34" s="451" t="inlineStr">
        <is>
          <t>чел.-ч</t>
        </is>
      </c>
      <c r="F34" s="343" t="n">
        <v>29.68</v>
      </c>
      <c r="G34" s="298" t="n">
        <v>10.79</v>
      </c>
      <c r="H34" s="347">
        <f>ROUND(F34*G34,2)</f>
        <v/>
      </c>
    </row>
    <row r="35">
      <c r="A35" s="352" t="n">
        <v>24</v>
      </c>
      <c r="B35" s="227" t="n"/>
      <c r="C35" s="354" t="inlineStr">
        <is>
          <t>1-2-4</t>
        </is>
      </c>
      <c r="D35" s="296" t="inlineStr">
        <is>
          <t>Затраты труда рабочих (средний разряд работы 2,4)</t>
        </is>
      </c>
      <c r="E35" s="451" t="inlineStr">
        <is>
          <t>чел.-ч</t>
        </is>
      </c>
      <c r="F35" s="343" t="n">
        <v>36.02</v>
      </c>
      <c r="G35" s="298" t="n">
        <v>8.09</v>
      </c>
      <c r="H35" s="347">
        <f>ROUND(F35*G35,2)</f>
        <v/>
      </c>
    </row>
    <row r="36">
      <c r="A36" s="451" t="n">
        <v>25</v>
      </c>
      <c r="B36" s="227" t="n"/>
      <c r="C36" s="354" t="inlineStr">
        <is>
          <t>1-2-8</t>
        </is>
      </c>
      <c r="D36" s="296" t="inlineStr">
        <is>
          <t>Затраты труда рабочих (средний разряд работы 2,8)</t>
        </is>
      </c>
      <c r="E36" s="451" t="inlineStr">
        <is>
          <t>чел.-ч</t>
        </is>
      </c>
      <c r="F36" s="343" t="n">
        <v>31.63</v>
      </c>
      <c r="G36" s="298" t="n">
        <v>8.380000000000001</v>
      </c>
      <c r="H36" s="347">
        <f>ROUND(F36*G36,2)</f>
        <v/>
      </c>
    </row>
    <row r="37">
      <c r="A37" s="352" t="n">
        <v>26</v>
      </c>
      <c r="B37" s="227" t="n"/>
      <c r="C37" s="354" t="inlineStr">
        <is>
          <t>1-3-4</t>
        </is>
      </c>
      <c r="D37" s="296" t="inlineStr">
        <is>
          <t>Затраты труда рабочих (средний разряд работы 3,4)</t>
        </is>
      </c>
      <c r="E37" s="451" t="inlineStr">
        <is>
          <t>чел.-ч</t>
        </is>
      </c>
      <c r="F37" s="343" t="n">
        <v>28.69</v>
      </c>
      <c r="G37" s="298" t="n">
        <v>8.970000000000001</v>
      </c>
      <c r="H37" s="347">
        <f>ROUND(F37*G37,2)</f>
        <v/>
      </c>
    </row>
    <row r="38">
      <c r="A38" s="451" t="n">
        <v>27</v>
      </c>
      <c r="B38" s="227" t="n"/>
      <c r="C38" s="354" t="inlineStr">
        <is>
          <t>1-2-7</t>
        </is>
      </c>
      <c r="D38" s="296" t="inlineStr">
        <is>
          <t>Затраты труда рабочих (средний разряд работы 2,7)</t>
        </is>
      </c>
      <c r="E38" s="451" t="inlineStr">
        <is>
          <t>чел.-ч</t>
        </is>
      </c>
      <c r="F38" s="343" t="n">
        <v>5.5</v>
      </c>
      <c r="G38" s="298" t="n">
        <v>8.31</v>
      </c>
      <c r="H38" s="347">
        <f>ROUND(F38*G38,2)</f>
        <v/>
      </c>
    </row>
    <row r="39">
      <c r="A39" s="352" t="n">
        <v>28</v>
      </c>
      <c r="B39" s="227" t="n"/>
      <c r="C39" s="354" t="inlineStr">
        <is>
          <t>1-4-7</t>
        </is>
      </c>
      <c r="D39" s="296" t="inlineStr">
        <is>
          <t>Затраты труда рабочих (средний разряд работы 4,7)</t>
        </is>
      </c>
      <c r="E39" s="451" t="inlineStr">
        <is>
          <t>чел.-ч</t>
        </is>
      </c>
      <c r="F39" s="343" t="n">
        <v>3.19</v>
      </c>
      <c r="G39" s="298" t="n">
        <v>10.65</v>
      </c>
      <c r="H39" s="347">
        <f>ROUND(F39*G39,2)</f>
        <v/>
      </c>
    </row>
    <row r="40">
      <c r="A40" s="451" t="n">
        <v>29</v>
      </c>
      <c r="B40" s="227" t="n"/>
      <c r="C40" s="354" t="inlineStr">
        <is>
          <t>1-3-1</t>
        </is>
      </c>
      <c r="D40" s="296" t="inlineStr">
        <is>
          <t>Затраты труда рабочих (средний разряд работы 3,1)</t>
        </is>
      </c>
      <c r="E40" s="451" t="inlineStr">
        <is>
          <t>чел.-ч</t>
        </is>
      </c>
      <c r="F40" s="343" t="n">
        <v>3.63</v>
      </c>
      <c r="G40" s="298" t="n">
        <v>8.640000000000001</v>
      </c>
      <c r="H40" s="347">
        <f>ROUND(F40*G40,2)</f>
        <v/>
      </c>
    </row>
    <row r="41">
      <c r="A41" s="352" t="n">
        <v>30</v>
      </c>
      <c r="B41" s="227" t="n"/>
      <c r="C41" s="354" t="inlineStr">
        <is>
          <t>1-5-0</t>
        </is>
      </c>
      <c r="D41" s="296" t="inlineStr">
        <is>
          <t>Затраты труда рабочих (средний разряд работы 5,0)</t>
        </is>
      </c>
      <c r="E41" s="451" t="inlineStr">
        <is>
          <t>чел.-ч</t>
        </is>
      </c>
      <c r="F41" s="343" t="n">
        <v>2.45</v>
      </c>
      <c r="G41" s="298" t="n">
        <v>11.09</v>
      </c>
      <c r="H41" s="347">
        <f>ROUND(F41*G41,2)</f>
        <v/>
      </c>
    </row>
    <row r="42">
      <c r="A42" s="451" t="n">
        <v>31</v>
      </c>
      <c r="B42" s="227" t="n"/>
      <c r="C42" s="354" t="inlineStr">
        <is>
          <t>1-2-3</t>
        </is>
      </c>
      <c r="D42" s="296" t="inlineStr">
        <is>
          <t>Затраты труда рабочих (средний разряд работы 2,3)</t>
        </is>
      </c>
      <c r="E42" s="451" t="inlineStr">
        <is>
          <t>чел.-ч</t>
        </is>
      </c>
      <c r="F42" s="343" t="n">
        <v>1.62</v>
      </c>
      <c r="G42" s="298" t="n">
        <v>8.02</v>
      </c>
      <c r="H42" s="347">
        <f>ROUND(F42*G42,2)</f>
        <v/>
      </c>
    </row>
    <row r="43" ht="15.6" customHeight="1" s="382">
      <c r="A43" s="421" t="inlineStr">
        <is>
          <t>Затраты труда машинистов</t>
        </is>
      </c>
      <c r="B43" s="505" t="n"/>
      <c r="C43" s="505" t="n"/>
      <c r="D43" s="505" t="n"/>
      <c r="E43" s="506" t="n"/>
      <c r="F43" s="418" t="n"/>
      <c r="G43" s="351" t="n"/>
      <c r="H43" s="510">
        <f>H44</f>
        <v/>
      </c>
    </row>
    <row r="44">
      <c r="A44" s="451" t="n">
        <v>32</v>
      </c>
      <c r="B44" s="419" t="n"/>
      <c r="C44" s="343" t="n">
        <v>2</v>
      </c>
      <c r="D44" s="296" t="inlineStr">
        <is>
          <t>Затраты труда машинистов</t>
        </is>
      </c>
      <c r="E44" s="451" t="inlineStr">
        <is>
          <t>чел.-ч</t>
        </is>
      </c>
      <c r="F44" s="511" t="n">
        <v>14370.78</v>
      </c>
      <c r="G44" s="249" t="n">
        <v>0</v>
      </c>
      <c r="H44" s="512" t="n">
        <v>113998.61</v>
      </c>
    </row>
    <row r="45" customFormat="1" s="363">
      <c r="A45" s="421" t="inlineStr">
        <is>
          <t>Машины и механизмы</t>
        </is>
      </c>
      <c r="B45" s="505" t="n"/>
      <c r="C45" s="505" t="n"/>
      <c r="D45" s="505" t="n"/>
      <c r="E45" s="506" t="n"/>
      <c r="F45" s="418" t="n"/>
      <c r="G45" s="351" t="n"/>
      <c r="H45" s="510">
        <f>SUM(H46:H151)</f>
        <v/>
      </c>
    </row>
    <row r="46">
      <c r="A46" s="451" t="n">
        <v>33</v>
      </c>
      <c r="B46" s="419" t="n"/>
      <c r="C46" s="354" t="inlineStr">
        <is>
          <t>91.21.22-447</t>
        </is>
      </c>
      <c r="D46" s="426" t="inlineStr">
        <is>
          <t>Установки электрометаллизационные</t>
        </is>
      </c>
      <c r="E46" s="427" t="inlineStr">
        <is>
          <t>маш.час</t>
        </is>
      </c>
      <c r="F46" s="427" t="n">
        <v>1248.92</v>
      </c>
      <c r="G46" s="429" t="n">
        <v>74.23999999999999</v>
      </c>
      <c r="H46" s="347">
        <f>ROUND(F46*G46,2)</f>
        <v/>
      </c>
      <c r="I46" s="355" t="n"/>
      <c r="J46" s="257" t="n"/>
      <c r="L46" s="355" t="n"/>
    </row>
    <row r="47" customFormat="1" s="363">
      <c r="A47" s="451" t="n">
        <v>34</v>
      </c>
      <c r="B47" s="419" t="n"/>
      <c r="C47" s="354" t="inlineStr">
        <is>
          <t>91.10.01-002</t>
        </is>
      </c>
      <c r="D47" s="426" t="inlineStr">
        <is>
          <t>Агрегаты наполнительно-опрессовочные до 300 м3/ч</t>
        </is>
      </c>
      <c r="E47" s="427" t="inlineStr">
        <is>
          <t>маш.час</t>
        </is>
      </c>
      <c r="F47" s="427" t="n">
        <v>246.34</v>
      </c>
      <c r="G47" s="429" t="n">
        <v>287.99</v>
      </c>
      <c r="H47" s="347">
        <f>ROUND(F47*G47,2)</f>
        <v/>
      </c>
      <c r="I47" s="355" t="n"/>
      <c r="L47" s="355" t="n"/>
    </row>
    <row r="48" ht="25.5" customHeight="1" s="382">
      <c r="A48" s="451" t="n">
        <v>35</v>
      </c>
      <c r="B48" s="419" t="n"/>
      <c r="C48" s="354" t="inlineStr">
        <is>
          <t>91.05.05-014</t>
        </is>
      </c>
      <c r="D48" s="426" t="inlineStr">
        <is>
          <t>Краны на автомобильном ходу, грузоподъемность 10 т</t>
        </is>
      </c>
      <c r="E48" s="427" t="inlineStr">
        <is>
          <t>маш.час</t>
        </is>
      </c>
      <c r="F48" s="427" t="n">
        <v>520.14</v>
      </c>
      <c r="G48" s="429" t="n">
        <v>111.99</v>
      </c>
      <c r="H48" s="347">
        <f>ROUND(F48*G48,2)</f>
        <v/>
      </c>
      <c r="I48" s="355" t="n"/>
      <c r="L48" s="355" t="n"/>
    </row>
    <row r="49">
      <c r="A49" s="451" t="n">
        <v>36</v>
      </c>
      <c r="B49" s="419" t="n"/>
      <c r="C49" s="354" t="inlineStr">
        <is>
          <t>91.05.06-009</t>
        </is>
      </c>
      <c r="D49" s="426" t="inlineStr">
        <is>
          <t>Краны на гусеничном ходу, грузоподъемность 50-63 т</t>
        </is>
      </c>
      <c r="E49" s="427" t="inlineStr">
        <is>
          <t>маш.час</t>
        </is>
      </c>
      <c r="F49" s="427" t="n">
        <v>178.88</v>
      </c>
      <c r="G49" s="429" t="n">
        <v>290.01</v>
      </c>
      <c r="H49" s="347">
        <f>ROUND(F49*G49,2)</f>
        <v/>
      </c>
      <c r="I49" s="355" t="n"/>
      <c r="L49" s="355" t="n"/>
    </row>
    <row r="50" ht="38.25" customHeight="1" s="382">
      <c r="A50" s="451" t="n">
        <v>37</v>
      </c>
      <c r="B50" s="419" t="n"/>
      <c r="C50" s="354" t="inlineStr">
        <is>
          <t>91.18.01-007</t>
        </is>
      </c>
      <c r="D50" s="42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0" s="427" t="inlineStr">
        <is>
          <t>маш.час</t>
        </is>
      </c>
      <c r="F50" s="427" t="n">
        <v>391.76</v>
      </c>
      <c r="G50" s="429" t="n">
        <v>90</v>
      </c>
      <c r="H50" s="347">
        <f>ROUND(F50*G50,2)</f>
        <v/>
      </c>
      <c r="I50" s="355" t="n"/>
      <c r="L50" s="355" t="n"/>
    </row>
    <row r="51" ht="25.5" customHeight="1" s="382">
      <c r="A51" s="451" t="n">
        <v>38</v>
      </c>
      <c r="B51" s="419" t="n"/>
      <c r="C51" s="354" t="inlineStr">
        <is>
          <t>91.05.05-015</t>
        </is>
      </c>
      <c r="D51" s="426" t="inlineStr">
        <is>
          <t>Краны на автомобильном ходу, грузоподъемность 16 т</t>
        </is>
      </c>
      <c r="E51" s="427" t="inlineStr">
        <is>
          <t>маш.час</t>
        </is>
      </c>
      <c r="F51" s="427" t="n">
        <v>287.61</v>
      </c>
      <c r="G51" s="429" t="n">
        <v>115.4</v>
      </c>
      <c r="H51" s="347">
        <f>ROUND(F51*G51,2)</f>
        <v/>
      </c>
      <c r="I51" s="355" t="n"/>
      <c r="L51" s="355" t="n"/>
    </row>
    <row r="52">
      <c r="A52" s="451" t="n">
        <v>39</v>
      </c>
      <c r="B52" s="419" t="n"/>
      <c r="C52" s="354" t="inlineStr">
        <is>
          <t>91.06.06-014</t>
        </is>
      </c>
      <c r="D52" s="426" t="inlineStr">
        <is>
          <t>Автогидроподъемники, высота подъема 28 м</t>
        </is>
      </c>
      <c r="E52" s="427" t="inlineStr">
        <is>
          <t>маш.час</t>
        </is>
      </c>
      <c r="F52" s="427" t="n">
        <v>121.28</v>
      </c>
      <c r="G52" s="429" t="n">
        <v>243.49</v>
      </c>
      <c r="H52" s="347">
        <f>ROUND(F52*G52,2)</f>
        <v/>
      </c>
      <c r="I52" s="355" t="n"/>
    </row>
    <row r="53">
      <c r="A53" s="451" t="n">
        <v>40</v>
      </c>
      <c r="B53" s="419" t="n"/>
      <c r="C53" s="354" t="inlineStr">
        <is>
          <t>91.19.08-004</t>
        </is>
      </c>
      <c r="D53" s="426" t="inlineStr">
        <is>
          <t>Насосы, мощность 4 кВт</t>
        </is>
      </c>
      <c r="E53" s="427" t="inlineStr">
        <is>
          <t>маш.час</t>
        </is>
      </c>
      <c r="F53" s="427" t="n">
        <v>9127.49</v>
      </c>
      <c r="G53" s="429" t="n">
        <v>2.96</v>
      </c>
      <c r="H53" s="347">
        <f>ROUND(F53*G53,2)</f>
        <v/>
      </c>
    </row>
    <row r="54" ht="25.5" customHeight="1" s="382">
      <c r="A54" s="451" t="n">
        <v>41</v>
      </c>
      <c r="B54" s="419" t="n"/>
      <c r="C54" s="354" t="inlineStr">
        <is>
          <t>91.06.03-058</t>
        </is>
      </c>
      <c r="D54" s="426" t="inlineStr">
        <is>
          <t>Лебедки электрические тяговым усилием 156,96 кН (16 т)</t>
        </is>
      </c>
      <c r="E54" s="427" t="inlineStr">
        <is>
          <t>маш.час</t>
        </is>
      </c>
      <c r="F54" s="427" t="n">
        <v>183.26</v>
      </c>
      <c r="G54" s="429" t="n">
        <v>131.44</v>
      </c>
      <c r="H54" s="347">
        <f>ROUND(F54*G54,2)</f>
        <v/>
      </c>
    </row>
    <row r="55">
      <c r="A55" s="451" t="n">
        <v>42</v>
      </c>
      <c r="B55" s="419" t="n"/>
      <c r="C55" s="354" t="inlineStr">
        <is>
          <t>91.05.06-007</t>
        </is>
      </c>
      <c r="D55" s="426" t="inlineStr">
        <is>
          <t>Краны на гусеничном ходу, грузоподъемность 25 т</t>
        </is>
      </c>
      <c r="E55" s="427" t="inlineStr">
        <is>
          <t>маш.час</t>
        </is>
      </c>
      <c r="F55" s="427" t="n">
        <v>177.77</v>
      </c>
      <c r="G55" s="429" t="n">
        <v>120.04</v>
      </c>
      <c r="H55" s="347">
        <f>ROUND(F55*G55,2)</f>
        <v/>
      </c>
    </row>
    <row r="56" ht="25.5" customHeight="1" s="382">
      <c r="A56" s="451" t="n">
        <v>43</v>
      </c>
      <c r="B56" s="419" t="n"/>
      <c r="C56" s="354" t="inlineStr">
        <is>
          <t>91.05.08-007</t>
        </is>
      </c>
      <c r="D56" s="426" t="inlineStr">
        <is>
          <t>Краны на пневмоколесном ходу, грузоподъемность 25 т</t>
        </is>
      </c>
      <c r="E56" s="427" t="inlineStr">
        <is>
          <t>маш.час</t>
        </is>
      </c>
      <c r="F56" s="427" t="n">
        <v>195.02</v>
      </c>
      <c r="G56" s="429" t="n">
        <v>102.51</v>
      </c>
      <c r="H56" s="347">
        <f>ROUND(F56*G56,2)</f>
        <v/>
      </c>
    </row>
    <row r="57" ht="25.5" customHeight="1" s="382">
      <c r="A57" s="451" t="n">
        <v>44</v>
      </c>
      <c r="B57" s="419" t="n"/>
      <c r="C57" s="354" t="inlineStr">
        <is>
          <t>91.01.05-086</t>
        </is>
      </c>
      <c r="D57" s="426" t="inlineStr">
        <is>
          <t>Экскаваторы одноковшовые дизельные на гусеничном ходу, емкость ковша 0,65 м3</t>
        </is>
      </c>
      <c r="E57" s="427" t="inlineStr">
        <is>
          <t>маш.час</t>
        </is>
      </c>
      <c r="F57" s="427" t="n">
        <v>142.76</v>
      </c>
      <c r="G57" s="429" t="n">
        <v>115.27</v>
      </c>
      <c r="H57" s="347">
        <f>ROUND(F57*G57,2)</f>
        <v/>
      </c>
    </row>
    <row r="58">
      <c r="A58" s="451" t="n">
        <v>45</v>
      </c>
      <c r="B58" s="419" t="n"/>
      <c r="C58" s="354" t="inlineStr">
        <is>
          <t>91.06.06-042</t>
        </is>
      </c>
      <c r="D58" s="426" t="inlineStr">
        <is>
          <t>Подъемники гидравлические, высота подъема 10 м</t>
        </is>
      </c>
      <c r="E58" s="427" t="inlineStr">
        <is>
          <t>маш.час</t>
        </is>
      </c>
      <c r="F58" s="427" t="n">
        <v>495.55</v>
      </c>
      <c r="G58" s="429" t="n">
        <v>29.6</v>
      </c>
      <c r="H58" s="347">
        <f>ROUND(F58*G58,2)</f>
        <v/>
      </c>
    </row>
    <row r="59" ht="25.5" customHeight="1" s="382">
      <c r="A59" s="451" t="n">
        <v>46</v>
      </c>
      <c r="B59" s="419" t="n"/>
      <c r="C59" s="354" t="inlineStr">
        <is>
          <t>91.17.04-171</t>
        </is>
      </c>
      <c r="D59" s="426" t="inlineStr">
        <is>
          <t>Преобразователи сварочные номинальным сварочным током 315-500 А</t>
        </is>
      </c>
      <c r="E59" s="427" t="inlineStr">
        <is>
          <t>маш.час</t>
        </is>
      </c>
      <c r="F59" s="427" t="n">
        <v>1018.22</v>
      </c>
      <c r="G59" s="429" t="n">
        <v>12.31</v>
      </c>
      <c r="H59" s="347">
        <f>ROUND(F59*G59,2)</f>
        <v/>
      </c>
    </row>
    <row r="60">
      <c r="A60" s="451" t="n">
        <v>47</v>
      </c>
      <c r="B60" s="419" t="n"/>
      <c r="C60" s="354" t="inlineStr">
        <is>
          <t>91.14.02-002</t>
        </is>
      </c>
      <c r="D60" s="426" t="inlineStr">
        <is>
          <t>Автомобили бортовые, грузоподъемность до 8 т</t>
        </is>
      </c>
      <c r="E60" s="427" t="inlineStr">
        <is>
          <t>маш.час</t>
        </is>
      </c>
      <c r="F60" s="427" t="n">
        <v>129.03</v>
      </c>
      <c r="G60" s="429" t="n">
        <v>85.84</v>
      </c>
      <c r="H60" s="347">
        <f>ROUND(F60*G60,2)</f>
        <v/>
      </c>
      <c r="J60" s="513" t="n"/>
      <c r="L60" s="355" t="n"/>
    </row>
    <row r="61" ht="25.5" customFormat="1" customHeight="1" s="363">
      <c r="A61" s="451" t="n">
        <v>48</v>
      </c>
      <c r="B61" s="419" t="n"/>
      <c r="C61" s="354" t="inlineStr">
        <is>
          <t>91.05.06-012</t>
        </is>
      </c>
      <c r="D61" s="426" t="inlineStr">
        <is>
          <t>Краны на гусеничном ходу, грузоподъемность до 16 т</t>
        </is>
      </c>
      <c r="E61" s="427" t="inlineStr">
        <is>
          <t>маш.час</t>
        </is>
      </c>
      <c r="F61" s="427" t="n">
        <v>114.26</v>
      </c>
      <c r="G61" s="429" t="n">
        <v>96.89</v>
      </c>
      <c r="H61" s="347">
        <f>ROUND(F61*G61,2)</f>
        <v/>
      </c>
      <c r="L61" s="355" t="n"/>
    </row>
    <row r="62">
      <c r="A62" s="451" t="n">
        <v>49</v>
      </c>
      <c r="B62" s="419" t="n"/>
      <c r="C62" s="354" t="inlineStr">
        <is>
          <t>91.14.03-002</t>
        </is>
      </c>
      <c r="D62" s="426" t="inlineStr">
        <is>
          <t>Автомобили-самосвалы, грузоподъемность до 10 т</t>
        </is>
      </c>
      <c r="E62" s="427" t="inlineStr">
        <is>
          <t>маш.час</t>
        </is>
      </c>
      <c r="F62" s="427" t="n">
        <v>125.24</v>
      </c>
      <c r="G62" s="429" t="n">
        <v>87.48999999999999</v>
      </c>
      <c r="H62" s="347">
        <f>ROUND(F62*G62,2)</f>
        <v/>
      </c>
      <c r="L62" s="355" t="n"/>
    </row>
    <row r="63" ht="25.5" customHeight="1" s="382">
      <c r="A63" s="451" t="n">
        <v>50</v>
      </c>
      <c r="B63" s="419" t="n"/>
      <c r="C63" s="354" t="inlineStr">
        <is>
          <t>91.01.01-036</t>
        </is>
      </c>
      <c r="D63" s="426" t="inlineStr">
        <is>
          <t>Бульдозеры при работе на других видах строительства 96 кВт (130 л.с.)</t>
        </is>
      </c>
      <c r="E63" s="427" t="inlineStr">
        <is>
          <t>маш.час</t>
        </is>
      </c>
      <c r="F63" s="427" t="n">
        <v>113.31</v>
      </c>
      <c r="G63" s="429" t="n">
        <v>94.05</v>
      </c>
      <c r="H63" s="347">
        <f>ROUND(F63*G63,2)</f>
        <v/>
      </c>
      <c r="L63" s="355" t="n"/>
    </row>
    <row r="64">
      <c r="A64" s="451" t="n">
        <v>51</v>
      </c>
      <c r="B64" s="419" t="n"/>
      <c r="C64" s="354" t="inlineStr">
        <is>
          <t>91.14.02-001</t>
        </is>
      </c>
      <c r="D64" s="426" t="inlineStr">
        <is>
          <t>Автомобили бортовые, грузоподъемность до 5 т</t>
        </is>
      </c>
      <c r="E64" s="427" t="inlineStr">
        <is>
          <t>маш.час</t>
        </is>
      </c>
      <c r="F64" s="427" t="n">
        <v>150.42</v>
      </c>
      <c r="G64" s="429" t="n">
        <v>65.70999999999999</v>
      </c>
      <c r="H64" s="347">
        <f>ROUND(F64*G64,2)</f>
        <v/>
      </c>
      <c r="L64" s="355" t="n"/>
    </row>
    <row r="65">
      <c r="A65" s="451" t="n">
        <v>52</v>
      </c>
      <c r="B65" s="419" t="n"/>
      <c r="C65" s="354" t="n">
        <v>331420</v>
      </c>
      <c r="D65" s="426" t="inlineStr">
        <is>
          <t>Электрокалориферы</t>
        </is>
      </c>
      <c r="E65" s="427" t="inlineStr">
        <is>
          <t>маш.час</t>
        </is>
      </c>
      <c r="F65" s="427" t="n">
        <v>431.4</v>
      </c>
      <c r="G65" s="429" t="n">
        <v>19.2</v>
      </c>
      <c r="H65" s="347">
        <f>ROUND(F65*G65,2)</f>
        <v/>
      </c>
      <c r="L65" s="355" t="n"/>
    </row>
    <row r="66" ht="38.25" customHeight="1" s="382">
      <c r="A66" s="451" t="n">
        <v>53</v>
      </c>
      <c r="B66" s="419" t="n"/>
      <c r="C66" s="354" t="n">
        <v>60247</v>
      </c>
      <c r="D66" s="426" t="inlineStr">
        <is>
          <t>Экскаваторы одноковшовые дизельные на гусеничном ходу при работе на других видах строительства 0,5 м3</t>
        </is>
      </c>
      <c r="E66" s="427" t="inlineStr">
        <is>
          <t>маш.час</t>
        </is>
      </c>
      <c r="F66" s="427" t="n">
        <v>79.87</v>
      </c>
      <c r="G66" s="429" t="n">
        <v>100</v>
      </c>
      <c r="H66" s="347">
        <f>ROUND(F66*G66,2)</f>
        <v/>
      </c>
    </row>
    <row r="67" ht="38.25" customHeight="1" s="382">
      <c r="A67" s="451" t="n">
        <v>54</v>
      </c>
      <c r="B67" s="419" t="n"/>
      <c r="C67" s="354" t="n">
        <v>140604</v>
      </c>
      <c r="D67" s="426" t="inlineStr">
        <is>
          <t>Установки буровые для бурения скважин под сваи шнекового бурения, глубиной до 30 м, диаметром до 600 мм</t>
        </is>
      </c>
      <c r="E67" s="427" t="inlineStr">
        <is>
          <t>маш.час</t>
        </is>
      </c>
      <c r="F67" s="427" t="n">
        <v>31.82</v>
      </c>
      <c r="G67" s="429" t="n">
        <v>218.17</v>
      </c>
      <c r="H67" s="347">
        <f>ROUND(F67*G67,2)</f>
        <v/>
      </c>
    </row>
    <row r="68" ht="25.5" customHeight="1" s="382">
      <c r="A68" s="451" t="n">
        <v>55</v>
      </c>
      <c r="B68" s="419" t="n"/>
      <c r="C68" s="354" t="n">
        <v>21141</v>
      </c>
      <c r="D68" s="426" t="inlineStr">
        <is>
          <t>Краны на автомобильном ходу при работе на других видах строительства 10 т</t>
        </is>
      </c>
      <c r="E68" s="427" t="inlineStr">
        <is>
          <t>маш.час</t>
        </is>
      </c>
      <c r="F68" s="427" t="n">
        <v>56.55</v>
      </c>
      <c r="G68" s="429" t="n">
        <v>111.99</v>
      </c>
      <c r="H68" s="347">
        <f>ROUND(F68*G68,2)</f>
        <v/>
      </c>
    </row>
    <row r="69" ht="25.5" customHeight="1" s="382">
      <c r="A69" s="451" t="n">
        <v>56</v>
      </c>
      <c r="B69" s="419" t="n"/>
      <c r="C69" s="354" t="n">
        <v>31812</v>
      </c>
      <c r="D69" s="426" t="inlineStr">
        <is>
          <t>Погрузчики одноковшовые универсальные фронтальные пневмоколесные 3 т</t>
        </is>
      </c>
      <c r="E69" s="427" t="inlineStr">
        <is>
          <t>маш.час</t>
        </is>
      </c>
      <c r="F69" s="427" t="n">
        <v>28.54</v>
      </c>
      <c r="G69" s="429" t="n">
        <v>205.65</v>
      </c>
      <c r="H69" s="347">
        <f>ROUND(F69*G69,2)</f>
        <v/>
      </c>
    </row>
    <row r="70">
      <c r="A70" s="451" t="n">
        <v>57</v>
      </c>
      <c r="B70" s="419" t="n"/>
      <c r="C70" s="354" t="n">
        <v>30101</v>
      </c>
      <c r="D70" s="426" t="inlineStr">
        <is>
          <t>Автопогрузчики 5 т</t>
        </is>
      </c>
      <c r="E70" s="427" t="inlineStr">
        <is>
          <t>маш.час</t>
        </is>
      </c>
      <c r="F70" s="427" t="n">
        <v>61.23</v>
      </c>
      <c r="G70" s="429" t="n">
        <v>89.98999999999999</v>
      </c>
      <c r="H70" s="347">
        <f>ROUND(F70*G70,2)</f>
        <v/>
      </c>
    </row>
    <row r="71" ht="25.5" customHeight="1" s="382">
      <c r="A71" s="451" t="n">
        <v>58</v>
      </c>
      <c r="B71" s="419" t="n"/>
      <c r="C71" s="354" t="n">
        <v>350801</v>
      </c>
      <c r="D71" s="426" t="inlineStr">
        <is>
          <t>Установка вакуумной обработки трансформаторного масла</t>
        </is>
      </c>
      <c r="E71" s="427" t="inlineStr">
        <is>
          <t>маш.час</t>
        </is>
      </c>
      <c r="F71" s="427" t="n">
        <v>56.8</v>
      </c>
      <c r="G71" s="429" t="n">
        <v>77.03</v>
      </c>
      <c r="H71" s="347">
        <f>ROUND(F71*G71,2)</f>
        <v/>
      </c>
    </row>
    <row r="72">
      <c r="A72" s="451" t="n">
        <v>59</v>
      </c>
      <c r="B72" s="419" t="n"/>
      <c r="C72" s="354" t="n">
        <v>31851</v>
      </c>
      <c r="D72" s="426" t="inlineStr">
        <is>
          <t>Краны переносные 1 т</t>
        </is>
      </c>
      <c r="E72" s="427" t="inlineStr">
        <is>
          <t>маш.час</t>
        </is>
      </c>
      <c r="F72" s="427" t="n">
        <v>123.32</v>
      </c>
      <c r="G72" s="429" t="n">
        <v>27.2</v>
      </c>
      <c r="H72" s="347">
        <f>ROUND(F72*G72,2)</f>
        <v/>
      </c>
    </row>
    <row r="73" ht="25.5" customHeight="1" s="382">
      <c r="A73" s="451" t="n">
        <v>60</v>
      </c>
      <c r="B73" s="419" t="n"/>
      <c r="C73" s="354" t="n">
        <v>150702</v>
      </c>
      <c r="D73" s="426" t="inlineStr">
        <is>
          <t>Трубоукладчики для труб диаметром до 700 мм грузоподъемностью 12,5 т</t>
        </is>
      </c>
      <c r="E73" s="427" t="inlineStr">
        <is>
          <t>маш.час</t>
        </is>
      </c>
      <c r="F73" s="427" t="n">
        <v>21.31</v>
      </c>
      <c r="G73" s="429" t="n">
        <v>152.5</v>
      </c>
      <c r="H73" s="347">
        <f>ROUND(F73*G73,2)</f>
        <v/>
      </c>
    </row>
    <row r="74">
      <c r="A74" s="451" t="n">
        <v>61</v>
      </c>
      <c r="B74" s="419" t="n"/>
      <c r="C74" s="354" t="n">
        <v>30203</v>
      </c>
      <c r="D74" s="426" t="inlineStr">
        <is>
          <t>Домкраты гидравлические грузоподъемностью: 63 т</t>
        </is>
      </c>
      <c r="E74" s="427" t="inlineStr">
        <is>
          <t>маш.час</t>
        </is>
      </c>
      <c r="F74" s="427" t="n">
        <v>1316.07</v>
      </c>
      <c r="G74" s="429" t="n">
        <v>2.37</v>
      </c>
      <c r="H74" s="347">
        <f>ROUND(F74*G74,2)</f>
        <v/>
      </c>
      <c r="J74" s="513" t="n"/>
      <c r="L74" s="355" t="n"/>
    </row>
    <row r="75" ht="25.5" customFormat="1" customHeight="1" s="363">
      <c r="A75" s="451" t="n">
        <v>62</v>
      </c>
      <c r="B75" s="419" t="n"/>
      <c r="C75" s="354" t="n">
        <v>140101</v>
      </c>
      <c r="D75" s="426" t="inlineStr">
        <is>
          <t>Агрегаты копровые без дизель-молота на базе экскаватора 0,65 м3</t>
        </is>
      </c>
      <c r="E75" s="427" t="inlineStr">
        <is>
          <t>маш.час</t>
        </is>
      </c>
      <c r="F75" s="427" t="n">
        <v>14.18</v>
      </c>
      <c r="G75" s="429" t="n">
        <v>190.94</v>
      </c>
      <c r="H75" s="347">
        <f>ROUND(F75*G75,2)</f>
        <v/>
      </c>
      <c r="L75" s="355" t="n"/>
    </row>
    <row r="76" ht="25.5" customHeight="1" s="382">
      <c r="A76" s="451" t="n">
        <v>63</v>
      </c>
      <c r="B76" s="419" t="n"/>
      <c r="C76" s="354" t="n">
        <v>20129</v>
      </c>
      <c r="D76" s="426" t="inlineStr">
        <is>
          <t>Краны башенные при работе на других видах строительства 8 т</t>
        </is>
      </c>
      <c r="E76" s="427" t="inlineStr">
        <is>
          <t>маш.час</t>
        </is>
      </c>
      <c r="F76" s="427" t="n">
        <v>29.22</v>
      </c>
      <c r="G76" s="429" t="n">
        <v>86.40000000000001</v>
      </c>
      <c r="H76" s="347">
        <f>ROUND(F76*G76,2)</f>
        <v/>
      </c>
      <c r="L76" s="355" t="n"/>
    </row>
    <row r="77">
      <c r="A77" s="451" t="n">
        <v>64</v>
      </c>
      <c r="B77" s="419" t="n"/>
      <c r="C77" s="354" t="n">
        <v>121011</v>
      </c>
      <c r="D77" s="426" t="inlineStr">
        <is>
          <t>Котлы битумные передвижные 400 л</t>
        </is>
      </c>
      <c r="E77" s="427" t="inlineStr">
        <is>
          <t>маш.час</t>
        </is>
      </c>
      <c r="F77" s="427" t="n">
        <v>81.37</v>
      </c>
      <c r="G77" s="429" t="n">
        <v>30</v>
      </c>
      <c r="H77" s="347">
        <f>ROUND(F77*G77,2)</f>
        <v/>
      </c>
      <c r="L77" s="355" t="n"/>
    </row>
    <row r="78" ht="25.5" customHeight="1" s="382">
      <c r="A78" s="451" t="n">
        <v>65</v>
      </c>
      <c r="B78" s="419" t="n"/>
      <c r="C78" s="354" t="n">
        <v>40202</v>
      </c>
      <c r="D78" s="426" t="inlineStr">
        <is>
          <t>Агрегаты сварочные передвижные с номинальным сварочным током 250-400 А с дизельным двигателем</t>
        </is>
      </c>
      <c r="E78" s="427" t="inlineStr">
        <is>
          <t>маш.час</t>
        </is>
      </c>
      <c r="F78" s="427" t="n">
        <v>161.65</v>
      </c>
      <c r="G78" s="429" t="n">
        <v>14</v>
      </c>
      <c r="H78" s="347">
        <f>ROUND(F78*G78,2)</f>
        <v/>
      </c>
      <c r="L78" s="355" t="n"/>
    </row>
    <row r="79" ht="25.5" customHeight="1" s="382">
      <c r="A79" s="451" t="n">
        <v>66</v>
      </c>
      <c r="B79" s="419" t="n"/>
      <c r="C79" s="354" t="n">
        <v>40502</v>
      </c>
      <c r="D79" s="426" t="inlineStr">
        <is>
          <t>Установки для сварки ручной дуговой (постоянного тока)</t>
        </is>
      </c>
      <c r="E79" s="427" t="inlineStr">
        <is>
          <t>маш.час</t>
        </is>
      </c>
      <c r="F79" s="427" t="n">
        <v>237.37</v>
      </c>
      <c r="G79" s="429" t="n">
        <v>8.1</v>
      </c>
      <c r="H79" s="347">
        <f>ROUND(F79*G79,2)</f>
        <v/>
      </c>
      <c r="L79" s="355" t="n"/>
    </row>
    <row r="80" ht="25.5" customHeight="1" s="382">
      <c r="A80" s="451" t="n">
        <v>67</v>
      </c>
      <c r="B80" s="419" t="n"/>
      <c r="C80" s="354" t="n">
        <v>100202</v>
      </c>
      <c r="D80" s="426" t="inlineStr">
        <is>
          <t>Установки и агрегаты буровые на базе автомобилей глубина бурения до 200 м, грузоподъемность до 4 т</t>
        </is>
      </c>
      <c r="E80" s="427" t="inlineStr">
        <is>
          <t>маш.час</t>
        </is>
      </c>
      <c r="F80" s="427" t="n">
        <v>7.94</v>
      </c>
      <c r="G80" s="429" t="n">
        <v>219.82</v>
      </c>
      <c r="H80" s="347">
        <f>ROUND(F80*G80,2)</f>
        <v/>
      </c>
      <c r="L80" s="355" t="n"/>
    </row>
    <row r="81">
      <c r="A81" s="451" t="n">
        <v>68</v>
      </c>
      <c r="B81" s="419" t="n"/>
      <c r="C81" s="354" t="n">
        <v>351101</v>
      </c>
      <c r="D81" s="426" t="inlineStr">
        <is>
          <t>Установка: "Суховей"</t>
        </is>
      </c>
      <c r="E81" s="427" t="inlineStr">
        <is>
          <t>маш.час</t>
        </is>
      </c>
      <c r="F81" s="427" t="n">
        <v>116.2</v>
      </c>
      <c r="G81" s="429" t="n">
        <v>13.49</v>
      </c>
      <c r="H81" s="347">
        <f>ROUND(F81*G81,2)</f>
        <v/>
      </c>
      <c r="L81" s="355" t="n"/>
    </row>
    <row r="82">
      <c r="A82" s="451" t="n">
        <v>69</v>
      </c>
      <c r="B82" s="419" t="n"/>
      <c r="C82" s="354" t="n">
        <v>400002</v>
      </c>
      <c r="D82" s="426" t="inlineStr">
        <is>
          <t>Автомобили бортовые, грузоподъемность до 8 т</t>
        </is>
      </c>
      <c r="E82" s="427" t="inlineStr">
        <is>
          <t>маш.час</t>
        </is>
      </c>
      <c r="F82" s="427" t="n">
        <v>11.5</v>
      </c>
      <c r="G82" s="429" t="n">
        <v>107.3</v>
      </c>
      <c r="H82" s="347">
        <f>ROUND(F82*G82,2)</f>
        <v/>
      </c>
      <c r="L82" s="355" t="n"/>
    </row>
    <row r="83" ht="25.5" customHeight="1" s="382">
      <c r="A83" s="451" t="n">
        <v>70</v>
      </c>
      <c r="B83" s="419" t="n"/>
      <c r="C83" s="354" t="n">
        <v>150701</v>
      </c>
      <c r="D83" s="426" t="inlineStr">
        <is>
          <t>Трубоукладчики для труб диаметром до 400 мм грузоподъемностью 6,3 т</t>
        </is>
      </c>
      <c r="E83" s="427" t="inlineStr">
        <is>
          <t>маш.час</t>
        </is>
      </c>
      <c r="F83" s="427" t="n">
        <v>7.68</v>
      </c>
      <c r="G83" s="429" t="n">
        <v>160.03</v>
      </c>
      <c r="H83" s="347">
        <f>ROUND(F83*G83,2)</f>
        <v/>
      </c>
      <c r="L83" s="355" t="n"/>
    </row>
    <row r="84" ht="25.5" customHeight="1" s="382">
      <c r="A84" s="451" t="n">
        <v>71</v>
      </c>
      <c r="B84" s="419" t="n"/>
      <c r="C84" s="354" t="n">
        <v>70149</v>
      </c>
      <c r="D84" s="426" t="inlineStr">
        <is>
          <t>Бульдозеры при работе на других видах строительства 79 кВт (108 л.с.)</t>
        </is>
      </c>
      <c r="E84" s="427" t="inlineStr">
        <is>
          <t>маш.час</t>
        </is>
      </c>
      <c r="F84" s="427" t="n">
        <v>15.29</v>
      </c>
      <c r="G84" s="429" t="n">
        <v>80.01000000000001</v>
      </c>
      <c r="H84" s="347">
        <f>ROUND(F84*G84,2)</f>
        <v/>
      </c>
      <c r="L84" s="355" t="n"/>
    </row>
    <row r="85" ht="25.5" customHeight="1" s="382">
      <c r="A85" s="451" t="n">
        <v>72</v>
      </c>
      <c r="B85" s="419" t="n"/>
      <c r="C85" s="354" t="n">
        <v>40300</v>
      </c>
      <c r="D85" s="426" t="inlineStr">
        <is>
          <t>Автоматы сварочные с номинальным сварочным током 450-1250 А</t>
        </is>
      </c>
      <c r="E85" s="427" t="inlineStr">
        <is>
          <t>маш.час</t>
        </is>
      </c>
      <c r="F85" s="427" t="n">
        <v>27.7</v>
      </c>
      <c r="G85" s="429" t="n">
        <v>39.49</v>
      </c>
      <c r="H85" s="347">
        <f>ROUND(F85*G85,2)</f>
        <v/>
      </c>
      <c r="L85" s="355" t="n"/>
    </row>
    <row r="86" ht="25.5" customHeight="1" s="382">
      <c r="A86" s="451" t="n">
        <v>73</v>
      </c>
      <c r="B86" s="419" t="n"/>
      <c r="C86" s="354" t="n">
        <v>30954</v>
      </c>
      <c r="D86" s="426" t="inlineStr">
        <is>
          <t>Подъемники грузоподъемностью до 500 кг одномачтовые, высота подъема 45 м</t>
        </is>
      </c>
      <c r="E86" s="427" t="inlineStr">
        <is>
          <t>маш.час</t>
        </is>
      </c>
      <c r="F86" s="427" t="n">
        <v>32.87</v>
      </c>
      <c r="G86" s="429" t="n">
        <v>31.26</v>
      </c>
      <c r="H86" s="347">
        <f>ROUND(F86*G86,2)</f>
        <v/>
      </c>
      <c r="L86" s="355" t="n"/>
    </row>
    <row r="87">
      <c r="A87" s="451" t="n">
        <v>74</v>
      </c>
      <c r="B87" s="419" t="n"/>
      <c r="C87" s="354" t="n">
        <v>140504</v>
      </c>
      <c r="D87" s="426" t="inlineStr">
        <is>
          <t>Дизель-молоты 2,5 т</t>
        </is>
      </c>
      <c r="E87" s="427" t="inlineStr">
        <is>
          <t>маш.час</t>
        </is>
      </c>
      <c r="F87" s="427" t="n">
        <v>14.18</v>
      </c>
      <c r="G87" s="429" t="n">
        <v>70.67</v>
      </c>
      <c r="H87" s="347">
        <f>ROUND(F87*G87,2)</f>
        <v/>
      </c>
      <c r="L87" s="355" t="n"/>
    </row>
    <row r="88">
      <c r="A88" s="451" t="n">
        <v>75</v>
      </c>
      <c r="B88" s="419" t="n"/>
      <c r="C88" s="354" t="n">
        <v>350401</v>
      </c>
      <c r="D88" s="426" t="inlineStr">
        <is>
          <t>Насос вакуумный: 3,6 м3/мин</t>
        </is>
      </c>
      <c r="E88" s="427" t="inlineStr">
        <is>
          <t>маш.час</t>
        </is>
      </c>
      <c r="F88" s="427" t="n">
        <v>159</v>
      </c>
      <c r="G88" s="429" t="n">
        <v>6.28</v>
      </c>
      <c r="H88" s="347">
        <f>ROUND(F88*G88,2)</f>
        <v/>
      </c>
      <c r="L88" s="355" t="n"/>
    </row>
    <row r="89" ht="25.5" customHeight="1" s="382">
      <c r="A89" s="451" t="n">
        <v>76</v>
      </c>
      <c r="B89" s="419" t="n"/>
      <c r="C89" s="354" t="n">
        <v>150202</v>
      </c>
      <c r="D89" s="426" t="inlineStr">
        <is>
          <t>Агрегаты сварочные двухпостовые для ручной сварки на тракторе 79 кВт (108 л.с.)</t>
        </is>
      </c>
      <c r="E89" s="427" t="inlineStr">
        <is>
          <t>маш.час</t>
        </is>
      </c>
      <c r="F89" s="427" t="n">
        <v>5.8</v>
      </c>
      <c r="G89" s="429" t="n">
        <v>133.97</v>
      </c>
      <c r="H89" s="347">
        <f>ROUND(F89*G89,2)</f>
        <v/>
      </c>
      <c r="L89" s="355" t="n"/>
    </row>
    <row r="90" ht="25.5" customHeight="1" s="382">
      <c r="A90" s="451" t="n">
        <v>77</v>
      </c>
      <c r="B90" s="419" t="n"/>
      <c r="C90" s="354" t="n">
        <v>20403</v>
      </c>
      <c r="D90" s="426" t="inlineStr">
        <is>
          <t>Краны козловые при работе на монтаже технологического оборудования 32 т</t>
        </is>
      </c>
      <c r="E90" s="427" t="inlineStr">
        <is>
          <t>маш.час</t>
        </is>
      </c>
      <c r="F90" s="427" t="n">
        <v>6.27</v>
      </c>
      <c r="G90" s="429" t="n">
        <v>120.52</v>
      </c>
      <c r="H90" s="347">
        <f>ROUND(F90*G90,2)</f>
        <v/>
      </c>
      <c r="L90" s="355" t="n"/>
    </row>
    <row r="91">
      <c r="A91" s="451" t="n">
        <v>78</v>
      </c>
      <c r="B91" s="419" t="n"/>
      <c r="C91" s="354" t="n">
        <v>120202</v>
      </c>
      <c r="D91" s="426" t="inlineStr">
        <is>
          <t>Автогрейдеры среднего типа 99 кВт (135 л.с.)</t>
        </is>
      </c>
      <c r="E91" s="427" t="inlineStr">
        <is>
          <t>маш.час</t>
        </is>
      </c>
      <c r="F91" s="427" t="n">
        <v>5.72</v>
      </c>
      <c r="G91" s="429" t="n">
        <v>123</v>
      </c>
      <c r="H91" s="347">
        <f>ROUND(F91*G91,2)</f>
        <v/>
      </c>
      <c r="L91" s="355" t="n"/>
    </row>
    <row r="92" ht="38.25" customHeight="1" s="382">
      <c r="A92" s="451" t="n">
        <v>79</v>
      </c>
      <c r="B92" s="419" t="n"/>
      <c r="C92" s="354" t="n">
        <v>41400</v>
      </c>
      <c r="D92" s="42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92" s="427" t="inlineStr">
        <is>
          <t>маш.час</t>
        </is>
      </c>
      <c r="F92" s="427" t="n">
        <v>87.43000000000001</v>
      </c>
      <c r="G92" s="429" t="n">
        <v>6.7</v>
      </c>
      <c r="H92" s="347">
        <f>ROUND(F92*G92,2)</f>
        <v/>
      </c>
      <c r="L92" s="355" t="n"/>
    </row>
    <row r="93">
      <c r="A93" s="451" t="n">
        <v>80</v>
      </c>
      <c r="B93" s="419" t="n"/>
      <c r="C93" s="354" t="n">
        <v>40504</v>
      </c>
      <c r="D93" s="426" t="inlineStr">
        <is>
          <t>Аппарат для газовой сварки и резки</t>
        </is>
      </c>
      <c r="E93" s="427" t="inlineStr">
        <is>
          <t>маш.час</t>
        </is>
      </c>
      <c r="F93" s="427" t="n">
        <v>413.03</v>
      </c>
      <c r="G93" s="429" t="n">
        <v>1.2</v>
      </c>
      <c r="H93" s="347">
        <f>ROUND(F93*G93,2)</f>
        <v/>
      </c>
      <c r="L93" s="355" t="n"/>
    </row>
    <row r="94">
      <c r="A94" s="451" t="n">
        <v>81</v>
      </c>
      <c r="B94" s="419" t="n"/>
      <c r="C94" s="354" t="n">
        <v>350221</v>
      </c>
      <c r="D94" s="426" t="inlineStr">
        <is>
          <t>Маслоподогреватель</t>
        </is>
      </c>
      <c r="E94" s="427" t="inlineStr">
        <is>
          <t>маш.час</t>
        </is>
      </c>
      <c r="F94" s="427" t="n">
        <v>12.52</v>
      </c>
      <c r="G94" s="429" t="n">
        <v>38.87</v>
      </c>
      <c r="H94" s="347">
        <f>ROUND(F94*G94,2)</f>
        <v/>
      </c>
      <c r="L94" s="355" t="n"/>
    </row>
    <row r="95">
      <c r="A95" s="451" t="n">
        <v>82</v>
      </c>
      <c r="B95" s="419" t="n"/>
      <c r="C95" s="354" t="n">
        <v>351051</v>
      </c>
      <c r="D95" s="426" t="inlineStr">
        <is>
          <t>Установка: передвижная цеолитовая</t>
        </is>
      </c>
      <c r="E95" s="427" t="inlineStr">
        <is>
          <t>маш.час</t>
        </is>
      </c>
      <c r="F95" s="427" t="n">
        <v>12.52</v>
      </c>
      <c r="G95" s="429" t="n">
        <v>38.65</v>
      </c>
      <c r="H95" s="347">
        <f>ROUND(F95*G95,2)</f>
        <v/>
      </c>
      <c r="L95" s="355" t="n"/>
    </row>
    <row r="96" ht="25.5" customHeight="1" s="382">
      <c r="A96" s="451" t="n">
        <v>83</v>
      </c>
      <c r="B96" s="419" t="n"/>
      <c r="C96" s="354" t="n">
        <v>40502</v>
      </c>
      <c r="D96" s="426" t="inlineStr">
        <is>
          <t>Установки для сварки: ручной дуговой (постоянного тока)</t>
        </is>
      </c>
      <c r="E96" s="427" t="inlineStr">
        <is>
          <t>маш.час</t>
        </is>
      </c>
      <c r="F96" s="427" t="n">
        <v>57.26</v>
      </c>
      <c r="G96" s="429" t="n">
        <v>8.1</v>
      </c>
      <c r="H96" s="347">
        <f>ROUND(F96*G96,2)</f>
        <v/>
      </c>
      <c r="L96" s="355" t="n"/>
    </row>
    <row r="97" ht="25.5" customHeight="1" s="382">
      <c r="A97" s="451" t="n">
        <v>84</v>
      </c>
      <c r="B97" s="419" t="n"/>
      <c r="C97" s="354" t="n">
        <v>331100</v>
      </c>
      <c r="D97" s="426" t="inlineStr">
        <is>
          <t>Трамбовки пневматические при работе от передвижных компрессорных станций</t>
        </is>
      </c>
      <c r="E97" s="427" t="inlineStr">
        <is>
          <t>маш.час</t>
        </is>
      </c>
      <c r="F97" s="427" t="n">
        <v>775.48</v>
      </c>
      <c r="G97" s="429" t="n">
        <v>0.55</v>
      </c>
      <c r="H97" s="347">
        <f>ROUND(F97*G97,2)</f>
        <v/>
      </c>
      <c r="L97" s="355" t="n"/>
    </row>
    <row r="98">
      <c r="A98" s="451" t="n">
        <v>85</v>
      </c>
      <c r="B98" s="419" t="n"/>
      <c r="C98" s="354" t="n">
        <v>110501</v>
      </c>
      <c r="D98" s="426" t="inlineStr">
        <is>
          <t>Глиномешалки, 4 м3</t>
        </is>
      </c>
      <c r="E98" s="427" t="inlineStr">
        <is>
          <t>маш.час</t>
        </is>
      </c>
      <c r="F98" s="427" t="n">
        <v>13.61</v>
      </c>
      <c r="G98" s="429" t="n">
        <v>26.5</v>
      </c>
      <c r="H98" s="347">
        <f>ROUND(F98*G98,2)</f>
        <v/>
      </c>
      <c r="L98" s="355" t="n"/>
    </row>
    <row r="99" ht="38.25" customHeight="1" s="382">
      <c r="A99" s="451" t="n">
        <v>86</v>
      </c>
      <c r="B99" s="419" t="n"/>
      <c r="C99" s="354" t="n">
        <v>42900</v>
      </c>
      <c r="D99" s="426" t="inlineStr">
        <is>
          <t>Установки для гидравлических испытаний трубопроводов, давление нагнетания низкое 0,1 мПа (1 кгс/см2), высокое 10 мПа (100 кгс/см2)</t>
        </is>
      </c>
      <c r="E99" s="427" t="inlineStr">
        <is>
          <t>маш.час</t>
        </is>
      </c>
      <c r="F99" s="427" t="n">
        <v>9.35</v>
      </c>
      <c r="G99" s="429" t="n">
        <v>29.67</v>
      </c>
      <c r="H99" s="347">
        <f>ROUND(F99*G99,2)</f>
        <v/>
      </c>
      <c r="L99" s="355" t="n"/>
    </row>
    <row r="100" ht="38.25" customHeight="1" s="382">
      <c r="A100" s="451" t="n">
        <v>87</v>
      </c>
      <c r="B100" s="419" t="n"/>
      <c r="C100" s="354" t="n">
        <v>60337</v>
      </c>
      <c r="D100" s="426" t="inlineStr">
        <is>
          <t>Экскаваторы одноковшовые дизельные на пневмоколесном ходу при работе на других видах строительства 0,25 м3</t>
        </is>
      </c>
      <c r="E100" s="427" t="inlineStr">
        <is>
          <t>маш.час</t>
        </is>
      </c>
      <c r="F100" s="427" t="n">
        <v>3.8</v>
      </c>
      <c r="G100" s="429" t="n">
        <v>70.01000000000001</v>
      </c>
      <c r="H100" s="347">
        <f>ROUND(F100*G100,2)</f>
        <v/>
      </c>
      <c r="L100" s="355" t="n"/>
    </row>
    <row r="101" ht="25.5" customHeight="1" s="382">
      <c r="A101" s="451" t="n">
        <v>88</v>
      </c>
      <c r="B101" s="419" t="n"/>
      <c r="C101" s="354" t="n">
        <v>270301</v>
      </c>
      <c r="D101" s="426" t="inlineStr">
        <is>
          <t>Насосы грязевые, подача 23,4-65,3 м3/ч, давление нагнетания 15,7-5,88 МПа (160-60 кгс/см2)</t>
        </is>
      </c>
      <c r="E101" s="427" t="inlineStr">
        <is>
          <t>маш.час</t>
        </is>
      </c>
      <c r="F101" s="427" t="n">
        <v>7.56</v>
      </c>
      <c r="G101" s="429" t="n">
        <v>32.71</v>
      </c>
      <c r="H101" s="347">
        <f>ROUND(F101*G101,2)</f>
        <v/>
      </c>
      <c r="L101" s="355" t="n"/>
    </row>
    <row r="102">
      <c r="A102" s="451" t="n">
        <v>89</v>
      </c>
      <c r="B102" s="419" t="n"/>
      <c r="C102" s="354" t="n">
        <v>161001</v>
      </c>
      <c r="D102" s="426" t="inlineStr">
        <is>
          <t>Краны на автомобильном ходу: 10 т</t>
        </is>
      </c>
      <c r="E102" s="427" t="inlineStr">
        <is>
          <t>маш.час</t>
        </is>
      </c>
      <c r="F102" s="427" t="n">
        <v>1.71</v>
      </c>
      <c r="G102" s="429" t="n">
        <v>136.27</v>
      </c>
      <c r="H102" s="347">
        <f>ROUND(F102*G102,2)</f>
        <v/>
      </c>
      <c r="L102" s="355" t="n"/>
    </row>
    <row r="103">
      <c r="A103" s="451" t="n">
        <v>90</v>
      </c>
      <c r="B103" s="419" t="n"/>
      <c r="C103" s="354" t="n">
        <v>110901</v>
      </c>
      <c r="D103" s="426" t="inlineStr">
        <is>
          <t>Растворосмесители передвижные 65 л</t>
        </is>
      </c>
      <c r="E103" s="427" t="inlineStr">
        <is>
          <t>маш.час</t>
        </is>
      </c>
      <c r="F103" s="427" t="n">
        <v>15.11</v>
      </c>
      <c r="G103" s="429" t="n">
        <v>12.39</v>
      </c>
      <c r="H103" s="347">
        <f>ROUND(F103*G103,2)</f>
        <v/>
      </c>
      <c r="L103" s="355" t="n"/>
    </row>
    <row r="104" ht="51" customHeight="1" s="382">
      <c r="A104" s="451" t="n">
        <v>91</v>
      </c>
      <c r="B104" s="419" t="n"/>
      <c r="C104" s="354" t="n">
        <v>42901</v>
      </c>
      <c r="D104" s="42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104" s="427" t="inlineStr">
        <is>
          <t>маш.час</t>
        </is>
      </c>
      <c r="F104" s="427" t="n">
        <v>6.25</v>
      </c>
      <c r="G104" s="429" t="n">
        <v>27.1</v>
      </c>
      <c r="H104" s="347">
        <f>ROUND(F104*G104,2)</f>
        <v/>
      </c>
      <c r="L104" s="355" t="n"/>
    </row>
    <row r="105">
      <c r="A105" s="451" t="n">
        <v>92</v>
      </c>
      <c r="B105" s="419" t="n"/>
      <c r="C105" s="354" t="n">
        <v>350701</v>
      </c>
      <c r="D105" s="426" t="inlineStr">
        <is>
          <t>Станция насосная для привода гидродомкратов</t>
        </is>
      </c>
      <c r="E105" s="427" t="inlineStr">
        <is>
          <t>маш.час</t>
        </is>
      </c>
      <c r="F105" s="427" t="n">
        <v>91</v>
      </c>
      <c r="G105" s="429" t="n">
        <v>1.82</v>
      </c>
      <c r="H105" s="347">
        <f>ROUND(F105*G105,2)</f>
        <v/>
      </c>
      <c r="L105" s="355" t="n"/>
    </row>
    <row r="106">
      <c r="A106" s="451" t="n">
        <v>93</v>
      </c>
      <c r="B106" s="419" t="n"/>
      <c r="C106" s="354" t="n">
        <v>111100</v>
      </c>
      <c r="D106" s="426" t="inlineStr">
        <is>
          <t>Вибратор глубинный</t>
        </is>
      </c>
      <c r="E106" s="427" t="inlineStr">
        <is>
          <t>маш.час</t>
        </is>
      </c>
      <c r="F106" s="427" t="n">
        <v>86.45999999999999</v>
      </c>
      <c r="G106" s="429" t="n">
        <v>1.9</v>
      </c>
      <c r="H106" s="347">
        <f>ROUND(F106*G106,2)</f>
        <v/>
      </c>
      <c r="L106" s="355" t="n"/>
    </row>
    <row r="107" ht="25.5" customHeight="1" s="382">
      <c r="A107" s="451" t="n">
        <v>94</v>
      </c>
      <c r="B107" s="419" t="n"/>
      <c r="C107" s="354" t="n">
        <v>350100</v>
      </c>
      <c r="D107" s="426" t="inlineStr">
        <is>
          <t>Выпрямитель полупроводниковый для подогрева трансформаторов</t>
        </is>
      </c>
      <c r="E107" s="427" t="inlineStr">
        <is>
          <t>маш.час</t>
        </is>
      </c>
      <c r="F107" s="427" t="n">
        <v>40.8</v>
      </c>
      <c r="G107" s="429" t="n">
        <v>3.82</v>
      </c>
      <c r="H107" s="347">
        <f>ROUND(F107*G107,2)</f>
        <v/>
      </c>
      <c r="L107" s="355" t="n"/>
    </row>
    <row r="108" ht="38.25" customHeight="1" s="382">
      <c r="A108" s="451" t="n">
        <v>95</v>
      </c>
      <c r="B108" s="419" t="n"/>
      <c r="C108" s="354" t="n">
        <v>60338</v>
      </c>
      <c r="D108" s="426" t="inlineStr">
        <is>
          <t>Экскаваторы одноковшовые дизельные на пневмоколесном ходу при работе на других видах строительства 0,4 м3</t>
        </is>
      </c>
      <c r="E108" s="427" t="inlineStr">
        <is>
          <t>маш.час</t>
        </is>
      </c>
      <c r="F108" s="427" t="n">
        <v>1.56</v>
      </c>
      <c r="G108" s="429" t="n">
        <v>98.90000000000001</v>
      </c>
      <c r="H108" s="347">
        <f>ROUND(F108*G108,2)</f>
        <v/>
      </c>
      <c r="L108" s="355" t="n"/>
    </row>
    <row r="109">
      <c r="A109" s="451" t="n">
        <v>96</v>
      </c>
      <c r="B109" s="419" t="n"/>
      <c r="C109" s="354" t="n">
        <v>40102</v>
      </c>
      <c r="D109" s="426" t="inlineStr">
        <is>
          <t>Электростанции передвижные 4 кВт</t>
        </is>
      </c>
      <c r="E109" s="427" t="inlineStr">
        <is>
          <t>маш.час</t>
        </is>
      </c>
      <c r="F109" s="427" t="n">
        <v>4.75</v>
      </c>
      <c r="G109" s="429" t="n">
        <v>27.11</v>
      </c>
      <c r="H109" s="347">
        <f>ROUND(F109*G109,2)</f>
        <v/>
      </c>
      <c r="L109" s="355" t="n"/>
    </row>
    <row r="110">
      <c r="A110" s="451" t="n">
        <v>97</v>
      </c>
      <c r="B110" s="419" t="n"/>
      <c r="C110" s="354" t="n">
        <v>330301</v>
      </c>
      <c r="D110" s="426" t="inlineStr">
        <is>
          <t>Машины шлифовальные электрические</t>
        </is>
      </c>
      <c r="E110" s="427" t="inlineStr">
        <is>
          <t>маш.час</t>
        </is>
      </c>
      <c r="F110" s="427" t="n">
        <v>23.32</v>
      </c>
      <c r="G110" s="429" t="n">
        <v>5.13</v>
      </c>
      <c r="H110" s="347">
        <f>ROUND(F110*G110,2)</f>
        <v/>
      </c>
      <c r="L110" s="355" t="n"/>
    </row>
    <row r="111">
      <c r="A111" s="451" t="n">
        <v>98</v>
      </c>
      <c r="B111" s="419" t="n"/>
      <c r="C111" s="354" t="n">
        <v>361101</v>
      </c>
      <c r="D111" s="426" t="inlineStr">
        <is>
          <t>Термос 100 л</t>
        </is>
      </c>
      <c r="E111" s="427" t="inlineStr">
        <is>
          <t>маш.час</t>
        </is>
      </c>
      <c r="F111" s="427" t="n">
        <v>37.85</v>
      </c>
      <c r="G111" s="429" t="n">
        <v>2.7</v>
      </c>
      <c r="H111" s="347">
        <f>ROUND(F111*G111,2)</f>
        <v/>
      </c>
      <c r="L111" s="355" t="n"/>
    </row>
    <row r="112">
      <c r="A112" s="451" t="n">
        <v>99</v>
      </c>
      <c r="B112" s="419" t="n"/>
      <c r="C112" s="354" t="n">
        <v>120911</v>
      </c>
      <c r="D112" s="426" t="inlineStr">
        <is>
          <t>Катки на пневмоколесном ходу: 30 т</t>
        </is>
      </c>
      <c r="E112" s="427" t="inlineStr">
        <is>
          <t>маш.час</t>
        </is>
      </c>
      <c r="F112" s="427" t="n">
        <v>0.46</v>
      </c>
      <c r="G112" s="429" t="n">
        <v>206.01</v>
      </c>
      <c r="H112" s="347">
        <f>ROUND(F112*G112,2)</f>
        <v/>
      </c>
      <c r="L112" s="355" t="n"/>
    </row>
    <row r="113" ht="25.5" customHeight="1" s="382">
      <c r="A113" s="451" t="n">
        <v>100</v>
      </c>
      <c r="B113" s="419" t="n"/>
      <c r="C113" s="354" t="n">
        <v>101401</v>
      </c>
      <c r="D113" s="426" t="inlineStr">
        <is>
          <t>Насосы для нагнетания воды, содержащей твердые частицы, подача 45 м3/ч, напор до 55 м</t>
        </is>
      </c>
      <c r="E113" s="427" t="inlineStr">
        <is>
          <t>маш.час</t>
        </is>
      </c>
      <c r="F113" s="427" t="n">
        <v>7.94</v>
      </c>
      <c r="G113" s="429" t="n">
        <v>9.73</v>
      </c>
      <c r="H113" s="347">
        <f>ROUND(F113*G113,2)</f>
        <v/>
      </c>
      <c r="L113" s="355" t="n"/>
    </row>
    <row r="114">
      <c r="A114" s="451" t="n">
        <v>101</v>
      </c>
      <c r="B114" s="419" t="n"/>
      <c r="C114" s="354" t="n">
        <v>111301</v>
      </c>
      <c r="D114" s="426" t="inlineStr">
        <is>
          <t>Вибратор поверхностный</t>
        </is>
      </c>
      <c r="E114" s="427" t="inlineStr">
        <is>
          <t>маш.час</t>
        </is>
      </c>
      <c r="F114" s="427" t="n">
        <v>139.39</v>
      </c>
      <c r="G114" s="429" t="n">
        <v>0.5</v>
      </c>
      <c r="H114" s="347">
        <f>ROUND(F114*G114,2)</f>
        <v/>
      </c>
      <c r="L114" s="355" t="n"/>
    </row>
    <row r="115" ht="25.5" customHeight="1" s="382">
      <c r="A115" s="451" t="n">
        <v>102</v>
      </c>
      <c r="B115" s="419" t="n"/>
      <c r="C115" s="354" t="n">
        <v>21143</v>
      </c>
      <c r="D115" s="426" t="inlineStr">
        <is>
          <t>Краны на автомобильном ходу при работе на других видах строительства 16 т</t>
        </is>
      </c>
      <c r="E115" s="427" t="inlineStr">
        <is>
          <t>маш.час</t>
        </is>
      </c>
      <c r="F115" s="427" t="n">
        <v>0.59</v>
      </c>
      <c r="G115" s="429" t="n">
        <v>115.4</v>
      </c>
      <c r="H115" s="347">
        <f>ROUND(F115*G115,2)</f>
        <v/>
      </c>
      <c r="L115" s="355" t="n"/>
    </row>
    <row r="116" ht="25.5" customHeight="1" s="382">
      <c r="A116" s="451" t="n">
        <v>103</v>
      </c>
      <c r="B116" s="419" t="n"/>
      <c r="C116" s="354" t="n">
        <v>70148</v>
      </c>
      <c r="D116" s="426" t="inlineStr">
        <is>
          <t>Бульдозеры при работе на других видах строительства 59 кВт (80 л.с.)</t>
        </is>
      </c>
      <c r="E116" s="427" t="inlineStr">
        <is>
          <t>маш.час</t>
        </is>
      </c>
      <c r="F116" s="427" t="n">
        <v>0.89</v>
      </c>
      <c r="G116" s="429" t="n">
        <v>61.39</v>
      </c>
      <c r="H116" s="347">
        <f>ROUND(F116*G116,2)</f>
        <v/>
      </c>
      <c r="L116" s="355" t="n"/>
    </row>
    <row r="117">
      <c r="A117" s="451" t="n">
        <v>104</v>
      </c>
      <c r="B117" s="419" t="n"/>
      <c r="C117" s="354" t="n">
        <v>400101</v>
      </c>
      <c r="D117" s="426" t="inlineStr">
        <is>
          <t>Тягачи седельные, грузоподъемность 12 т</t>
        </is>
      </c>
      <c r="E117" s="427" t="inlineStr">
        <is>
          <t>маш.час</t>
        </is>
      </c>
      <c r="F117" s="427" t="n">
        <v>0.36</v>
      </c>
      <c r="G117" s="429" t="n">
        <v>127.82</v>
      </c>
      <c r="H117" s="347">
        <f>ROUND(F117*G117,2)</f>
        <v/>
      </c>
      <c r="L117" s="355" t="n"/>
    </row>
    <row r="118" ht="25.5" customHeight="1" s="382">
      <c r="A118" s="451" t="n">
        <v>105</v>
      </c>
      <c r="B118" s="419" t="n"/>
      <c r="C118" s="354" t="n">
        <v>340101</v>
      </c>
      <c r="D118" s="426" t="inlineStr">
        <is>
          <t>Агрегаты окрасочные высокого давления для окраски поверхностей конструкций мощностью 1 кВт</t>
        </is>
      </c>
      <c r="E118" s="427" t="inlineStr">
        <is>
          <t>маш.час</t>
        </is>
      </c>
      <c r="F118" s="427" t="n">
        <v>5.43</v>
      </c>
      <c r="G118" s="429" t="n">
        <v>6.82</v>
      </c>
      <c r="H118" s="347">
        <f>ROUND(F118*G118,2)</f>
        <v/>
      </c>
      <c r="L118" s="355" t="n"/>
    </row>
    <row r="119" ht="25.5" customHeight="1" s="382">
      <c r="A119" s="451" t="n">
        <v>106</v>
      </c>
      <c r="B119" s="419" t="n"/>
      <c r="C119" s="354" t="n">
        <v>350202</v>
      </c>
      <c r="D119" s="426" t="inlineStr">
        <is>
          <t>Маслонасосы шестеренные, производительность м3/час: 2,3</t>
        </is>
      </c>
      <c r="E119" s="427" t="inlineStr">
        <is>
          <t>маш.час</t>
        </is>
      </c>
      <c r="F119" s="427" t="n">
        <v>40.8</v>
      </c>
      <c r="G119" s="429" t="n">
        <v>0.9</v>
      </c>
      <c r="H119" s="347">
        <f>ROUND(F119*G119,2)</f>
        <v/>
      </c>
      <c r="L119" s="355" t="n"/>
    </row>
    <row r="120">
      <c r="A120" s="451" t="n">
        <v>107</v>
      </c>
      <c r="B120" s="419" t="n"/>
      <c r="C120" s="354" t="n">
        <v>121012</v>
      </c>
      <c r="D120" s="426" t="inlineStr">
        <is>
          <t>Котлы битумные передвижные 1000 л</t>
        </is>
      </c>
      <c r="E120" s="427" t="inlineStr">
        <is>
          <t>маш.час</t>
        </is>
      </c>
      <c r="F120" s="427" t="n">
        <v>0.64</v>
      </c>
      <c r="G120" s="429" t="n">
        <v>50</v>
      </c>
      <c r="H120" s="347">
        <f>ROUND(F120*G120,2)</f>
        <v/>
      </c>
      <c r="L120" s="355" t="n"/>
    </row>
    <row r="121">
      <c r="A121" s="451" t="n">
        <v>108</v>
      </c>
      <c r="B121" s="419" t="n"/>
      <c r="C121" s="354" t="n">
        <v>153101</v>
      </c>
      <c r="D121" s="426" t="inlineStr">
        <is>
          <t>Катки дорожные самоходные гладкие 5 т</t>
        </is>
      </c>
      <c r="E121" s="427" t="inlineStr">
        <is>
          <t>маш.час</t>
        </is>
      </c>
      <c r="F121" s="427" t="n">
        <v>0.27</v>
      </c>
      <c r="G121" s="429" t="n">
        <v>112.14</v>
      </c>
      <c r="H121" s="347">
        <f>ROUND(F121*G121,2)</f>
        <v/>
      </c>
      <c r="L121" s="355" t="n"/>
    </row>
    <row r="122" ht="25.5" customHeight="1" s="382">
      <c r="A122" s="451" t="n">
        <v>109</v>
      </c>
      <c r="B122" s="419" t="n"/>
      <c r="C122" s="354" t="n">
        <v>70117</v>
      </c>
      <c r="D122" s="426" t="inlineStr">
        <is>
          <t>Бульдозеры при работе на сооружении магистральных трубопроводов 96 кВт (130 л.с.)</t>
        </is>
      </c>
      <c r="E122" s="427" t="inlineStr">
        <is>
          <t>маш.час</t>
        </is>
      </c>
      <c r="F122" s="427" t="n">
        <v>0.19</v>
      </c>
      <c r="G122" s="429" t="n">
        <v>150.16</v>
      </c>
      <c r="H122" s="347">
        <f>ROUND(F122*G122,2)</f>
        <v/>
      </c>
      <c r="L122" s="355" t="n"/>
    </row>
    <row r="123" ht="25.5" customHeight="1" s="382">
      <c r="A123" s="451" t="n">
        <v>110</v>
      </c>
      <c r="B123" s="419" t="n"/>
      <c r="C123" s="354" t="n">
        <v>151104</v>
      </c>
      <c r="D123" s="426" t="inlineStr">
        <is>
          <t>Машины изоляционные для труб диаметром от 600-800 мм</t>
        </is>
      </c>
      <c r="E123" s="427" t="inlineStr">
        <is>
          <t>маш.час</t>
        </is>
      </c>
      <c r="F123" s="427" t="n">
        <v>0.13</v>
      </c>
      <c r="G123" s="429" t="n">
        <v>198.44</v>
      </c>
      <c r="H123" s="347">
        <f>ROUND(F123*G123,2)</f>
        <v/>
      </c>
      <c r="L123" s="355" t="n"/>
    </row>
    <row r="124" ht="25.5" customHeight="1" s="382">
      <c r="A124" s="451" t="n">
        <v>111</v>
      </c>
      <c r="B124" s="419" t="n"/>
      <c r="C124" s="354" t="n">
        <v>330804</v>
      </c>
      <c r="D124" s="426" t="inlineStr">
        <is>
          <t>Молотки при работе от передвижных компрессорных станций отбойные пневматические</t>
        </is>
      </c>
      <c r="E124" s="427" t="inlineStr">
        <is>
          <t>маш.час</t>
        </is>
      </c>
      <c r="F124" s="427" t="n">
        <v>16.84</v>
      </c>
      <c r="G124" s="429" t="n">
        <v>1.53</v>
      </c>
      <c r="H124" s="347">
        <f>ROUND(F124*G124,2)</f>
        <v/>
      </c>
      <c r="L124" s="355" t="n"/>
    </row>
    <row r="125" ht="25.5" customHeight="1" s="382">
      <c r="A125" s="451" t="n">
        <v>112</v>
      </c>
      <c r="B125" s="419" t="n"/>
      <c r="C125" s="354" t="n">
        <v>40202</v>
      </c>
      <c r="D125" s="426" t="inlineStr">
        <is>
          <t>Агрегаты сварочные передвижные с номинальным сварочным током 250-400 А: с дизельным двигателем</t>
        </is>
      </c>
      <c r="E125" s="427" t="inlineStr">
        <is>
          <t>маш.час</t>
        </is>
      </c>
      <c r="F125" s="427" t="n">
        <v>1.56</v>
      </c>
      <c r="G125" s="429" t="n">
        <v>14</v>
      </c>
      <c r="H125" s="347">
        <f>ROUND(F125*G125,2)</f>
        <v/>
      </c>
      <c r="L125" s="355" t="n"/>
    </row>
    <row r="126" ht="25.5" customHeight="1" s="382">
      <c r="A126" s="451" t="n">
        <v>113</v>
      </c>
      <c r="B126" s="419" t="n"/>
      <c r="C126" s="354" t="n">
        <v>150903</v>
      </c>
      <c r="D126" s="426" t="inlineStr">
        <is>
          <t>Машины для очистки и грунтовки труб диаметром 600-800 мм</t>
        </is>
      </c>
      <c r="E126" s="427" t="inlineStr">
        <is>
          <t>маш.час</t>
        </is>
      </c>
      <c r="F126" s="427" t="n">
        <v>0.07000000000000001</v>
      </c>
      <c r="G126" s="429" t="n">
        <v>242.41</v>
      </c>
      <c r="H126" s="347">
        <f>ROUND(F126*G126,2)</f>
        <v/>
      </c>
      <c r="L126" s="355" t="n"/>
    </row>
    <row r="127">
      <c r="A127" s="451" t="n">
        <v>114</v>
      </c>
      <c r="B127" s="419" t="n"/>
      <c r="C127" s="354" t="n">
        <v>120202</v>
      </c>
      <c r="D127" s="426" t="inlineStr">
        <is>
          <t>Автогрейдеры: среднего типа 99 кВт (135 л.с.)</t>
        </is>
      </c>
      <c r="E127" s="427" t="inlineStr">
        <is>
          <t>маш.час</t>
        </is>
      </c>
      <c r="F127" s="427" t="n">
        <v>0.12</v>
      </c>
      <c r="G127" s="429" t="n">
        <v>123</v>
      </c>
      <c r="H127" s="347">
        <f>ROUND(F127*G127,2)</f>
        <v/>
      </c>
      <c r="L127" s="355" t="n"/>
    </row>
    <row r="128">
      <c r="A128" s="451" t="n">
        <v>115</v>
      </c>
      <c r="B128" s="419" t="n"/>
      <c r="C128" s="354" t="n">
        <v>120911</v>
      </c>
      <c r="D128" s="426" t="inlineStr">
        <is>
          <t>Катки на пневмоколесном ходу 30 т</t>
        </is>
      </c>
      <c r="E128" s="427" t="inlineStr">
        <is>
          <t>маш.час</t>
        </is>
      </c>
      <c r="F128" s="427" t="n">
        <v>0.07000000000000001</v>
      </c>
      <c r="G128" s="429" t="n">
        <v>206.01</v>
      </c>
      <c r="H128" s="347">
        <f>ROUND(F128*G128,2)</f>
        <v/>
      </c>
      <c r="L128" s="355" t="n"/>
    </row>
    <row r="129" ht="51" customHeight="1" s="382">
      <c r="A129" s="451" t="n">
        <v>116</v>
      </c>
      <c r="B129" s="419" t="n"/>
      <c r="C129" s="354" t="n">
        <v>41401</v>
      </c>
      <c r="D129" s="42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129" s="427" t="inlineStr">
        <is>
          <t>маш.час</t>
        </is>
      </c>
      <c r="F129" s="427" t="n">
        <v>0.95</v>
      </c>
      <c r="G129" s="429" t="n">
        <v>14</v>
      </c>
      <c r="H129" s="347">
        <f>ROUND(F129*G129,2)</f>
        <v/>
      </c>
      <c r="L129" s="355" t="n"/>
    </row>
    <row r="130">
      <c r="A130" s="451" t="n">
        <v>117</v>
      </c>
      <c r="B130" s="419" t="n"/>
      <c r="C130" s="354" t="n">
        <v>331005</v>
      </c>
      <c r="D130" s="426" t="inlineStr">
        <is>
          <t>Станок: трубоотрезной</t>
        </is>
      </c>
      <c r="E130" s="427" t="inlineStr">
        <is>
          <t>маш.час</t>
        </is>
      </c>
      <c r="F130" s="427" t="n">
        <v>0.24</v>
      </c>
      <c r="G130" s="429" t="n">
        <v>52.61</v>
      </c>
      <c r="H130" s="347">
        <f>ROUND(F130*G130,2)</f>
        <v/>
      </c>
      <c r="L130" s="355" t="n"/>
    </row>
    <row r="131">
      <c r="A131" s="451" t="n">
        <v>118</v>
      </c>
      <c r="B131" s="419" t="n"/>
      <c r="C131" s="354" t="n">
        <v>121601</v>
      </c>
      <c r="D131" s="426" t="inlineStr">
        <is>
          <t>Машины поливомоечные 6000 л</t>
        </is>
      </c>
      <c r="E131" s="427" t="inlineStr">
        <is>
          <t>маш.час</t>
        </is>
      </c>
      <c r="F131" s="427" t="n">
        <v>0.09</v>
      </c>
      <c r="G131" s="429" t="n">
        <v>110</v>
      </c>
      <c r="H131" s="347">
        <f>ROUND(F131*G131,2)</f>
        <v/>
      </c>
      <c r="L131" s="355" t="n"/>
    </row>
    <row r="132">
      <c r="A132" s="451" t="n">
        <v>119</v>
      </c>
      <c r="B132" s="419" t="n"/>
      <c r="C132" s="354" t="n">
        <v>151801</v>
      </c>
      <c r="D132" s="426" t="inlineStr">
        <is>
          <t>Установки для сушки труб диаметром до 500 мм</t>
        </is>
      </c>
      <c r="E132" s="427" t="inlineStr">
        <is>
          <t>маш.час</t>
        </is>
      </c>
      <c r="F132" s="427" t="n">
        <v>0.02</v>
      </c>
      <c r="G132" s="429" t="n">
        <v>441.26</v>
      </c>
      <c r="H132" s="347">
        <f>ROUND(F132*G132,2)</f>
        <v/>
      </c>
      <c r="L132" s="355" t="n"/>
    </row>
    <row r="133">
      <c r="A133" s="451" t="n">
        <v>120</v>
      </c>
      <c r="B133" s="419" t="n"/>
      <c r="C133" s="354" t="n">
        <v>151700</v>
      </c>
      <c r="D133" s="426" t="inlineStr">
        <is>
          <t>Установки для подогрева стыков</t>
        </is>
      </c>
      <c r="E133" s="427" t="inlineStr">
        <is>
          <t>маш.час</t>
        </is>
      </c>
      <c r="F133" s="427" t="n">
        <v>0.23</v>
      </c>
      <c r="G133" s="429" t="n">
        <v>36.9</v>
      </c>
      <c r="H133" s="347">
        <f>ROUND(F133*G133,2)</f>
        <v/>
      </c>
      <c r="L133" s="355" t="n"/>
    </row>
    <row r="134">
      <c r="A134" s="451" t="n">
        <v>121</v>
      </c>
      <c r="B134" s="419" t="n"/>
      <c r="C134" s="354" t="n">
        <v>350481</v>
      </c>
      <c r="D134" s="426" t="inlineStr">
        <is>
          <t>Пресс-ножницы комбинированные</t>
        </is>
      </c>
      <c r="E134" s="427" t="inlineStr">
        <is>
          <t>маш.час</t>
        </is>
      </c>
      <c r="F134" s="427" t="n">
        <v>0.51</v>
      </c>
      <c r="G134" s="429" t="n">
        <v>15.4</v>
      </c>
      <c r="H134" s="347">
        <f>ROUND(F134*G134,2)</f>
        <v/>
      </c>
      <c r="L134" s="355" t="n"/>
    </row>
    <row r="135" ht="25.5" customHeight="1" s="382">
      <c r="A135" s="451" t="n">
        <v>122</v>
      </c>
      <c r="B135" s="419" t="n"/>
      <c r="C135" s="354" t="n">
        <v>30404</v>
      </c>
      <c r="D135" s="426" t="inlineStr">
        <is>
          <t>Лебедки электрические тяговым усилием до 31,39 кН (3,2 т)</t>
        </is>
      </c>
      <c r="E135" s="427" t="inlineStr">
        <is>
          <t>маш.час</t>
        </is>
      </c>
      <c r="F135" s="427" t="n">
        <v>1.11</v>
      </c>
      <c r="G135" s="429" t="n">
        <v>6.9</v>
      </c>
      <c r="H135" s="347">
        <f>ROUND(F135*G135,2)</f>
        <v/>
      </c>
      <c r="L135" s="355" t="n"/>
    </row>
    <row r="136">
      <c r="A136" s="451" t="n">
        <v>123</v>
      </c>
      <c r="B136" s="419" t="n"/>
      <c r="C136" s="354" t="n">
        <v>331451</v>
      </c>
      <c r="D136" s="426" t="inlineStr">
        <is>
          <t>Перфораторы: электрические</t>
        </is>
      </c>
      <c r="E136" s="427" t="inlineStr">
        <is>
          <t>маш.час</t>
        </is>
      </c>
      <c r="F136" s="427" t="n">
        <v>3.61</v>
      </c>
      <c r="G136" s="429" t="n">
        <v>2.08</v>
      </c>
      <c r="H136" s="347">
        <f>ROUND(F136*G136,2)</f>
        <v/>
      </c>
      <c r="L136" s="355" t="n"/>
    </row>
    <row r="137" ht="25.5" customHeight="1" s="382">
      <c r="A137" s="451" t="n">
        <v>124</v>
      </c>
      <c r="B137" s="419" t="n"/>
      <c r="C137" s="354" t="n">
        <v>30204</v>
      </c>
      <c r="D137" s="426" t="inlineStr">
        <is>
          <t>Домкраты гидравлические грузоподъемностью до 100 т</t>
        </is>
      </c>
      <c r="E137" s="427" t="inlineStr">
        <is>
          <t>маш.час</t>
        </is>
      </c>
      <c r="F137" s="427" t="n">
        <v>7.92</v>
      </c>
      <c r="G137" s="429" t="n">
        <v>0.9</v>
      </c>
      <c r="H137" s="347">
        <f>ROUND(F137*G137,2)</f>
        <v/>
      </c>
      <c r="L137" s="355" t="n"/>
    </row>
    <row r="138">
      <c r="A138" s="451" t="n">
        <v>125</v>
      </c>
      <c r="B138" s="419" t="n"/>
      <c r="C138" s="354" t="n">
        <v>400001</v>
      </c>
      <c r="D138" s="426" t="inlineStr">
        <is>
          <t>Автомобили бортовые, грузоподъемность: до 5 т</t>
        </is>
      </c>
      <c r="E138" s="427" t="inlineStr">
        <is>
          <t>маш.час</t>
        </is>
      </c>
      <c r="F138" s="427" t="n">
        <v>0.07000000000000001</v>
      </c>
      <c r="G138" s="429" t="n">
        <v>87.17</v>
      </c>
      <c r="H138" s="347">
        <f>ROUND(F138*G138,2)</f>
        <v/>
      </c>
      <c r="L138" s="355" t="n"/>
    </row>
    <row r="139">
      <c r="A139" s="451" t="n">
        <v>126</v>
      </c>
      <c r="B139" s="419" t="n"/>
      <c r="C139" s="354" t="n">
        <v>330206</v>
      </c>
      <c r="D139" s="426" t="inlineStr">
        <is>
          <t>Дрели: электрические</t>
        </is>
      </c>
      <c r="E139" s="427" t="inlineStr">
        <is>
          <t>маш.час</t>
        </is>
      </c>
      <c r="F139" s="427" t="n">
        <v>2.75</v>
      </c>
      <c r="G139" s="429" t="n">
        <v>1.95</v>
      </c>
      <c r="H139" s="347">
        <f>ROUND(F139*G139,2)</f>
        <v/>
      </c>
      <c r="L139" s="355" t="n"/>
    </row>
    <row r="140">
      <c r="A140" s="451" t="n">
        <v>127</v>
      </c>
      <c r="B140" s="419" t="n"/>
      <c r="C140" s="354" t="n">
        <v>120906</v>
      </c>
      <c r="D140" s="426" t="inlineStr">
        <is>
          <t>Катки дорожные самоходные гладкие 8 т</t>
        </is>
      </c>
      <c r="E140" s="427" t="inlineStr">
        <is>
          <t>маш.час</t>
        </is>
      </c>
      <c r="F140" s="427" t="n">
        <v>0.07000000000000001</v>
      </c>
      <c r="G140" s="429" t="n">
        <v>75</v>
      </c>
      <c r="H140" s="347">
        <f>ROUND(F140*G140,2)</f>
        <v/>
      </c>
      <c r="L140" s="355" t="n"/>
    </row>
    <row r="141" ht="25.5" customHeight="1" s="382">
      <c r="A141" s="451" t="n">
        <v>128</v>
      </c>
      <c r="B141" s="419" t="n"/>
      <c r="C141" s="354" t="n">
        <v>400111</v>
      </c>
      <c r="D141" s="426" t="inlineStr">
        <is>
          <t>Полуприцепы общего назначения, грузоподъемность 12 т</t>
        </is>
      </c>
      <c r="E141" s="427" t="inlineStr">
        <is>
          <t>маш.час</t>
        </is>
      </c>
      <c r="F141" s="427" t="n">
        <v>0.36</v>
      </c>
      <c r="G141" s="429" t="n">
        <v>12</v>
      </c>
      <c r="H141" s="347">
        <f>ROUND(F141*G141,2)</f>
        <v/>
      </c>
      <c r="L141" s="355" t="n"/>
    </row>
    <row r="142">
      <c r="A142" s="451" t="n">
        <v>129</v>
      </c>
      <c r="B142" s="419" t="n"/>
      <c r="C142" s="354" t="n">
        <v>331002</v>
      </c>
      <c r="D142" s="426" t="inlineStr">
        <is>
          <t>Станок: сверлильный</t>
        </is>
      </c>
      <c r="E142" s="427" t="inlineStr">
        <is>
          <t>маш.час</t>
        </is>
      </c>
      <c r="F142" s="427" t="n">
        <v>1.54</v>
      </c>
      <c r="G142" s="429" t="n">
        <v>2.36</v>
      </c>
      <c r="H142" s="347">
        <f>ROUND(F142*G142,2)</f>
        <v/>
      </c>
      <c r="L142" s="355" t="n"/>
    </row>
    <row r="143">
      <c r="A143" s="451" t="n">
        <v>130</v>
      </c>
      <c r="B143" s="419" t="n"/>
      <c r="C143" s="354" t="n">
        <v>331532</v>
      </c>
      <c r="D143" s="426" t="inlineStr">
        <is>
          <t>Пила цепная электрическая</t>
        </is>
      </c>
      <c r="E143" s="427" t="inlineStr">
        <is>
          <t>маш.час</t>
        </is>
      </c>
      <c r="F143" s="427" t="n">
        <v>1.07</v>
      </c>
      <c r="G143" s="429" t="n">
        <v>3.27</v>
      </c>
      <c r="H143" s="347">
        <f>ROUND(F143*G143,2)</f>
        <v/>
      </c>
      <c r="L143" s="355" t="n"/>
    </row>
    <row r="144">
      <c r="A144" s="451" t="n">
        <v>131</v>
      </c>
      <c r="B144" s="419" t="n"/>
      <c r="C144" s="354" t="n">
        <v>122801</v>
      </c>
      <c r="D144" s="426" t="inlineStr">
        <is>
          <t>Виброплита с двигателем внутреннего сгорания</t>
        </is>
      </c>
      <c r="E144" s="427" t="inlineStr">
        <is>
          <t>маш.час</t>
        </is>
      </c>
      <c r="F144" s="427" t="n">
        <v>0.05</v>
      </c>
      <c r="G144" s="429" t="n">
        <v>60</v>
      </c>
      <c r="H144" s="347">
        <f>ROUND(F144*G144,2)</f>
        <v/>
      </c>
      <c r="L144" s="355" t="n"/>
    </row>
    <row r="145">
      <c r="A145" s="451" t="n">
        <v>132</v>
      </c>
      <c r="B145" s="419" t="n"/>
      <c r="C145" s="354" t="n">
        <v>331305</v>
      </c>
      <c r="D145" s="426" t="inlineStr">
        <is>
          <t>Пылесосы промышленные</t>
        </is>
      </c>
      <c r="E145" s="427" t="inlineStr">
        <is>
          <t>маш.час</t>
        </is>
      </c>
      <c r="F145" s="427" t="n">
        <v>1</v>
      </c>
      <c r="G145" s="429" t="n">
        <v>2.7</v>
      </c>
      <c r="H145" s="347">
        <f>ROUND(F145*G145,2)</f>
        <v/>
      </c>
      <c r="L145" s="355" t="n"/>
    </row>
    <row r="146">
      <c r="A146" s="451" t="n">
        <v>133</v>
      </c>
      <c r="B146" s="419" t="n"/>
      <c r="C146" s="354" t="n">
        <v>331103</v>
      </c>
      <c r="D146" s="426" t="inlineStr">
        <is>
          <t>Трамбовки электрические</t>
        </is>
      </c>
      <c r="E146" s="427" t="inlineStr">
        <is>
          <t>маш.час</t>
        </is>
      </c>
      <c r="F146" s="427" t="n">
        <v>0.29</v>
      </c>
      <c r="G146" s="429" t="n">
        <v>6.7</v>
      </c>
      <c r="H146" s="347">
        <f>ROUND(F146*G146,2)</f>
        <v/>
      </c>
      <c r="L146" s="355" t="n"/>
    </row>
    <row r="147">
      <c r="A147" s="451" t="n">
        <v>134</v>
      </c>
      <c r="B147" s="419" t="n"/>
      <c r="C147" s="354" t="n">
        <v>330301</v>
      </c>
      <c r="D147" s="426" t="inlineStr">
        <is>
          <t>Машины шлифовальные: электрические</t>
        </is>
      </c>
      <c r="E147" s="427" t="inlineStr">
        <is>
          <t>маш.час</t>
        </is>
      </c>
      <c r="F147" s="427" t="n">
        <v>0.26</v>
      </c>
      <c r="G147" s="429" t="n">
        <v>5.13</v>
      </c>
      <c r="H147" s="347">
        <f>ROUND(F147*G147,2)</f>
        <v/>
      </c>
      <c r="L147" s="355" t="n"/>
    </row>
    <row r="148" ht="25.5" customHeight="1" s="382">
      <c r="A148" s="451" t="n">
        <v>135</v>
      </c>
      <c r="B148" s="419" t="n"/>
      <c r="C148" s="354" t="n">
        <v>30401</v>
      </c>
      <c r="D148" s="426" t="inlineStr">
        <is>
          <t>Лебедки электрические тяговым усилием до 5,79 кН (0,59 т)</t>
        </is>
      </c>
      <c r="E148" s="427" t="inlineStr">
        <is>
          <t>маш.час</t>
        </is>
      </c>
      <c r="F148" s="427" t="n">
        <v>0.6</v>
      </c>
      <c r="G148" s="429" t="n">
        <v>1.7</v>
      </c>
      <c r="H148" s="347">
        <f>ROUND(F148*G148,2)</f>
        <v/>
      </c>
      <c r="L148" s="355" t="n"/>
    </row>
    <row r="149">
      <c r="A149" s="451" t="n">
        <v>136</v>
      </c>
      <c r="B149" s="419" t="n"/>
      <c r="C149" s="354" t="n">
        <v>330900</v>
      </c>
      <c r="D149" s="426" t="inlineStr">
        <is>
          <t>Ножницы: листовые кривошипные гильотинные</t>
        </is>
      </c>
      <c r="E149" s="427" t="inlineStr">
        <is>
          <t>маш.час</t>
        </is>
      </c>
      <c r="F149" s="427" t="n">
        <v>0.01</v>
      </c>
      <c r="G149" s="429" t="n">
        <v>70</v>
      </c>
      <c r="H149" s="347">
        <f>ROUND(F149*G149,2)</f>
        <v/>
      </c>
      <c r="L149" s="355" t="n"/>
    </row>
    <row r="150">
      <c r="A150" s="451" t="n">
        <v>137</v>
      </c>
      <c r="B150" s="419" t="n"/>
      <c r="C150" s="354" t="n">
        <v>350471</v>
      </c>
      <c r="D150" s="426" t="inlineStr">
        <is>
          <t>Пресс: листогибочный кривошипный 1000 кН (100 тс)</t>
        </is>
      </c>
      <c r="E150" s="427" t="inlineStr">
        <is>
          <t>маш.час</t>
        </is>
      </c>
      <c r="F150" s="427" t="n">
        <v>0.01</v>
      </c>
      <c r="G150" s="429" t="n">
        <v>56.24</v>
      </c>
      <c r="H150" s="347">
        <f>ROUND(F150*G150,2)</f>
        <v/>
      </c>
      <c r="L150" s="355" t="n"/>
    </row>
    <row r="151" ht="25.5" customHeight="1" s="382">
      <c r="A151" s="451" t="n">
        <v>138</v>
      </c>
      <c r="B151" s="419" t="n"/>
      <c r="C151" s="354" t="n">
        <v>30403</v>
      </c>
      <c r="D151" s="426" t="inlineStr">
        <is>
          <t>Лебедки электрические тяговым усилием: 19,62 кН (2 т)</t>
        </is>
      </c>
      <c r="E151" s="427" t="inlineStr">
        <is>
          <t>маш.час</t>
        </is>
      </c>
      <c r="F151" s="427" t="n">
        <v>0.05</v>
      </c>
      <c r="G151" s="429" t="n">
        <v>6.66</v>
      </c>
      <c r="H151" s="347">
        <f>ROUND(F151*G151,2)</f>
        <v/>
      </c>
      <c r="L151" s="355" t="n"/>
    </row>
    <row r="152" ht="15" customHeight="1" s="382">
      <c r="A152" s="417" t="inlineStr">
        <is>
          <t>Оборудование</t>
        </is>
      </c>
      <c r="B152" s="505" t="n"/>
      <c r="C152" s="505" t="n"/>
      <c r="D152" s="505" t="n"/>
      <c r="E152" s="506" t="n"/>
      <c r="F152" s="338" t="n"/>
      <c r="G152" s="338" t="n"/>
      <c r="H152" s="510">
        <f>SUM(H153:H156)</f>
        <v/>
      </c>
      <c r="I152" s="384" t="n"/>
      <c r="J152" s="384" t="n"/>
      <c r="K152" s="384" t="n"/>
      <c r="L152" s="384" t="n"/>
    </row>
    <row r="153" ht="25.5" customHeight="1" s="382">
      <c r="A153" s="451" t="n">
        <v>139</v>
      </c>
      <c r="B153" s="417" t="n"/>
      <c r="C153" s="343" t="inlineStr">
        <is>
          <t>Прайс из СД ОП</t>
        </is>
      </c>
      <c r="D153" s="426" t="inlineStr">
        <is>
          <t>Автотрансформатор силовой АТДЦТН-500000/500/220-У1</t>
        </is>
      </c>
      <c r="E153" s="427" t="inlineStr">
        <is>
          <t>комплект</t>
        </is>
      </c>
      <c r="F153" s="427" t="n">
        <v>2</v>
      </c>
      <c r="G153" s="429" t="n">
        <v>63741763.1</v>
      </c>
      <c r="H153" s="347">
        <f>ROUND(F153*G153,2)</f>
        <v/>
      </c>
    </row>
    <row r="154" ht="25.5" customHeight="1" s="382">
      <c r="A154" s="451" t="n">
        <v>140</v>
      </c>
      <c r="B154" s="417" t="n"/>
      <c r="C154" s="343" t="inlineStr">
        <is>
          <t>Прайс из СД ОП</t>
        </is>
      </c>
      <c r="D154" s="426" t="inlineStr">
        <is>
          <t>Ограничитель перенапряжения 500кВ ОПНп-500/1500/330-10 III</t>
        </is>
      </c>
      <c r="E154" s="427" t="inlineStr">
        <is>
          <t>1 фазн.
компл.</t>
        </is>
      </c>
      <c r="F154" s="348" t="n">
        <v>6</v>
      </c>
      <c r="G154" s="347" t="n">
        <v>195910.54</v>
      </c>
      <c r="H154" s="347">
        <f>ROUND(F154*G154,2)</f>
        <v/>
      </c>
    </row>
    <row r="155" ht="25.5" customHeight="1" s="382">
      <c r="A155" s="451" t="n">
        <v>141</v>
      </c>
      <c r="B155" s="417" t="n"/>
      <c r="C155" s="343" t="inlineStr">
        <is>
          <t>Прайс из СД ОП</t>
        </is>
      </c>
      <c r="D155" s="426" t="inlineStr">
        <is>
          <t>Ограничитель перенапряжения 220кВ ОПН-220 в комлекте с датчиком утечки, прибор измерения</t>
        </is>
      </c>
      <c r="E155" s="427" t="inlineStr">
        <is>
          <t>1 фазн.
компл.</t>
        </is>
      </c>
      <c r="F155" s="348" t="n">
        <v>6</v>
      </c>
      <c r="G155" s="347" t="n">
        <v>22652.16</v>
      </c>
      <c r="H155" s="347">
        <f>ROUND(F155*G155,2)</f>
        <v/>
      </c>
    </row>
    <row r="156" ht="25.5" customHeight="1" s="382">
      <c r="A156" s="451" t="n">
        <v>142</v>
      </c>
      <c r="B156" s="417" t="n"/>
      <c r="C156" s="343" t="inlineStr">
        <is>
          <t>Прайс из СД ОП</t>
        </is>
      </c>
      <c r="D156" s="426" t="inlineStr">
        <is>
          <t>Ограничитель перенапряжений 10 кВ</t>
        </is>
      </c>
      <c r="E156" s="427" t="inlineStr">
        <is>
          <t>1 фазн.
компл.</t>
        </is>
      </c>
      <c r="F156" s="348" t="n">
        <v>6</v>
      </c>
      <c r="G156" s="347" t="n">
        <v>1329.07</v>
      </c>
      <c r="H156" s="347">
        <f>ROUND(F156*G156,2)</f>
        <v/>
      </c>
      <c r="I156" s="349" t="n"/>
      <c r="J156" s="384" t="n"/>
      <c r="K156" s="384" t="n"/>
      <c r="L156" s="384" t="n"/>
    </row>
    <row r="157" s="382">
      <c r="A157" s="418" t="inlineStr">
        <is>
          <t>Материалы</t>
        </is>
      </c>
      <c r="B157" s="505" t="n"/>
      <c r="C157" s="505" t="n"/>
      <c r="D157" s="505" t="n"/>
      <c r="E157" s="506" t="n"/>
      <c r="F157" s="418" t="n"/>
      <c r="G157" s="351" t="n"/>
      <c r="H157" s="510">
        <f>SUM(H158:H458)</f>
        <v/>
      </c>
      <c r="I157" s="384" t="n"/>
      <c r="J157" s="384" t="n"/>
      <c r="K157" s="384" t="n"/>
      <c r="L157" s="384" t="n"/>
    </row>
    <row r="158" s="382">
      <c r="A158" s="352" t="n">
        <v>143</v>
      </c>
      <c r="B158" s="419" t="n"/>
      <c r="C158" s="354" t="inlineStr">
        <is>
          <t>22.2.02.07-0003</t>
        </is>
      </c>
      <c r="D158" s="426" t="inlineStr">
        <is>
          <t>Конструкции стальные порталов ОРУ</t>
        </is>
      </c>
      <c r="E158" s="427" t="inlineStr">
        <is>
          <t>т</t>
        </is>
      </c>
      <c r="F158" s="427" t="n">
        <v>150.4225</v>
      </c>
      <c r="G158" s="429" t="n">
        <v>12500</v>
      </c>
      <c r="H158" s="347">
        <f>ROUND(F158*G158,2)</f>
        <v/>
      </c>
      <c r="I158" s="349" t="n"/>
      <c r="J158" s="384" t="n"/>
      <c r="K158" s="355" t="n"/>
      <c r="L158" s="384" t="n"/>
    </row>
    <row r="159" ht="51" customHeight="1" s="382">
      <c r="A159" s="352" t="n">
        <v>144</v>
      </c>
      <c r="B159" s="419" t="n"/>
      <c r="C159" s="354" t="inlineStr">
        <is>
          <t>07.2.05.02-0092</t>
        </is>
      </c>
      <c r="D159" s="426" t="inlineStr">
        <is>
          <t>Панели трехслойные стеновые с обшивками из стальных профилированных листов с утеплителем из минераловатных плит рядовые, толщина утеплителя 120 мм-ПТС 150-С0.7</t>
        </is>
      </c>
      <c r="E159" s="427" t="inlineStr">
        <is>
          <t>м2</t>
        </is>
      </c>
      <c r="F159" s="427" t="n">
        <v>1078.9</v>
      </c>
      <c r="G159" s="429" t="n">
        <v>689.46</v>
      </c>
      <c r="H159" s="347">
        <f>ROUND(F159*G159,2)</f>
        <v/>
      </c>
      <c r="I159" s="349" t="n"/>
      <c r="J159" s="384" t="n"/>
      <c r="K159" s="355" t="n"/>
      <c r="L159" s="384" t="n"/>
    </row>
    <row r="160" s="382">
      <c r="A160" s="352" t="n">
        <v>145</v>
      </c>
      <c r="B160" s="419" t="n"/>
      <c r="C160" s="354" t="inlineStr">
        <is>
          <t>07.2.03.06-0121</t>
        </is>
      </c>
      <c r="D160" s="426" t="inlineStr">
        <is>
          <t>Стойки фахверка</t>
        </is>
      </c>
      <c r="E160" s="427" t="inlineStr">
        <is>
          <t>т</t>
        </is>
      </c>
      <c r="F160" s="427" t="n">
        <v>44.187</v>
      </c>
      <c r="G160" s="429" t="n">
        <v>6435</v>
      </c>
      <c r="H160" s="347">
        <f>ROUND(F160*G160,2)</f>
        <v/>
      </c>
      <c r="I160" s="349" t="n"/>
      <c r="J160" s="384" t="n"/>
      <c r="K160" s="355" t="n"/>
      <c r="L160" s="384" t="n"/>
    </row>
    <row r="161" s="382">
      <c r="A161" s="352" t="n">
        <v>146</v>
      </c>
      <c r="B161" s="419" t="n"/>
      <c r="C161" s="354" t="inlineStr">
        <is>
          <t>05.1.05.16-0221</t>
        </is>
      </c>
      <c r="D161" s="426" t="inlineStr">
        <is>
          <t>Фундаменты сборные железобетонные ВЛ и ОРУ</t>
        </is>
      </c>
      <c r="E161" s="427" t="inlineStr">
        <is>
          <t>м3</t>
        </is>
      </c>
      <c r="F161" s="427" t="n">
        <v>162.9</v>
      </c>
      <c r="G161" s="429" t="n">
        <v>1597.37</v>
      </c>
      <c r="H161" s="347">
        <f>ROUND(F161*G161,2)</f>
        <v/>
      </c>
      <c r="I161" s="349" t="n"/>
      <c r="J161" s="384" t="n"/>
      <c r="K161" s="384" t="n"/>
      <c r="L161" s="384" t="n"/>
    </row>
    <row r="162" s="382">
      <c r="A162" s="352" t="n">
        <v>147</v>
      </c>
      <c r="B162" s="419" t="n"/>
      <c r="C162" s="354" t="inlineStr">
        <is>
          <t>22.2.01.03-0003</t>
        </is>
      </c>
      <c r="D162" s="426" t="inlineStr">
        <is>
          <t>Изоляторы линейные подвесные стеклянные ПСД-70Е</t>
        </is>
      </c>
      <c r="E162" s="427" t="inlineStr">
        <is>
          <t>шт</t>
        </is>
      </c>
      <c r="F162" s="427" t="n">
        <v>1530</v>
      </c>
      <c r="G162" s="356" t="n">
        <v>169.25</v>
      </c>
      <c r="H162" s="347">
        <f>ROUND(F162*G162,2)</f>
        <v/>
      </c>
      <c r="I162" s="349" t="n"/>
      <c r="J162" s="384" t="n"/>
      <c r="K162" s="384" t="n"/>
      <c r="L162" s="384" t="n"/>
    </row>
    <row r="163" ht="25.5" customHeight="1" s="382">
      <c r="A163" s="352" t="n">
        <v>148</v>
      </c>
      <c r="B163" s="419" t="n"/>
      <c r="C163" s="354" t="inlineStr">
        <is>
          <t>21.2.01.02-0101</t>
        </is>
      </c>
      <c r="D163" s="426" t="inlineStr">
        <is>
          <t>Провод неизолированный для воздушных линий электропередачи АС 500/26</t>
        </is>
      </c>
      <c r="E163" s="427" t="inlineStr">
        <is>
          <t>т</t>
        </is>
      </c>
      <c r="F163" s="427" t="n">
        <v>5.289312</v>
      </c>
      <c r="G163" s="429" t="n">
        <v>34240.97</v>
      </c>
      <c r="H163" s="347">
        <f>ROUND(F163*G163,2)</f>
        <v/>
      </c>
      <c r="I163" s="349" t="n"/>
      <c r="J163" s="384" t="n"/>
      <c r="K163" s="384" t="n"/>
      <c r="L163" s="384" t="n"/>
    </row>
    <row r="164" s="382">
      <c r="A164" s="352" t="n">
        <v>149</v>
      </c>
      <c r="B164" s="419" t="n"/>
      <c r="C164" s="354" t="inlineStr">
        <is>
          <t>22.2.01.03-0002</t>
        </is>
      </c>
      <c r="D164" s="357" t="inlineStr">
        <is>
          <t>Изоляторы линейные подвесные стеклянные ПСВ-160А</t>
        </is>
      </c>
      <c r="E164" s="427" t="inlineStr">
        <is>
          <t>шт</t>
        </is>
      </c>
      <c r="F164" s="427" t="n">
        <v>616</v>
      </c>
      <c r="G164" s="429" t="n">
        <v>284.68</v>
      </c>
      <c r="H164" s="347">
        <f>ROUND(F164*G164,2)</f>
        <v/>
      </c>
      <c r="I164" s="349" t="n"/>
      <c r="J164" s="384" t="n"/>
      <c r="K164" s="384" t="n"/>
      <c r="L164" s="384" t="n"/>
    </row>
    <row r="165" ht="25.5" customHeight="1" s="382">
      <c r="A165" s="352" t="n">
        <v>150</v>
      </c>
      <c r="B165" s="419" t="n"/>
      <c r="C165" s="354" t="inlineStr">
        <is>
          <t>08.4.03.03-0034</t>
        </is>
      </c>
      <c r="D165" s="426" t="inlineStr">
        <is>
          <t>Сталь арматурная, горячекатаная, периодического профиля, класс А-III, диаметр 16-18 мм</t>
        </is>
      </c>
      <c r="E165" s="427" t="inlineStr">
        <is>
          <t>т</t>
        </is>
      </c>
      <c r="F165" s="427" t="n">
        <v>18.081</v>
      </c>
      <c r="G165" s="429" t="n">
        <v>7956.21</v>
      </c>
      <c r="H165" s="347">
        <f>ROUND(F165*G165,2)</f>
        <v/>
      </c>
      <c r="I165" s="349" t="n"/>
      <c r="J165" s="384" t="n"/>
      <c r="K165" s="384" t="n"/>
      <c r="L165" s="384" t="n"/>
    </row>
    <row r="166" s="382">
      <c r="A166" s="352" t="n">
        <v>151</v>
      </c>
      <c r="B166" s="419" t="n"/>
      <c r="C166" s="354" t="inlineStr">
        <is>
          <t>20.5.04.04-0052</t>
        </is>
      </c>
      <c r="D166" s="357" t="inlineStr">
        <is>
          <t>Зажим натяжной: спиральный НС-15,2-02</t>
        </is>
      </c>
      <c r="E166" s="427" t="inlineStr">
        <is>
          <t>шт</t>
        </is>
      </c>
      <c r="F166" s="427" t="n">
        <v>204</v>
      </c>
      <c r="G166" s="429" t="n">
        <v>484.94</v>
      </c>
      <c r="H166" s="347">
        <f>ROUND(F166*G166,2)</f>
        <v/>
      </c>
      <c r="I166" s="349" t="n"/>
      <c r="J166" s="384" t="n"/>
      <c r="K166" s="384" t="n"/>
      <c r="L166" s="384" t="n"/>
    </row>
    <row r="167" ht="25.5" customHeight="1" s="382">
      <c r="A167" s="352" t="n">
        <v>152</v>
      </c>
      <c r="B167" s="419" t="n"/>
      <c r="C167" s="354" t="inlineStr">
        <is>
          <t>04.1.02.01-0009</t>
        </is>
      </c>
      <c r="D167" s="426" t="inlineStr">
        <is>
          <t>Смеси бетонные мелкозернистого бетона (БСМ), класс В25 (М350)</t>
        </is>
      </c>
      <c r="E167" s="427" t="inlineStr">
        <is>
          <t>м3</t>
        </is>
      </c>
      <c r="F167" s="427" t="n">
        <v>133.6</v>
      </c>
      <c r="G167" s="358" t="n">
        <v>653.3099999999999</v>
      </c>
      <c r="H167" s="347">
        <f>ROUND(F167*G167,2)</f>
        <v/>
      </c>
      <c r="I167" s="349" t="n"/>
      <c r="J167" s="384" t="n"/>
      <c r="K167" s="384" t="n"/>
      <c r="L167" s="384" t="n"/>
    </row>
    <row r="168" ht="25.5" customHeight="1" s="382">
      <c r="A168" s="352" t="n">
        <v>153</v>
      </c>
      <c r="B168" s="419" t="n"/>
      <c r="C168" s="354" t="inlineStr">
        <is>
          <t>21.2.01.02-0097</t>
        </is>
      </c>
      <c r="D168" s="426" t="inlineStr">
        <is>
          <t>Провод неизолированный для воздушных линий электропередачи АС 400/18</t>
        </is>
      </c>
      <c r="E168" s="427" t="inlineStr">
        <is>
          <t>т</t>
        </is>
      </c>
      <c r="F168" s="427" t="n">
        <v>2.43168</v>
      </c>
      <c r="G168" s="358" t="n">
        <v>34155.06</v>
      </c>
      <c r="H168" s="347">
        <f>ROUND(F168*G168,2)</f>
        <v/>
      </c>
      <c r="I168" s="349" t="n"/>
      <c r="J168" s="384" t="n"/>
      <c r="K168" s="384" t="n"/>
      <c r="L168" s="384" t="n"/>
    </row>
    <row r="169" ht="25.5" customHeight="1" s="382">
      <c r="A169" s="352" t="n">
        <v>154</v>
      </c>
      <c r="B169" s="419" t="n"/>
      <c r="C169" s="354" t="inlineStr">
        <is>
          <t>05.1.02.08-0082</t>
        </is>
      </c>
      <c r="D169" s="426" t="inlineStr">
        <is>
          <t>Трубы железобетонные безнапорные раструбные, диаметр 500 мм</t>
        </is>
      </c>
      <c r="E169" s="427" t="inlineStr">
        <is>
          <t>м</t>
        </is>
      </c>
      <c r="F169" s="427" t="n">
        <v>209.6</v>
      </c>
      <c r="G169" s="358" t="n">
        <v>351.12</v>
      </c>
      <c r="H169" s="347">
        <f>ROUND(F169*G169,2)</f>
        <v/>
      </c>
      <c r="I169" s="349" t="n"/>
      <c r="J169" s="384" t="n"/>
      <c r="K169" s="384" t="n"/>
      <c r="L169" s="384" t="n"/>
    </row>
    <row r="170" ht="25.5" customHeight="1" s="382">
      <c r="A170" s="352" t="n">
        <v>155</v>
      </c>
      <c r="B170" s="419" t="n"/>
      <c r="C170" s="354" t="inlineStr">
        <is>
          <t>10.1.02.03-0001</t>
        </is>
      </c>
      <c r="D170" s="426" t="inlineStr">
        <is>
          <t>Проволока алюминиевая, марка АМЦ, диаметр 1,4-1,8 мм</t>
        </is>
      </c>
      <c r="E170" s="427" t="inlineStr">
        <is>
          <t>т</t>
        </is>
      </c>
      <c r="F170" s="427" t="n">
        <v>2.0061</v>
      </c>
      <c r="G170" s="358" t="n">
        <v>30090</v>
      </c>
      <c r="H170" s="347">
        <f>ROUND(F170*G170,2)</f>
        <v/>
      </c>
      <c r="I170" s="349" t="n"/>
      <c r="J170" s="384" t="n"/>
      <c r="K170" s="384" t="n"/>
      <c r="L170" s="384" t="n"/>
    </row>
    <row r="171" ht="51" customHeight="1" s="382">
      <c r="A171" s="352" t="n">
        <v>156</v>
      </c>
      <c r="B171" s="419" t="n"/>
      <c r="C171" s="354" t="inlineStr">
        <is>
          <t>23.5.02.02-0087</t>
        </is>
      </c>
      <c r="D171" s="426" t="inlineStr">
        <is>
          <t>Трубы стальные электросварные прямошовные со снятой фаской из стали марок БСт2кп-БСт4кп и БСт2пс-БСт4пс, наружный диаметр 219 мм, толщина стенки 5 мм</t>
        </is>
      </c>
      <c r="E171" s="427" t="inlineStr">
        <is>
          <t>м</t>
        </is>
      </c>
      <c r="F171" s="427" t="n">
        <v>301.25</v>
      </c>
      <c r="G171" s="358" t="n">
        <v>198</v>
      </c>
      <c r="H171" s="347">
        <f>ROUND(F171*G171,2)</f>
        <v/>
      </c>
      <c r="I171" s="349" t="n"/>
      <c r="J171" s="384" t="n"/>
      <c r="K171" s="384" t="n"/>
      <c r="L171" s="384" t="n"/>
    </row>
    <row r="172" s="382">
      <c r="A172" s="352" t="n">
        <v>157</v>
      </c>
      <c r="B172" s="419" t="n"/>
      <c r="C172" s="354" t="inlineStr">
        <is>
          <t>07.2.03.06-0101</t>
        </is>
      </c>
      <c r="D172" s="426" t="inlineStr">
        <is>
          <t>Ригели фахверка</t>
        </is>
      </c>
      <c r="E172" s="427" t="inlineStr">
        <is>
          <t>т</t>
        </is>
      </c>
      <c r="F172" s="427" t="n">
        <v>9.461</v>
      </c>
      <c r="G172" s="358" t="n">
        <v>6266</v>
      </c>
      <c r="H172" s="347">
        <f>ROUND(F172*G172,2)</f>
        <v/>
      </c>
      <c r="I172" s="349" t="n"/>
      <c r="J172" s="384" t="n"/>
      <c r="K172" s="384" t="n"/>
      <c r="L172" s="384" t="n"/>
    </row>
    <row r="173" s="382">
      <c r="A173" s="352" t="n">
        <v>158</v>
      </c>
      <c r="B173" s="419" t="n"/>
      <c r="C173" s="354" t="inlineStr">
        <is>
          <t>20.5.04.04-0033</t>
        </is>
      </c>
      <c r="D173" s="357" t="inlineStr">
        <is>
          <t>Зажим натяжной прессуемый НАП-640-1</t>
        </is>
      </c>
      <c r="E173" s="427" t="inlineStr">
        <is>
          <t>шт</t>
        </is>
      </c>
      <c r="F173" s="427" t="n">
        <v>48</v>
      </c>
      <c r="G173" s="359" t="n">
        <v>1178.28</v>
      </c>
      <c r="H173" s="347">
        <f>ROUND(F173*G173,2)</f>
        <v/>
      </c>
      <c r="I173" s="349" t="n"/>
      <c r="J173" s="384" t="n"/>
      <c r="K173" s="384" t="n"/>
      <c r="L173" s="384" t="n"/>
    </row>
    <row r="174" ht="25.5" customHeight="1" s="382">
      <c r="A174" s="352" t="n">
        <v>159</v>
      </c>
      <c r="B174" s="419" t="n"/>
      <c r="C174" s="354" t="inlineStr">
        <is>
          <t>02.2.04.03-0014</t>
        </is>
      </c>
      <c r="D174" s="426" t="inlineStr">
        <is>
          <t>Смесь песчано-гравийная обогащенная с содержанием гравия 50-65%</t>
        </is>
      </c>
      <c r="E174" s="427" t="inlineStr">
        <is>
          <t>м3</t>
        </is>
      </c>
      <c r="F174" s="427" t="n">
        <v>612</v>
      </c>
      <c r="G174" s="358" t="n">
        <v>82.8</v>
      </c>
      <c r="H174" s="347">
        <f>ROUND(F174*G174,2)</f>
        <v/>
      </c>
      <c r="I174" s="349" t="n"/>
      <c r="J174" s="384" t="n"/>
      <c r="K174" s="384" t="n"/>
      <c r="L174" s="384" t="n"/>
    </row>
    <row r="175" ht="25.5" customHeight="1" s="382">
      <c r="A175" s="352" t="n">
        <v>160</v>
      </c>
      <c r="B175" s="419" t="n"/>
      <c r="C175" s="354" t="inlineStr">
        <is>
          <t>07.2.03.06-0111</t>
        </is>
      </c>
      <c r="D175" s="426" t="inlineStr">
        <is>
          <t>Связи по колоннам и стойкам фахверка (диагональные и распорки)</t>
        </is>
      </c>
      <c r="E175" s="427" t="inlineStr">
        <is>
          <t>т</t>
        </is>
      </c>
      <c r="F175" s="427" t="n">
        <v>6.149</v>
      </c>
      <c r="G175" s="358" t="n">
        <v>7007</v>
      </c>
      <c r="H175" s="347">
        <f>ROUND(F175*G175,2)</f>
        <v/>
      </c>
      <c r="I175" s="349" t="n"/>
      <c r="J175" s="384" t="n"/>
      <c r="K175" s="384" t="n"/>
      <c r="L175" s="384" t="n"/>
    </row>
    <row r="176" s="382">
      <c r="A176" s="352" t="n">
        <v>161</v>
      </c>
      <c r="B176" s="419" t="n"/>
      <c r="C176" s="354" t="inlineStr">
        <is>
          <t>20.1.01.12-0033</t>
        </is>
      </c>
      <c r="D176" s="426" t="inlineStr">
        <is>
          <t>Зажим поддерживающий спиральный ПС-15, 4П11</t>
        </is>
      </c>
      <c r="E176" s="427" t="inlineStr">
        <is>
          <t>шт</t>
        </is>
      </c>
      <c r="F176" s="427" t="n">
        <v>102</v>
      </c>
      <c r="G176" s="360" t="n">
        <v>374.91</v>
      </c>
      <c r="H176" s="347">
        <f>ROUND(F176*G176,2)</f>
        <v/>
      </c>
      <c r="I176" s="349" t="n"/>
      <c r="J176" s="384" t="n"/>
      <c r="K176" s="384" t="n"/>
      <c r="L176" s="384" t="n"/>
    </row>
    <row r="177" s="382">
      <c r="A177" s="352" t="n">
        <v>162</v>
      </c>
      <c r="B177" s="419" t="n"/>
      <c r="C177" s="354" t="inlineStr">
        <is>
          <t>22.2.02.04-0035</t>
        </is>
      </c>
      <c r="D177" s="426" t="inlineStr">
        <is>
          <t>Звено промежуточное: регулируемое ПРР-7-1</t>
        </is>
      </c>
      <c r="E177" s="427" t="inlineStr">
        <is>
          <t>шт</t>
        </is>
      </c>
      <c r="F177" s="427" t="n">
        <v>306</v>
      </c>
      <c r="G177" s="356" t="n">
        <v>121.66</v>
      </c>
      <c r="H177" s="347">
        <f>ROUND(F177*G177,2)</f>
        <v/>
      </c>
      <c r="I177" s="349" t="n"/>
      <c r="J177" s="384" t="n"/>
      <c r="K177" s="384" t="n"/>
      <c r="L177" s="384" t="n"/>
    </row>
    <row r="178" ht="38.25" customHeight="1" s="382">
      <c r="A178" s="352" t="n">
        <v>163</v>
      </c>
      <c r="B178" s="419" t="n"/>
      <c r="C178" s="354" t="inlineStr">
        <is>
          <t>04.3.02.04-0156</t>
        </is>
      </c>
      <c r="D178" s="426" t="inlineStr">
        <is>
          <t>Смеси бетонные, БСГ, тяжелого бетона на гранитном щебне, фракция 5-20 мм, класс: B30 (М400), П4, F300, W12</t>
        </is>
      </c>
      <c r="E178" s="427" t="inlineStr">
        <is>
          <t>м3</t>
        </is>
      </c>
      <c r="F178" s="427" t="n">
        <v>44.26</v>
      </c>
      <c r="G178" s="429" t="n">
        <v>811.26</v>
      </c>
      <c r="H178" s="347">
        <f>ROUND(F178*G178,2)</f>
        <v/>
      </c>
      <c r="I178" s="349" t="n"/>
      <c r="J178" s="384" t="n"/>
      <c r="K178" s="384" t="n"/>
      <c r="L178" s="384" t="n"/>
    </row>
    <row r="179" s="382">
      <c r="A179" s="352" t="n">
        <v>164</v>
      </c>
      <c r="B179" s="419" t="n"/>
      <c r="C179" s="354" t="inlineStr">
        <is>
          <t>02.2.05.04-1567</t>
        </is>
      </c>
      <c r="D179" s="426" t="inlineStr">
        <is>
          <t>Щебень М 400, фракция 5(3)-10 мм, группа 2</t>
        </is>
      </c>
      <c r="E179" s="427" t="inlineStr">
        <is>
          <t>м3</t>
        </is>
      </c>
      <c r="F179" s="427" t="n">
        <v>255.81</v>
      </c>
      <c r="G179" s="429" t="n">
        <v>131.08</v>
      </c>
      <c r="H179" s="347">
        <f>ROUND(F179*G179,2)</f>
        <v/>
      </c>
      <c r="I179" s="349" t="n"/>
      <c r="J179" s="384" t="n"/>
      <c r="K179" s="384" t="n"/>
      <c r="L179" s="384" t="n"/>
    </row>
    <row r="180" s="382">
      <c r="A180" s="352" t="n">
        <v>165</v>
      </c>
      <c r="B180" s="419" t="n"/>
      <c r="C180" s="354" t="inlineStr">
        <is>
          <t xml:space="preserve"> 22.2.02.04-0040</t>
        </is>
      </c>
      <c r="D180" s="357" t="inlineStr">
        <is>
          <t>Звено промежуточное: регулируемое ПРР-21-1</t>
        </is>
      </c>
      <c r="E180" s="427" t="inlineStr">
        <is>
          <t>шт</t>
        </is>
      </c>
      <c r="F180" s="427" t="n">
        <v>68</v>
      </c>
      <c r="G180" s="356" t="n">
        <v>492.77</v>
      </c>
      <c r="H180" s="347">
        <f>ROUND(F180*G180,2)</f>
        <v/>
      </c>
      <c r="I180" s="349" t="n"/>
      <c r="J180" s="384" t="n"/>
      <c r="K180" s="384" t="n"/>
      <c r="L180" s="384" t="n"/>
    </row>
    <row r="181" s="382">
      <c r="A181" s="352" t="n">
        <v>166</v>
      </c>
      <c r="B181" s="419" t="n"/>
      <c r="C181" s="354" t="inlineStr">
        <is>
          <t xml:space="preserve"> 20.2.02.06-0001</t>
        </is>
      </c>
      <c r="D181" s="357" t="inlineStr">
        <is>
          <t>Экран защитный: ЭЗ-500-1А</t>
        </is>
      </c>
      <c r="E181" s="427" t="inlineStr">
        <is>
          <t>шт</t>
        </is>
      </c>
      <c r="F181" s="427" t="n">
        <v>34</v>
      </c>
      <c r="G181" s="356" t="n">
        <v>949.22</v>
      </c>
      <c r="H181" s="347">
        <f>ROUND(F181*G181,2)</f>
        <v/>
      </c>
      <c r="I181" s="349" t="n"/>
      <c r="J181" s="384" t="n"/>
      <c r="K181" s="384" t="n"/>
      <c r="L181" s="384" t="n"/>
    </row>
    <row r="182" ht="25.5" customHeight="1" s="382">
      <c r="A182" s="352" t="n">
        <v>167</v>
      </c>
      <c r="B182" s="419" t="n"/>
      <c r="C182" s="354" t="inlineStr">
        <is>
          <t>23.6.02.03-0006</t>
        </is>
      </c>
      <c r="D182" s="426" t="inlineStr">
        <is>
          <t>Трубы чугунные напорные раструбные, номинальный диаметр 200 мм, толщина стенки 10,1 мм</t>
        </is>
      </c>
      <c r="E182" s="427" t="inlineStr">
        <is>
          <t>м</t>
        </is>
      </c>
      <c r="F182" s="427" t="n">
        <v>107.8</v>
      </c>
      <c r="G182" s="429" t="n">
        <v>293.8</v>
      </c>
      <c r="H182" s="347">
        <f>ROUND(F182*G182,2)</f>
        <v/>
      </c>
      <c r="I182" s="349" t="n"/>
      <c r="J182" s="384" t="n"/>
      <c r="K182" s="384" t="n"/>
      <c r="L182" s="384" t="n"/>
    </row>
    <row r="183" s="382">
      <c r="A183" s="352" t="n">
        <v>168</v>
      </c>
      <c r="B183" s="419" t="n"/>
      <c r="C183" s="354" t="inlineStr">
        <is>
          <t>101-1716</t>
        </is>
      </c>
      <c r="D183" s="426" t="inlineStr">
        <is>
          <t>Детали крепления</t>
        </is>
      </c>
      <c r="E183" s="427" t="inlineStr">
        <is>
          <t>т</t>
        </is>
      </c>
      <c r="F183" s="427" t="n">
        <v>2.88</v>
      </c>
      <c r="G183" s="429" t="n">
        <v>10100</v>
      </c>
      <c r="H183" s="347">
        <f>ROUND(F183*G183,2)</f>
        <v/>
      </c>
      <c r="I183" s="349" t="n"/>
      <c r="J183" s="384" t="n"/>
      <c r="K183" s="384" t="n"/>
      <c r="L183" s="384" t="n"/>
    </row>
    <row r="184" s="382">
      <c r="A184" s="352" t="n">
        <v>169</v>
      </c>
      <c r="B184" s="419" t="n"/>
      <c r="C184" s="354" t="inlineStr">
        <is>
          <t>101-0217</t>
        </is>
      </c>
      <c r="D184" s="426" t="inlineStr">
        <is>
          <t>Гидростеклоизол</t>
        </is>
      </c>
      <c r="E184" s="427" t="inlineStr">
        <is>
          <t>м2</t>
        </is>
      </c>
      <c r="F184" s="427" t="n">
        <v>1735.98</v>
      </c>
      <c r="G184" s="429" t="n">
        <v>16.3</v>
      </c>
      <c r="H184" s="347">
        <f>ROUND(F184*G184,2)</f>
        <v/>
      </c>
      <c r="I184" s="349" t="n"/>
      <c r="J184" s="384" t="n"/>
      <c r="K184" s="384" t="n"/>
      <c r="L184" s="384" t="n"/>
    </row>
    <row r="185" ht="25.5" customHeight="1" s="382">
      <c r="A185" s="352" t="n">
        <v>170</v>
      </c>
      <c r="B185" s="419" t="n"/>
      <c r="C185" s="354" t="inlineStr">
        <is>
          <t xml:space="preserve"> 22.2.02.04-0034</t>
        </is>
      </c>
      <c r="D185" s="361" t="inlineStr">
        <is>
          <t>Звено промежуточное: регулируемое двойное 2ПРР-21-2</t>
        </is>
      </c>
      <c r="E185" s="427" t="inlineStr">
        <is>
          <t>шт</t>
        </is>
      </c>
      <c r="F185" s="427" t="n">
        <v>68</v>
      </c>
      <c r="G185" s="362" t="n">
        <v>386.59</v>
      </c>
      <c r="H185" s="347">
        <f>ROUND(F185*G185,2)</f>
        <v/>
      </c>
      <c r="I185" s="349" t="n"/>
      <c r="J185" s="384" t="n"/>
      <c r="K185" s="384" t="n"/>
      <c r="L185" s="384" t="n"/>
    </row>
    <row r="186" s="382">
      <c r="A186" s="352" t="n">
        <v>171</v>
      </c>
      <c r="B186" s="419" t="n"/>
      <c r="C186" s="354" t="inlineStr">
        <is>
          <t>403-2351</t>
        </is>
      </c>
      <c r="D186" s="426" t="inlineStr">
        <is>
          <t>Ригели сборные железобетонные ВЛ и ОРУ</t>
        </is>
      </c>
      <c r="E186" s="427" t="inlineStr">
        <is>
          <t>м3</t>
        </is>
      </c>
      <c r="F186" s="427" t="n">
        <v>14.544</v>
      </c>
      <c r="G186" s="358" t="n">
        <v>1733.42</v>
      </c>
      <c r="H186" s="347">
        <f>ROUND(F186*G186,2)</f>
        <v/>
      </c>
      <c r="I186" s="349" t="n"/>
      <c r="J186" s="384" t="n"/>
      <c r="K186" s="384" t="n"/>
      <c r="L186" s="384" t="n"/>
    </row>
    <row r="187" s="382">
      <c r="A187" s="352" t="n">
        <v>172</v>
      </c>
      <c r="B187" s="419" t="n"/>
      <c r="C187" s="354" t="inlineStr">
        <is>
          <t>401-0006</t>
        </is>
      </c>
      <c r="D187" s="426" t="inlineStr">
        <is>
          <t>Бетон тяжелый, класс В15 (М200)</t>
        </is>
      </c>
      <c r="E187" s="427" t="inlineStr">
        <is>
          <t>м3</t>
        </is>
      </c>
      <c r="F187" s="427" t="n">
        <v>40.514</v>
      </c>
      <c r="G187" s="358" t="n">
        <v>592.76</v>
      </c>
      <c r="H187" s="347">
        <f>ROUND(F187*G187,2)</f>
        <v/>
      </c>
      <c r="I187" s="349" t="n"/>
      <c r="J187" s="384" t="n"/>
      <c r="K187" s="384" t="n"/>
      <c r="L187" s="384" t="n"/>
    </row>
    <row r="188" s="382">
      <c r="A188" s="352" t="n">
        <v>173</v>
      </c>
      <c r="B188" s="419" t="n"/>
      <c r="C188" s="354" t="inlineStr">
        <is>
          <t>407-0024</t>
        </is>
      </c>
      <c r="D188" s="426" t="inlineStr">
        <is>
          <t>Грунт песчаный, супесчаный</t>
        </is>
      </c>
      <c r="E188" s="427" t="inlineStr">
        <is>
          <t>м3</t>
        </is>
      </c>
      <c r="F188" s="427" t="n">
        <v>211.745</v>
      </c>
      <c r="G188" s="358" t="n">
        <v>105.6</v>
      </c>
      <c r="H188" s="347">
        <f>ROUND(F188*G188,2)</f>
        <v/>
      </c>
      <c r="I188" s="349" t="n"/>
      <c r="J188" s="384" t="n"/>
      <c r="K188" s="384" t="n"/>
      <c r="L188" s="384" t="n"/>
    </row>
    <row r="189" s="382">
      <c r="A189" s="352" t="n">
        <v>174</v>
      </c>
      <c r="B189" s="419" t="n"/>
      <c r="C189" s="354" t="inlineStr">
        <is>
          <t xml:space="preserve"> 22.2.02.04-0020</t>
        </is>
      </c>
      <c r="D189" s="357" t="inlineStr">
        <is>
          <t>Звено промежуточное: прямое двойное 2ПР-21-1</t>
        </is>
      </c>
      <c r="E189" s="427" t="inlineStr">
        <is>
          <t>шт</t>
        </is>
      </c>
      <c r="F189" s="427" t="n">
        <v>68</v>
      </c>
      <c r="G189" s="362" t="n">
        <v>314.56</v>
      </c>
      <c r="H189" s="347">
        <f>ROUND(F189*G189,2)</f>
        <v/>
      </c>
      <c r="I189" s="349" t="n"/>
      <c r="J189" s="384" t="n"/>
      <c r="K189" s="384" t="n"/>
      <c r="L189" s="384" t="n"/>
    </row>
    <row r="190" ht="51" customHeight="1" s="382">
      <c r="A190" s="352" t="n">
        <v>175</v>
      </c>
      <c r="B190" s="419" t="n"/>
      <c r="C190" s="354" t="inlineStr">
        <is>
          <t>Прайс-лист Курчатовский завод "Вектор" ЭМЦ от 01.01.2011г.</t>
        </is>
      </c>
      <c r="D190" s="426" t="inlineStr">
        <is>
          <t xml:space="preserve">Короб электротехнический стальной КП-01/0,2-2У1 </t>
        </is>
      </c>
      <c r="E190" s="427" t="inlineStr">
        <is>
          <t>шт</t>
        </is>
      </c>
      <c r="F190" s="427" t="n">
        <v>110</v>
      </c>
      <c r="G190" s="358" t="n">
        <v>185.47</v>
      </c>
      <c r="H190" s="347">
        <f>ROUND(F190*G190,2)</f>
        <v/>
      </c>
      <c r="I190" s="349" t="n"/>
      <c r="J190" s="384" t="n"/>
      <c r="K190" s="384" t="n"/>
      <c r="L190" s="384" t="n"/>
    </row>
    <row r="191" ht="25.5" customHeight="1" s="382">
      <c r="A191" s="352" t="n">
        <v>176</v>
      </c>
      <c r="B191" s="419" t="n"/>
      <c r="C191" s="354" t="inlineStr">
        <is>
          <t>204-0026</t>
        </is>
      </c>
      <c r="D191" s="426" t="inlineStr">
        <is>
          <t>Горячекатаная арматурная сталь периодического профиля класса: А-III, диаметром 25-28 мм</t>
        </is>
      </c>
      <c r="E191" s="427" t="inlineStr">
        <is>
          <t>т</t>
        </is>
      </c>
      <c r="F191" s="427" t="n">
        <v>2.5648</v>
      </c>
      <c r="G191" s="358" t="n">
        <v>7792.12</v>
      </c>
      <c r="H191" s="347">
        <f>ROUND(F191*G191,2)</f>
        <v/>
      </c>
      <c r="I191" s="349" t="n"/>
      <c r="J191" s="384" t="n"/>
      <c r="K191" s="384" t="n"/>
      <c r="L191" s="384" t="n"/>
    </row>
    <row r="192" s="382">
      <c r="A192" s="352" t="n">
        <v>177</v>
      </c>
      <c r="B192" s="419" t="n"/>
      <c r="C192" s="354" t="inlineStr">
        <is>
          <t xml:space="preserve"> 20.2.09.10-0027</t>
        </is>
      </c>
      <c r="D192" s="357" t="inlineStr">
        <is>
          <t>Муфта защитная: МПР-400-1</t>
        </is>
      </c>
      <c r="E192" s="427" t="inlineStr">
        <is>
          <t>шт</t>
        </is>
      </c>
      <c r="F192" s="427" t="n">
        <v>34</v>
      </c>
      <c r="G192" s="362" t="n">
        <v>576.48</v>
      </c>
      <c r="H192" s="347">
        <f>ROUND(F192*G192,2)</f>
        <v/>
      </c>
      <c r="I192" s="349" t="n"/>
      <c r="J192" s="384" t="n"/>
      <c r="K192" s="384" t="n"/>
      <c r="L192" s="384" t="n"/>
    </row>
    <row r="193" ht="25.5" customHeight="1" s="382">
      <c r="A193" s="352" t="n">
        <v>178</v>
      </c>
      <c r="B193" s="419" t="n"/>
      <c r="C193" s="354" t="inlineStr">
        <is>
          <t>401-0066</t>
        </is>
      </c>
      <c r="D193" s="426" t="inlineStr">
        <is>
          <t>Бетон тяжелый, крупность заполнителя 20 мм, класс В15 (М200)</t>
        </is>
      </c>
      <c r="E193" s="427" t="inlineStr">
        <is>
          <t>м3</t>
        </is>
      </c>
      <c r="F193" s="427" t="n">
        <v>28.52</v>
      </c>
      <c r="G193" s="358" t="n">
        <v>665</v>
      </c>
      <c r="H193" s="347">
        <f>ROUND(F193*G193,2)</f>
        <v/>
      </c>
      <c r="I193" s="349" t="n"/>
      <c r="J193" s="384" t="n"/>
      <c r="K193" s="384" t="n"/>
      <c r="L193" s="384" t="n"/>
    </row>
    <row r="194" ht="25.5" customHeight="1" s="382">
      <c r="A194" s="352" t="n">
        <v>179</v>
      </c>
      <c r="B194" s="419" t="n"/>
      <c r="C194" s="354" t="inlineStr">
        <is>
          <t>204-0039</t>
        </is>
      </c>
      <c r="D194" s="426" t="inlineStr">
        <is>
          <t>Надбавки к ценам заготовок за сборку и сварку каркасов и сеток: плоских, диаметром 16-18 мм</t>
        </is>
      </c>
      <c r="E194" s="427" t="inlineStr">
        <is>
          <t>т</t>
        </is>
      </c>
      <c r="F194" s="427" t="n">
        <v>16.753</v>
      </c>
      <c r="G194" s="358" t="n">
        <v>1117.47</v>
      </c>
      <c r="H194" s="347">
        <f>ROUND(F194*G194,2)</f>
        <v/>
      </c>
      <c r="I194" s="349" t="n"/>
      <c r="J194" s="384" t="n"/>
      <c r="K194" s="384" t="n"/>
      <c r="L194" s="384" t="n"/>
    </row>
    <row r="195" s="382">
      <c r="A195" s="352" t="n">
        <v>180</v>
      </c>
      <c r="B195" s="419" t="n"/>
      <c r="C195" s="354" t="inlineStr">
        <is>
          <t>301-1881</t>
        </is>
      </c>
      <c r="D195" s="426" t="inlineStr">
        <is>
          <t>Грязевики диаметром труб 300 мм</t>
        </is>
      </c>
      <c r="E195" s="427" t="inlineStr">
        <is>
          <t>шт.</t>
        </is>
      </c>
      <c r="F195" s="427" t="n">
        <v>5</v>
      </c>
      <c r="G195" s="358" t="n">
        <v>3718.1</v>
      </c>
      <c r="H195" s="347">
        <f>ROUND(F195*G195,2)</f>
        <v/>
      </c>
      <c r="I195" s="349" t="n"/>
      <c r="J195" s="384" t="n"/>
      <c r="K195" s="384" t="n"/>
      <c r="L195" s="384" t="n"/>
    </row>
    <row r="196" s="382">
      <c r="A196" s="352" t="n">
        <v>181</v>
      </c>
      <c r="B196" s="419" t="n"/>
      <c r="C196" s="354" t="inlineStr">
        <is>
          <t>20.1.02.05-0005</t>
        </is>
      </c>
      <c r="D196" s="357" t="inlineStr">
        <is>
          <t>Коромысло: 2КД-16-2А</t>
        </is>
      </c>
      <c r="E196" s="427" t="inlineStr">
        <is>
          <t>шт</t>
        </is>
      </c>
      <c r="F196" s="427" t="n">
        <v>24</v>
      </c>
      <c r="G196" s="347" t="n">
        <v>772.33</v>
      </c>
      <c r="H196" s="347">
        <f>ROUND(F196*G196,2)</f>
        <v/>
      </c>
      <c r="I196" s="349" t="n"/>
      <c r="J196" s="384" t="n"/>
      <c r="K196" s="384" t="n"/>
      <c r="L196" s="384" t="n"/>
    </row>
    <row r="197" s="382">
      <c r="A197" s="352" t="n">
        <v>182</v>
      </c>
      <c r="B197" s="419" t="n"/>
      <c r="C197" s="354" t="inlineStr">
        <is>
          <t xml:space="preserve"> 20.1.02.22-0027</t>
        </is>
      </c>
      <c r="D197" s="357" t="inlineStr">
        <is>
          <t>Ушко: У-21-20</t>
        </is>
      </c>
      <c r="E197" s="427" t="inlineStr">
        <is>
          <t>шт</t>
        </is>
      </c>
      <c r="F197" s="427" t="n">
        <v>68</v>
      </c>
      <c r="G197" s="362" t="n">
        <v>272.53</v>
      </c>
      <c r="H197" s="347">
        <f>ROUND(F197*G197,2)</f>
        <v/>
      </c>
      <c r="I197" s="349" t="n"/>
      <c r="J197" s="384" t="n"/>
      <c r="K197" s="384" t="n"/>
      <c r="L197" s="384" t="n"/>
    </row>
    <row r="198" s="382">
      <c r="A198" s="352" t="n">
        <v>183</v>
      </c>
      <c r="B198" s="419" t="n"/>
      <c r="C198" s="354" t="inlineStr">
        <is>
          <t>101-0594</t>
        </is>
      </c>
      <c r="D198" s="426" t="inlineStr">
        <is>
          <t>Мастика битумная кровельная горячая</t>
        </is>
      </c>
      <c r="E198" s="427" t="inlineStr">
        <is>
          <t>т</t>
        </is>
      </c>
      <c r="F198" s="427" t="n">
        <v>5.2259</v>
      </c>
      <c r="G198" s="358" t="n">
        <v>3390</v>
      </c>
      <c r="H198" s="347">
        <f>ROUND(F198*G198,2)</f>
        <v/>
      </c>
      <c r="I198" s="349" t="n"/>
      <c r="J198" s="384" t="n"/>
      <c r="K198" s="384" t="n"/>
      <c r="L198" s="384" t="n"/>
    </row>
    <row r="199" s="382">
      <c r="A199" s="352" t="n">
        <v>184</v>
      </c>
      <c r="B199" s="419" t="n"/>
      <c r="C199" s="354" t="inlineStr">
        <is>
          <t>402-0006</t>
        </is>
      </c>
      <c r="D199" s="426" t="inlineStr">
        <is>
          <t>Раствор готовый кладочный цементный марки 200</t>
        </is>
      </c>
      <c r="E199" s="427" t="inlineStr">
        <is>
          <t>м3</t>
        </is>
      </c>
      <c r="F199" s="427" t="n">
        <v>29.2066</v>
      </c>
      <c r="G199" s="358" t="n">
        <v>600</v>
      </c>
      <c r="H199" s="347">
        <f>ROUND(F199*G199,2)</f>
        <v/>
      </c>
      <c r="I199" s="349" t="n"/>
      <c r="J199" s="384" t="n"/>
      <c r="K199" s="384" t="n"/>
      <c r="L199" s="384" t="n"/>
    </row>
    <row r="200" ht="25.5" customHeight="1" s="382">
      <c r="A200" s="352" t="n">
        <v>185</v>
      </c>
      <c r="B200" s="419" t="n"/>
      <c r="C200" s="354" t="inlineStr">
        <is>
          <t>103-0640</t>
        </is>
      </c>
      <c r="D200" s="426" t="inlineStr">
        <is>
          <t>Трубы чугунные напорные раструбные класса А наружный диаметр 350 мм, толщина стенки 12,8 мм</t>
        </is>
      </c>
      <c r="E200" s="427" t="inlineStr">
        <is>
          <t>м</t>
        </is>
      </c>
      <c r="F200" s="427" t="n">
        <v>28.25</v>
      </c>
      <c r="G200" s="358" t="n">
        <v>604.8</v>
      </c>
      <c r="H200" s="347">
        <f>ROUND(F200*G200,2)</f>
        <v/>
      </c>
      <c r="I200" s="349" t="n"/>
      <c r="J200" s="384" t="n"/>
      <c r="K200" s="384" t="n"/>
      <c r="L200" s="384" t="n"/>
    </row>
    <row r="201" s="382">
      <c r="A201" s="352" t="n">
        <v>186</v>
      </c>
      <c r="B201" s="419" t="n"/>
      <c r="C201" s="354" t="inlineStr">
        <is>
          <t xml:space="preserve"> 22.2.02.04-0014</t>
        </is>
      </c>
      <c r="D201" s="357" t="inlineStr">
        <is>
          <t>Звено промежуточное: монтажное ПТМ-21-2</t>
        </is>
      </c>
      <c r="E201" s="427" t="inlineStr">
        <is>
          <t>шт</t>
        </is>
      </c>
      <c r="F201" s="427" t="n">
        <v>68</v>
      </c>
      <c r="G201" s="356" t="n">
        <v>248.59</v>
      </c>
      <c r="H201" s="347">
        <f>ROUND(F201*G201,2)</f>
        <v/>
      </c>
      <c r="I201" s="349" t="n"/>
      <c r="J201" s="384" t="n"/>
      <c r="K201" s="384" t="n"/>
      <c r="L201" s="384" t="n"/>
    </row>
    <row r="202" s="382">
      <c r="A202" s="352" t="n">
        <v>187</v>
      </c>
      <c r="B202" s="419" t="n"/>
      <c r="C202" s="354" t="inlineStr">
        <is>
          <t xml:space="preserve"> 20.1.02.21-0082</t>
        </is>
      </c>
      <c r="D202" s="357" t="inlineStr">
        <is>
          <t>Узел крепления экрана: УКЭ-1Б</t>
        </is>
      </c>
      <c r="E202" s="427" t="inlineStr">
        <is>
          <t>шт</t>
        </is>
      </c>
      <c r="F202" s="427" t="n">
        <v>34</v>
      </c>
      <c r="G202" s="362" t="n">
        <v>474.88</v>
      </c>
      <c r="H202" s="347">
        <f>ROUND(F202*G202,2)</f>
        <v/>
      </c>
      <c r="I202" s="349" t="n"/>
      <c r="J202" s="384" t="n"/>
      <c r="K202" s="384" t="n"/>
      <c r="L202" s="384" t="n"/>
    </row>
    <row r="203" ht="38.25" customHeight="1" s="382">
      <c r="A203" s="352" t="n">
        <v>188</v>
      </c>
      <c r="B203" s="419" t="n"/>
      <c r="C203" s="354" t="inlineStr">
        <is>
          <t>302-1320</t>
        </is>
      </c>
      <c r="D203" s="426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E203" s="427" t="inlineStr">
        <is>
          <t>м</t>
        </is>
      </c>
      <c r="F203" s="427" t="n">
        <v>196.02</v>
      </c>
      <c r="G203" s="429" t="n">
        <v>79.36</v>
      </c>
      <c r="H203" s="347">
        <f>ROUND(F203*G203,2)</f>
        <v/>
      </c>
      <c r="I203" s="349" t="n"/>
      <c r="J203" s="384" t="n"/>
      <c r="K203" s="384" t="n"/>
      <c r="L203" s="384" t="n"/>
    </row>
    <row r="204" s="382">
      <c r="A204" s="352" t="n">
        <v>189</v>
      </c>
      <c r="B204" s="419" t="n"/>
      <c r="C204" s="354" t="inlineStr">
        <is>
          <t>403-1045</t>
        </is>
      </c>
      <c r="D204" s="426" t="inlineStr">
        <is>
          <t>Сваи железобетонные</t>
        </is>
      </c>
      <c r="E204" s="427" t="inlineStr">
        <is>
          <t>м3</t>
        </is>
      </c>
      <c r="F204" s="427" t="n">
        <v>7.416</v>
      </c>
      <c r="G204" s="429" t="n">
        <v>1954.9</v>
      </c>
      <c r="H204" s="347">
        <f>ROUND(F204*G204,2)</f>
        <v/>
      </c>
      <c r="I204" s="349" t="n"/>
      <c r="J204" s="384" t="n"/>
      <c r="K204" s="384" t="n"/>
      <c r="L204" s="384" t="n"/>
    </row>
    <row r="205" s="382">
      <c r="A205" s="352" t="n">
        <v>190</v>
      </c>
      <c r="B205" s="419" t="n"/>
      <c r="C205" s="354" t="inlineStr">
        <is>
          <t>01.7.15.10-0001</t>
        </is>
      </c>
      <c r="D205" s="426" t="inlineStr">
        <is>
          <t>Скоба: длинная СКД-10-1</t>
        </is>
      </c>
      <c r="E205" s="427" t="inlineStr">
        <is>
          <t>шт</t>
        </is>
      </c>
      <c r="F205" s="427" t="n">
        <v>306</v>
      </c>
      <c r="G205" s="356" t="n">
        <v>45.18</v>
      </c>
      <c r="H205" s="347">
        <f>ROUND(F205*G205,2)</f>
        <v/>
      </c>
      <c r="I205" s="349" t="n"/>
      <c r="J205" s="384" t="n"/>
      <c r="K205" s="384" t="n"/>
      <c r="L205" s="384" t="n"/>
    </row>
    <row r="206" s="382">
      <c r="A206" s="352" t="n">
        <v>191</v>
      </c>
      <c r="B206" s="419" t="n"/>
      <c r="C206" s="354" t="inlineStr">
        <is>
          <t>Калькуляция №14</t>
        </is>
      </c>
      <c r="D206" s="426" t="inlineStr">
        <is>
          <t>Гирлянда поддерживающая 500 кВ</t>
        </is>
      </c>
      <c r="E206" s="427" t="inlineStr">
        <is>
          <t>шт</t>
        </is>
      </c>
      <c r="F206" s="427" t="n">
        <v>2</v>
      </c>
      <c r="G206" s="429" t="n">
        <v>6677.5</v>
      </c>
      <c r="H206" s="347">
        <f>ROUND(F206*G206,2)</f>
        <v/>
      </c>
      <c r="I206" s="349" t="n"/>
      <c r="J206" s="384" t="n"/>
      <c r="K206" s="384" t="n"/>
      <c r="L206" s="384" t="n"/>
    </row>
    <row r="207" ht="38.25" customHeight="1" s="382">
      <c r="A207" s="352" t="n">
        <v>192</v>
      </c>
      <c r="B207" s="419" t="n"/>
      <c r="C207" s="354" t="inlineStr">
        <is>
          <t>Прайс-лист "ТД "СПЕЦБЕТОН"" от 23.03.2011г.</t>
        </is>
      </c>
      <c r="D207" s="426" t="inlineStr">
        <is>
          <t xml:space="preserve">Смесь "Гидро-S В (пенетрит) </t>
        </is>
      </c>
      <c r="E207" s="427" t="inlineStr">
        <is>
          <t>кг</t>
        </is>
      </c>
      <c r="F207" s="427" t="n">
        <v>2505</v>
      </c>
      <c r="G207" s="429" t="n">
        <v>5.08</v>
      </c>
      <c r="H207" s="347">
        <f>ROUND(F207*G207,2)</f>
        <v/>
      </c>
      <c r="I207" s="349" t="n"/>
      <c r="J207" s="384" t="n"/>
      <c r="K207" s="384" t="n"/>
      <c r="L207" s="384" t="n"/>
    </row>
    <row r="208" ht="25.5" customHeight="1" s="382">
      <c r="A208" s="352" t="n">
        <v>193</v>
      </c>
      <c r="B208" s="419" t="n"/>
      <c r="C208" s="354" t="inlineStr">
        <is>
          <t>204-0021</t>
        </is>
      </c>
      <c r="D208" s="426" t="inlineStr">
        <is>
          <t>Горячекатаная арматурная сталь периодического профиля класса: А-III, диаметром 10 мм</t>
        </is>
      </c>
      <c r="E208" s="427" t="inlineStr">
        <is>
          <t>т</t>
        </is>
      </c>
      <c r="F208" s="427" t="n">
        <v>1.526</v>
      </c>
      <c r="G208" s="429" t="n">
        <v>8014.15</v>
      </c>
      <c r="H208" s="347">
        <f>ROUND(F208*G208,2)</f>
        <v/>
      </c>
      <c r="I208" s="349" t="n"/>
      <c r="J208" s="384" t="n"/>
      <c r="K208" s="384" t="n"/>
      <c r="L208" s="384" t="n"/>
    </row>
    <row r="209" ht="25.5" customHeight="1" s="382">
      <c r="A209" s="352" t="n">
        <v>194</v>
      </c>
      <c r="B209" s="419" t="n"/>
      <c r="C209" s="354" t="inlineStr">
        <is>
          <t>Прайс-лист ЗАО "Астон-Энерго" на 25.05.2011 г.</t>
        </is>
      </c>
      <c r="D209" s="426" t="inlineStr">
        <is>
          <t xml:space="preserve">Распорка дистанционная глухая Р-3-120 </t>
        </is>
      </c>
      <c r="E209" s="427" t="inlineStr">
        <is>
          <t>шт</t>
        </is>
      </c>
      <c r="F209" s="427" t="n">
        <v>480</v>
      </c>
      <c r="G209" s="429" t="n">
        <v>25.36</v>
      </c>
      <c r="H209" s="347">
        <f>ROUND(F209*G209,2)</f>
        <v/>
      </c>
      <c r="I209" s="349" t="n"/>
      <c r="J209" s="384" t="n"/>
      <c r="K209" s="384" t="n"/>
      <c r="L209" s="384" t="n"/>
    </row>
    <row r="210" ht="25.5" customHeight="1" s="382">
      <c r="A210" s="352" t="n">
        <v>195</v>
      </c>
      <c r="B210" s="419" t="n"/>
      <c r="C210" s="354" t="inlineStr">
        <is>
          <t>301-1219</t>
        </is>
      </c>
      <c r="D210" s="426" t="inlineStr">
        <is>
          <t>Фильтры для очистки воды в трубопровода х систем отопления диаметром 100 мм</t>
        </is>
      </c>
      <c r="E210" s="427" t="inlineStr">
        <is>
          <t>шт.</t>
        </is>
      </c>
      <c r="F210" s="427" t="n">
        <v>10.05</v>
      </c>
      <c r="G210" s="429" t="n">
        <v>1203.5</v>
      </c>
      <c r="H210" s="347">
        <f>ROUND(F210*G210,2)</f>
        <v/>
      </c>
      <c r="I210" s="349" t="n"/>
      <c r="J210" s="384" t="n"/>
      <c r="K210" s="384" t="n"/>
      <c r="L210" s="384" t="n"/>
    </row>
    <row r="211" s="382">
      <c r="A211" s="352" t="n">
        <v>196</v>
      </c>
      <c r="B211" s="419" t="n"/>
      <c r="C211" s="354" t="inlineStr">
        <is>
          <t>20.1.02.22-0005</t>
        </is>
      </c>
      <c r="D211" s="426" t="inlineStr">
        <is>
          <t>Ушко: однолапчатое У1-7-16</t>
        </is>
      </c>
      <c r="E211" s="427" t="inlineStr">
        <is>
          <t>шт</t>
        </is>
      </c>
      <c r="F211" s="427" t="n">
        <v>306</v>
      </c>
      <c r="G211" s="356" t="n">
        <v>39.32</v>
      </c>
      <c r="H211" s="347">
        <f>ROUND(F211*G211,2)</f>
        <v/>
      </c>
      <c r="I211" s="349" t="n"/>
      <c r="J211" s="384" t="n"/>
      <c r="K211" s="384" t="n"/>
      <c r="L211" s="384" t="n"/>
    </row>
    <row r="212" ht="51" customHeight="1" s="382">
      <c r="A212" s="352" t="n">
        <v>197</v>
      </c>
      <c r="B212" s="419" t="n"/>
      <c r="C212" s="354" t="inlineStr">
        <is>
          <t>103-0228</t>
        </is>
      </c>
      <c r="D212" s="426" t="inlineStr">
        <is>
          <t>Трубы стальные электросварные прямошовные и спирально-шовные группы А и Б с сопротивлением по разрыву 38 кгс/мм2 , наружный диаметр 530 мм, толщина стенки 8 мм</t>
        </is>
      </c>
      <c r="E212" s="427" t="inlineStr">
        <is>
          <t>м</t>
        </is>
      </c>
      <c r="F212" s="427" t="n">
        <v>15.31</v>
      </c>
      <c r="G212" s="429" t="n">
        <v>772.4</v>
      </c>
      <c r="H212" s="347">
        <f>ROUND(F212*G212,2)</f>
        <v/>
      </c>
      <c r="I212" s="349" t="n"/>
      <c r="J212" s="384" t="n"/>
      <c r="K212" s="384" t="n"/>
      <c r="L212" s="384" t="n"/>
    </row>
    <row r="213" ht="38.25" customHeight="1" s="382">
      <c r="A213" s="352" t="n">
        <v>198</v>
      </c>
      <c r="B213" s="419" t="n"/>
      <c r="C213" s="354" t="inlineStr">
        <is>
          <t>204-0059</t>
        </is>
      </c>
      <c r="D213" s="42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427" t="inlineStr">
        <is>
          <t>т</t>
        </is>
      </c>
      <c r="F213" s="427" t="n">
        <v>1.165</v>
      </c>
      <c r="G213" s="429" t="n">
        <v>10100</v>
      </c>
      <c r="H213" s="347">
        <f>ROUND(F213*G213,2)</f>
        <v/>
      </c>
      <c r="I213" s="349" t="n"/>
      <c r="J213" s="384" t="n"/>
      <c r="K213" s="384" t="n"/>
      <c r="L213" s="384" t="n"/>
    </row>
    <row r="214" ht="25.5" customHeight="1" s="382">
      <c r="A214" s="352" t="n">
        <v>199</v>
      </c>
      <c r="B214" s="419" t="n"/>
      <c r="C214" s="354" t="inlineStr">
        <is>
          <t>201-0618</t>
        </is>
      </c>
      <c r="D214" s="426" t="inlineStr">
        <is>
          <t>Опорные плиты колонн, поверхность плиты подвержена механической обработке</t>
        </is>
      </c>
      <c r="E214" s="427" t="inlineStr">
        <is>
          <t>т</t>
        </is>
      </c>
      <c r="F214" s="427" t="n">
        <v>1.821</v>
      </c>
      <c r="G214" s="429" t="n">
        <v>6435</v>
      </c>
      <c r="H214" s="347">
        <f>ROUND(F214*G214,2)</f>
        <v/>
      </c>
      <c r="I214" s="349" t="n"/>
      <c r="J214" s="384" t="n"/>
      <c r="K214" s="384" t="n"/>
      <c r="L214" s="384" t="n"/>
    </row>
    <row r="215" s="382">
      <c r="A215" s="352" t="n">
        <v>200</v>
      </c>
      <c r="B215" s="419" t="n"/>
      <c r="C215" s="354" t="inlineStr">
        <is>
          <t>401-0003</t>
        </is>
      </c>
      <c r="D215" s="426" t="inlineStr">
        <is>
          <t>Бетон тяжелый, класс: В7,5 (М100)</t>
        </is>
      </c>
      <c r="E215" s="427" t="inlineStr">
        <is>
          <t>м3</t>
        </is>
      </c>
      <c r="F215" s="427" t="n">
        <v>20.5</v>
      </c>
      <c r="G215" s="429" t="n">
        <v>560</v>
      </c>
      <c r="H215" s="347">
        <f>ROUND(F215*G215,2)</f>
        <v/>
      </c>
      <c r="I215" s="349" t="n"/>
      <c r="J215" s="384" t="n"/>
      <c r="K215" s="384" t="n"/>
      <c r="L215" s="384" t="n"/>
    </row>
    <row r="216" ht="25.5" customHeight="1" s="382">
      <c r="A216" s="352" t="n">
        <v>201</v>
      </c>
      <c r="B216" s="419" t="n"/>
      <c r="C216" s="354" t="inlineStr">
        <is>
          <t>201-0843</t>
        </is>
      </c>
      <c r="D216" s="426" t="inlineStr">
        <is>
          <t>Конструкции стальные индивидуальные: решетчатые сварные массой до 0,1 т</t>
        </is>
      </c>
      <c r="E216" s="427" t="inlineStr">
        <is>
          <t>т</t>
        </is>
      </c>
      <c r="F216" s="427" t="n">
        <v>0.989</v>
      </c>
      <c r="G216" s="429" t="n">
        <v>11500</v>
      </c>
      <c r="H216" s="347">
        <f>ROUND(F216*G216,2)</f>
        <v/>
      </c>
      <c r="I216" s="349" t="n"/>
      <c r="J216" s="384" t="n"/>
      <c r="K216" s="384" t="n"/>
      <c r="L216" s="384" t="n"/>
    </row>
    <row r="217" s="382">
      <c r="A217" s="352" t="n">
        <v>202</v>
      </c>
      <c r="B217" s="419" t="n"/>
      <c r="C217" s="354" t="inlineStr">
        <is>
          <t>22.2.02.04-0041</t>
        </is>
      </c>
      <c r="D217" s="426" t="inlineStr">
        <is>
          <t>Звено промежуточное: трехлапчатое ПРТ-7-1</t>
        </is>
      </c>
      <c r="E217" s="427" t="inlineStr">
        <is>
          <t>шт</t>
        </is>
      </c>
      <c r="F217" s="427" t="n">
        <v>306</v>
      </c>
      <c r="G217" s="356" t="n">
        <v>36.42</v>
      </c>
      <c r="H217" s="347">
        <f>ROUND(F217*G217,2)</f>
        <v/>
      </c>
      <c r="I217" s="349" t="n"/>
      <c r="J217" s="384" t="n"/>
      <c r="K217" s="384" t="n"/>
      <c r="L217" s="384" t="n"/>
    </row>
    <row r="218" customFormat="1" s="363">
      <c r="A218" s="352" t="n">
        <v>203</v>
      </c>
      <c r="B218" s="419" t="n"/>
      <c r="C218" s="354" t="inlineStr">
        <is>
          <t>101-1515</t>
        </is>
      </c>
      <c r="D218" s="426" t="inlineStr">
        <is>
          <t>Электроды диаметром 4 мм Э46</t>
        </is>
      </c>
      <c r="E218" s="427" t="inlineStr">
        <is>
          <t>т</t>
        </is>
      </c>
      <c r="F218" s="427" t="n">
        <v>0.9728</v>
      </c>
      <c r="G218" s="429" t="n">
        <v>10749</v>
      </c>
      <c r="H218" s="347">
        <f>ROUND(F218*G218,2)</f>
        <v/>
      </c>
      <c r="I218" s="349" t="n"/>
    </row>
    <row r="219" s="382">
      <c r="A219" s="352" t="n">
        <v>204</v>
      </c>
      <c r="B219" s="419" t="n"/>
      <c r="C219" s="354" t="inlineStr">
        <is>
          <t>406-0020</t>
        </is>
      </c>
      <c r="D219" s="426" t="inlineStr">
        <is>
          <t>Гравий керамзитовый, фракция 10-20 мм, марка 800</t>
        </is>
      </c>
      <c r="E219" s="427" t="inlineStr">
        <is>
          <t>м3</t>
        </is>
      </c>
      <c r="F219" s="427" t="n">
        <v>61.13</v>
      </c>
      <c r="G219" s="429" t="n">
        <v>166.7</v>
      </c>
      <c r="H219" s="347">
        <f>ROUND(F219*G219,2)</f>
        <v/>
      </c>
      <c r="I219" s="349" t="n"/>
      <c r="J219" s="384" t="n"/>
      <c r="K219" s="384" t="n"/>
      <c r="L219" s="384" t="n"/>
    </row>
    <row r="220" ht="25.5" customHeight="1" s="382">
      <c r="A220" s="352" t="n">
        <v>205</v>
      </c>
      <c r="B220" s="419" t="n"/>
      <c r="C220" s="354" t="inlineStr">
        <is>
          <t>204-0025</t>
        </is>
      </c>
      <c r="D220" s="426" t="inlineStr">
        <is>
          <t>Горячекатаная арматурная сталь периодического профиля класса: А-III, диаметром 20 мм</t>
        </is>
      </c>
      <c r="E220" s="427" t="inlineStr">
        <is>
          <t>т</t>
        </is>
      </c>
      <c r="F220" s="427" t="n">
        <v>1.264</v>
      </c>
      <c r="G220" s="429" t="n">
        <v>7917</v>
      </c>
      <c r="H220" s="347">
        <f>ROUND(F220*G220,2)</f>
        <v/>
      </c>
      <c r="I220" s="349" t="n"/>
      <c r="J220" s="384" t="n"/>
      <c r="K220" s="355" t="n"/>
      <c r="L220" s="384" t="n"/>
    </row>
    <row r="221" ht="25.5" customHeight="1" s="382">
      <c r="A221" s="352" t="n">
        <v>206</v>
      </c>
      <c r="B221" s="419" t="n"/>
      <c r="C221" s="354" t="inlineStr">
        <is>
          <t>204-0003</t>
        </is>
      </c>
      <c r="D221" s="426" t="inlineStr">
        <is>
          <t>Горячекатаная арматурная сталь гладкая класса А-I, диаметром: 10 мм</t>
        </is>
      </c>
      <c r="E221" s="427" t="inlineStr">
        <is>
          <t>т</t>
        </is>
      </c>
      <c r="F221" s="427" t="n">
        <v>1.4756</v>
      </c>
      <c r="G221" s="429" t="n">
        <v>6726.18</v>
      </c>
      <c r="H221" s="347">
        <f>ROUND(F221*G221,2)</f>
        <v/>
      </c>
      <c r="I221" s="349" t="n"/>
      <c r="J221" s="384" t="n"/>
      <c r="K221" s="355" t="n"/>
      <c r="L221" s="384" t="n"/>
    </row>
    <row r="222" ht="25.5" customHeight="1" s="382">
      <c r="A222" s="352" t="n">
        <v>207</v>
      </c>
      <c r="B222" s="419" t="n"/>
      <c r="C222" s="354" t="inlineStr">
        <is>
          <t>Прайс-лист ЗАО "Астон-Энерго" на 25.05.2011 г.</t>
        </is>
      </c>
      <c r="D222" s="426" t="inlineStr">
        <is>
          <t xml:space="preserve">Распорка глухая  трехлучевая 3РГ-3-400А </t>
        </is>
      </c>
      <c r="E222" s="427" t="inlineStr">
        <is>
          <t>шт</t>
        </is>
      </c>
      <c r="F222" s="427" t="n">
        <v>55</v>
      </c>
      <c r="G222" s="429" t="n">
        <v>173.96</v>
      </c>
      <c r="H222" s="347">
        <f>ROUND(F222*G222,2)</f>
        <v/>
      </c>
      <c r="I222" s="349" t="n"/>
      <c r="J222" s="384" t="n"/>
      <c r="K222" s="355" t="n"/>
      <c r="L222" s="384" t="n"/>
    </row>
    <row r="223" ht="51" customHeight="1" s="382">
      <c r="A223" s="352" t="n">
        <v>208</v>
      </c>
      <c r="B223" s="419" t="n"/>
      <c r="C223" s="354" t="inlineStr">
        <is>
          <t>507-2034</t>
        </is>
      </c>
      <c r="D223" s="426" t="inlineStr">
        <is>
          <t>Отводы 90 град. с радиусом кривизны R=1,5 Ду на Ру до 16 МПа (160 кгс/см2), диаметром условного прохода 200 мм, наружным диаметром 219 мм, толщиной стенки 7 мм</t>
        </is>
      </c>
      <c r="E223" s="427" t="inlineStr">
        <is>
          <t>шт.</t>
        </is>
      </c>
      <c r="F223" s="427" t="n">
        <v>40.43</v>
      </c>
      <c r="G223" s="429" t="n">
        <v>231.04</v>
      </c>
      <c r="H223" s="347">
        <f>ROUND(F223*G223,2)</f>
        <v/>
      </c>
      <c r="I223" s="384" t="n"/>
      <c r="J223" s="384" t="n"/>
      <c r="K223" s="384" t="n"/>
      <c r="L223" s="384" t="n"/>
    </row>
    <row r="224" s="382">
      <c r="A224" s="352" t="n">
        <v>209</v>
      </c>
      <c r="B224" s="419" t="n"/>
      <c r="C224" s="354" t="inlineStr">
        <is>
          <t>Калькуляция №5</t>
        </is>
      </c>
      <c r="D224" s="426" t="inlineStr">
        <is>
          <t>Гирлянда поддерживающая 220 кВ</t>
        </is>
      </c>
      <c r="E224" s="427" t="inlineStr">
        <is>
          <t>шт</t>
        </is>
      </c>
      <c r="F224" s="427" t="n">
        <v>6</v>
      </c>
      <c r="G224" s="429" t="n">
        <v>1520.03</v>
      </c>
      <c r="H224" s="347">
        <f>ROUND(F224*G224,2)</f>
        <v/>
      </c>
      <c r="I224" s="384" t="n"/>
      <c r="J224" s="384" t="n"/>
      <c r="K224" s="384" t="n"/>
      <c r="L224" s="384" t="n"/>
    </row>
    <row r="225" s="382">
      <c r="A225" s="352" t="n">
        <v>210</v>
      </c>
      <c r="B225" s="419" t="n"/>
      <c r="C225" s="354" t="inlineStr">
        <is>
          <t>101-2535</t>
        </is>
      </c>
      <c r="D225" s="426" t="inlineStr">
        <is>
          <t>Люки чугунные: легкий</t>
        </is>
      </c>
      <c r="E225" s="427" t="inlineStr">
        <is>
          <t>шт.</t>
        </is>
      </c>
      <c r="F225" s="427" t="n">
        <v>23</v>
      </c>
      <c r="G225" s="429" t="n">
        <v>375</v>
      </c>
      <c r="H225" s="347">
        <f>ROUND(F225*G225,2)</f>
        <v/>
      </c>
      <c r="I225" s="384" t="n"/>
      <c r="J225" s="384" t="n"/>
      <c r="K225" s="384" t="n"/>
      <c r="L225" s="384" t="n"/>
    </row>
    <row r="226" s="382">
      <c r="A226" s="352" t="n">
        <v>211</v>
      </c>
      <c r="B226" s="419" t="n"/>
      <c r="C226" s="354" t="inlineStr">
        <is>
          <t>01.7.15.10-0031</t>
        </is>
      </c>
      <c r="D226" s="426" t="inlineStr">
        <is>
          <t>Скоба: СК-7-1А</t>
        </is>
      </c>
      <c r="E226" s="427" t="inlineStr">
        <is>
          <t>шт</t>
        </is>
      </c>
      <c r="F226" s="427" t="n">
        <v>306</v>
      </c>
      <c r="G226" s="356" t="n">
        <v>28.07</v>
      </c>
      <c r="H226" s="347">
        <f>ROUND(F226*G226,2)</f>
        <v/>
      </c>
      <c r="I226" s="384" t="n"/>
      <c r="J226" s="384" t="n"/>
      <c r="K226" s="384" t="n"/>
      <c r="L226" s="384" t="n"/>
    </row>
    <row r="227" ht="25.5" customHeight="1" s="382">
      <c r="A227" s="352" t="n">
        <v>212</v>
      </c>
      <c r="B227" s="419" t="n"/>
      <c r="C227" s="354" t="inlineStr">
        <is>
          <t>301-1224</t>
        </is>
      </c>
      <c r="D227" s="426" t="inlineStr">
        <is>
          <t>Крепления для трубопроводов: кронштейны, планки, хомуты</t>
        </is>
      </c>
      <c r="E227" s="427" t="inlineStr">
        <is>
          <t>кг</t>
        </is>
      </c>
      <c r="F227" s="427" t="n">
        <v>648.4</v>
      </c>
      <c r="G227" s="429" t="n">
        <v>11.98</v>
      </c>
      <c r="H227" s="347">
        <f>ROUND(F227*G227,2)</f>
        <v/>
      </c>
      <c r="I227" s="384" t="n"/>
      <c r="J227" s="384" t="n"/>
      <c r="K227" s="384" t="n"/>
      <c r="L227" s="384" t="n"/>
    </row>
    <row r="228" s="382">
      <c r="A228" s="352" t="n">
        <v>213</v>
      </c>
      <c r="B228" s="419" t="n"/>
      <c r="C228" s="354" t="inlineStr">
        <is>
          <t>22.2.02.04-0005</t>
        </is>
      </c>
      <c r="D228" s="426" t="inlineStr">
        <is>
          <t>Звено промежуточное: монтажное ПТМ-7-2</t>
        </is>
      </c>
      <c r="E228" s="427" t="inlineStr">
        <is>
          <t>шт</t>
        </is>
      </c>
      <c r="F228" s="427" t="n">
        <v>306</v>
      </c>
      <c r="G228" s="356" t="n">
        <v>25.36</v>
      </c>
      <c r="H228" s="347">
        <f>ROUND(F228*G228,2)</f>
        <v/>
      </c>
      <c r="I228" s="384" t="n"/>
      <c r="J228" s="384" t="n"/>
      <c r="K228" s="384" t="n"/>
      <c r="L228" s="384" t="n"/>
    </row>
    <row r="229" s="382">
      <c r="A229" s="352" t="n">
        <v>214</v>
      </c>
      <c r="B229" s="419" t="n"/>
      <c r="C229" s="354" t="inlineStr">
        <is>
          <t>402-0005</t>
        </is>
      </c>
      <c r="D229" s="426" t="inlineStr">
        <is>
          <t>Раствор готовый кладочный цементный марки 150</t>
        </is>
      </c>
      <c r="E229" s="427" t="inlineStr">
        <is>
          <t>м3</t>
        </is>
      </c>
      <c r="F229" s="427" t="n">
        <v>14.075</v>
      </c>
      <c r="G229" s="429" t="n">
        <v>548.3</v>
      </c>
      <c r="H229" s="347">
        <f>ROUND(F229*G229,2)</f>
        <v/>
      </c>
      <c r="I229" s="384" t="n"/>
      <c r="J229" s="384" t="n"/>
      <c r="K229" s="384" t="n"/>
      <c r="L229" s="384" t="n"/>
    </row>
    <row r="230" s="382">
      <c r="A230" s="352" t="n">
        <v>215</v>
      </c>
      <c r="B230" s="419" t="n"/>
      <c r="C230" s="354" t="inlineStr">
        <is>
          <t>20.1.01.12-0033</t>
        </is>
      </c>
      <c r="D230" s="357" t="inlineStr">
        <is>
          <t>Зажим поддерживающий спиральный ПС-15, 4П11</t>
        </is>
      </c>
      <c r="E230" s="427" t="inlineStr">
        <is>
          <t>шт</t>
        </is>
      </c>
      <c r="F230" s="427" t="n">
        <v>20</v>
      </c>
      <c r="G230" s="360" t="n">
        <v>374.91</v>
      </c>
      <c r="H230" s="347">
        <f>ROUND(F230*G230,2)</f>
        <v/>
      </c>
      <c r="I230" s="384" t="n"/>
      <c r="J230" s="384" t="n"/>
      <c r="K230" s="384" t="n"/>
      <c r="L230" s="384" t="n"/>
    </row>
    <row r="231" ht="63.75" customHeight="1" s="382">
      <c r="A231" s="352" t="n">
        <v>216</v>
      </c>
      <c r="B231" s="419" t="n"/>
      <c r="C231" s="354" t="inlineStr">
        <is>
          <t>204-0064</t>
        </is>
      </c>
      <c r="D231" s="426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231" s="427" t="inlineStr">
        <is>
          <t>т</t>
        </is>
      </c>
      <c r="F231" s="427" t="n">
        <v>1.0659</v>
      </c>
      <c r="G231" s="429" t="n">
        <v>6800</v>
      </c>
      <c r="H231" s="347">
        <f>ROUND(F231*G231,2)</f>
        <v/>
      </c>
      <c r="I231" s="384" t="n"/>
      <c r="J231" s="384" t="n"/>
      <c r="K231" s="384" t="n"/>
      <c r="L231" s="384" t="n"/>
    </row>
    <row r="232" ht="25.5" customFormat="1" customHeight="1" s="363">
      <c r="A232" s="352" t="n">
        <v>217</v>
      </c>
      <c r="B232" s="419" t="n"/>
      <c r="C232" s="354" t="inlineStr">
        <is>
          <t>Прайс-лист ЗАО "Астон-Энерго" на 25.05.2011 г.</t>
        </is>
      </c>
      <c r="D232" s="426" t="inlineStr">
        <is>
          <t xml:space="preserve">Зажим аппаратный прессуемый А2А-400-2  </t>
        </is>
      </c>
      <c r="E232" s="427" t="inlineStr">
        <is>
          <t>шт</t>
        </is>
      </c>
      <c r="F232" s="427" t="n">
        <v>150</v>
      </c>
      <c r="G232" s="429" t="n">
        <v>45.81</v>
      </c>
      <c r="H232" s="347">
        <f>ROUND(F232*G232,2)</f>
        <v/>
      </c>
    </row>
    <row r="233" ht="25.5" customHeight="1" s="382">
      <c r="A233" s="352" t="n">
        <v>218</v>
      </c>
      <c r="B233" s="419" t="n"/>
      <c r="C233" s="354" t="inlineStr">
        <is>
          <t>101-0045</t>
        </is>
      </c>
      <c r="D233" s="426" t="inlineStr">
        <is>
          <t>Листы асбестоцементные плоские с гладкой поверхностью: прессованные толщиной 8 мм</t>
        </is>
      </c>
      <c r="E233" s="427" t="inlineStr">
        <is>
          <t>м2</t>
        </is>
      </c>
      <c r="F233" s="427" t="n">
        <v>252</v>
      </c>
      <c r="G233" s="429" t="n">
        <v>25.27</v>
      </c>
      <c r="H233" s="347">
        <f>ROUND(F233*G233,2)</f>
        <v/>
      </c>
      <c r="I233" s="384" t="n"/>
      <c r="J233" s="384" t="n"/>
      <c r="K233" s="384" t="n"/>
      <c r="L233" s="384" t="n"/>
    </row>
    <row r="234" s="382">
      <c r="A234" s="352" t="n">
        <v>219</v>
      </c>
      <c r="B234" s="419" t="n"/>
      <c r="C234" s="354" t="inlineStr">
        <is>
          <t>302-1475</t>
        </is>
      </c>
      <c r="D234" s="426" t="inlineStr">
        <is>
          <t>Ороситель эвольвентный</t>
        </is>
      </c>
      <c r="E234" s="427" t="inlineStr">
        <is>
          <t>шт.</t>
        </is>
      </c>
      <c r="F234" s="427" t="n">
        <v>84</v>
      </c>
      <c r="G234" s="429" t="n">
        <v>69.59999999999999</v>
      </c>
      <c r="H234" s="347">
        <f>ROUND(F234*G234,2)</f>
        <v/>
      </c>
      <c r="I234" s="384" t="n"/>
      <c r="J234" s="384" t="n"/>
      <c r="K234" s="355" t="n"/>
      <c r="L234" s="384" t="n"/>
    </row>
    <row r="235" s="382">
      <c r="A235" s="352" t="n">
        <v>220</v>
      </c>
      <c r="B235" s="419" t="n"/>
      <c r="C235" s="354" t="inlineStr">
        <is>
          <t>20.5.04.04-0054</t>
        </is>
      </c>
      <c r="D235" s="357" t="inlineStr">
        <is>
          <t>Зажим натяжной: спиральный НС-24,5-01</t>
        </is>
      </c>
      <c r="E235" s="427" t="inlineStr">
        <is>
          <t>шт</t>
        </is>
      </c>
      <c r="F235" s="427" t="n">
        <v>12</v>
      </c>
      <c r="G235" s="429" t="n">
        <v>457.82</v>
      </c>
      <c r="H235" s="347">
        <f>ROUND(F235*G235,2)</f>
        <v/>
      </c>
      <c r="I235" s="384" t="n"/>
      <c r="J235" s="384" t="n"/>
      <c r="K235" s="355" t="n"/>
      <c r="L235" s="384" t="n"/>
    </row>
    <row r="236" s="382">
      <c r="A236" s="352" t="n">
        <v>221</v>
      </c>
      <c r="B236" s="419" t="n"/>
      <c r="C236" s="354" t="inlineStr">
        <is>
          <t>110-0179</t>
        </is>
      </c>
      <c r="D236" s="426" t="inlineStr">
        <is>
          <t>Конструкции стальные</t>
        </is>
      </c>
      <c r="E236" s="427" t="inlineStr">
        <is>
          <t>т</t>
        </is>
      </c>
      <c r="F236" s="427" t="n">
        <v>0.4285</v>
      </c>
      <c r="G236" s="429" t="n">
        <v>12500</v>
      </c>
      <c r="H236" s="347">
        <f>ROUND(F236*G236,2)</f>
        <v/>
      </c>
      <c r="I236" s="384" t="n"/>
      <c r="J236" s="384" t="n"/>
      <c r="K236" s="355" t="n"/>
      <c r="L236" s="384" t="n"/>
    </row>
    <row r="237" ht="25.5" customHeight="1" s="382">
      <c r="A237" s="352" t="n">
        <v>222</v>
      </c>
      <c r="B237" s="419" t="n"/>
      <c r="C237" s="354" t="inlineStr">
        <is>
          <t>Прайс-лист ЗАО "Астон-Энерго" на 25.05.2011 г.</t>
        </is>
      </c>
      <c r="D237" s="426" t="inlineStr">
        <is>
          <t>Зажим аппаратный прессуемый 2А4А-500-4</t>
        </is>
      </c>
      <c r="E237" s="427" t="inlineStr">
        <is>
          <t>шт</t>
        </is>
      </c>
      <c r="F237" s="427" t="n">
        <v>15</v>
      </c>
      <c r="G237" s="429" t="n">
        <v>344.03</v>
      </c>
      <c r="H237" s="347">
        <f>ROUND(F237*G237,2)</f>
        <v/>
      </c>
      <c r="I237" s="384" t="n"/>
      <c r="J237" s="384" t="n"/>
      <c r="K237" s="355" t="n"/>
      <c r="L237" s="384" t="n"/>
    </row>
    <row r="238" s="382">
      <c r="A238" s="352" t="n">
        <v>223</v>
      </c>
      <c r="B238" s="419" t="n"/>
      <c r="C238" s="354" t="inlineStr">
        <is>
          <t>201-0650</t>
        </is>
      </c>
      <c r="D238" s="426" t="inlineStr">
        <is>
          <t>Стоимость металлоконструкций стремянки</t>
        </is>
      </c>
      <c r="E238" s="427" t="inlineStr">
        <is>
          <t>т</t>
        </is>
      </c>
      <c r="F238" s="427" t="n">
        <v>0.666</v>
      </c>
      <c r="G238" s="429" t="n">
        <v>7571</v>
      </c>
      <c r="H238" s="347">
        <f>ROUND(F238*G238,2)</f>
        <v/>
      </c>
      <c r="I238" s="384" t="n"/>
      <c r="J238" s="384" t="n"/>
      <c r="K238" s="384" t="n"/>
      <c r="L238" s="384" t="n"/>
    </row>
    <row r="239" ht="38.25" customHeight="1" s="382">
      <c r="A239" s="352" t="n">
        <v>224</v>
      </c>
      <c r="B239" s="419" t="n"/>
      <c r="C239" s="354" t="inlineStr">
        <is>
          <t>302-1317</t>
        </is>
      </c>
      <c r="D239" s="426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E239" s="427" t="inlineStr">
        <is>
          <t>м</t>
        </is>
      </c>
      <c r="F239" s="427" t="n">
        <v>120</v>
      </c>
      <c r="G239" s="429" t="n">
        <v>41.28</v>
      </c>
      <c r="H239" s="347">
        <f>ROUND(F239*G239,2)</f>
        <v/>
      </c>
      <c r="I239" s="384" t="n"/>
      <c r="J239" s="384" t="n"/>
      <c r="K239" s="384" t="n"/>
      <c r="L239" s="384" t="n"/>
    </row>
    <row r="240" ht="25.5" customHeight="1" s="382">
      <c r="A240" s="352" t="n">
        <v>225</v>
      </c>
      <c r="B240" s="419" t="n"/>
      <c r="C240" s="354" t="inlineStr">
        <is>
          <t>204-0002</t>
        </is>
      </c>
      <c r="D240" s="426" t="inlineStr">
        <is>
          <t>Горячекатаная арматурная сталь гладкая класса А-I, диаметром: 8 мм</t>
        </is>
      </c>
      <c r="E240" s="427" t="inlineStr">
        <is>
          <t>т</t>
        </is>
      </c>
      <c r="F240" s="427" t="n">
        <v>0.7215</v>
      </c>
      <c r="G240" s="429" t="n">
        <v>6780</v>
      </c>
      <c r="H240" s="347">
        <f>ROUND(F240*G240,2)</f>
        <v/>
      </c>
      <c r="I240" s="384" t="n"/>
      <c r="J240" s="384" t="n"/>
      <c r="K240" s="384" t="n"/>
      <c r="L240" s="384" t="n"/>
    </row>
    <row r="241" s="382">
      <c r="A241" s="352" t="n">
        <v>226</v>
      </c>
      <c r="B241" s="419" t="n"/>
      <c r="C241" s="354" t="inlineStr">
        <is>
          <t>101-1513</t>
        </is>
      </c>
      <c r="D241" s="426" t="inlineStr">
        <is>
          <t>Электроды диаметром 4 мм Э42</t>
        </is>
      </c>
      <c r="E241" s="427" t="inlineStr">
        <is>
          <t>т</t>
        </is>
      </c>
      <c r="F241" s="427" t="n">
        <v>0.4715</v>
      </c>
      <c r="G241" s="429" t="n">
        <v>10315</v>
      </c>
      <c r="H241" s="347">
        <f>ROUND(F241*G241,2)</f>
        <v/>
      </c>
      <c r="I241" s="384" t="n"/>
      <c r="J241" s="384" t="n"/>
      <c r="K241" s="384" t="n"/>
      <c r="L241" s="384" t="n"/>
    </row>
    <row r="242" s="382">
      <c r="A242" s="352" t="n">
        <v>227</v>
      </c>
      <c r="B242" s="419" t="n"/>
      <c r="C242" s="354" t="inlineStr">
        <is>
          <t xml:space="preserve"> 20.1.02.14-0006</t>
        </is>
      </c>
      <c r="D242" s="357" t="inlineStr">
        <is>
          <t>Серьга СР-21-20</t>
        </is>
      </c>
      <c r="E242" s="427" t="inlineStr">
        <is>
          <t>шт</t>
        </is>
      </c>
      <c r="F242" s="427" t="n">
        <v>68</v>
      </c>
      <c r="G242" s="356" t="n">
        <v>68.73</v>
      </c>
      <c r="H242" s="347">
        <f>ROUND(F242*G242,2)</f>
        <v/>
      </c>
      <c r="I242" s="384" t="n"/>
      <c r="J242" s="384" t="n"/>
      <c r="K242" s="384" t="n"/>
      <c r="L242" s="384" t="n"/>
    </row>
    <row r="243" s="382">
      <c r="A243" s="352" t="n">
        <v>228</v>
      </c>
      <c r="B243" s="419" t="n"/>
      <c r="C243" s="354" t="inlineStr">
        <is>
          <t>101-1292</t>
        </is>
      </c>
      <c r="D243" s="426" t="inlineStr">
        <is>
          <t>Уайт-спирит</t>
        </is>
      </c>
      <c r="E243" s="427" t="inlineStr">
        <is>
          <t>т</t>
        </is>
      </c>
      <c r="F243" s="427" t="n">
        <v>0.6646</v>
      </c>
      <c r="G243" s="429" t="n">
        <v>6667</v>
      </c>
      <c r="H243" s="347">
        <f>ROUND(F243*G243,2)</f>
        <v/>
      </c>
      <c r="I243" s="384" t="n"/>
      <c r="J243" s="384" t="n"/>
      <c r="K243" s="384" t="n"/>
      <c r="L243" s="384" t="n"/>
    </row>
    <row r="244" s="382">
      <c r="A244" s="352" t="n">
        <v>229</v>
      </c>
      <c r="B244" s="419" t="n"/>
      <c r="C244" s="354" t="inlineStr">
        <is>
          <t>201-0624</t>
        </is>
      </c>
      <c r="D244" s="426" t="inlineStr">
        <is>
          <t>Балки  пролетом до 12 м, масса 1 м: до 0,1 т</t>
        </is>
      </c>
      <c r="E244" s="427" t="inlineStr">
        <is>
          <t>т</t>
        </is>
      </c>
      <c r="F244" s="427" t="n">
        <v>0.755</v>
      </c>
      <c r="G244" s="429" t="n">
        <v>5788</v>
      </c>
      <c r="H244" s="347">
        <f>ROUND(F244*G244,2)</f>
        <v/>
      </c>
      <c r="I244" s="384" t="n"/>
      <c r="J244" s="384" t="n"/>
      <c r="K244" s="384" t="n"/>
      <c r="L244" s="384" t="n"/>
    </row>
    <row r="245" s="382">
      <c r="A245" s="352" t="n">
        <v>230</v>
      </c>
      <c r="B245" s="419" t="n"/>
      <c r="C245" s="354" t="inlineStr">
        <is>
          <t>202-0002</t>
        </is>
      </c>
      <c r="D245" s="426" t="inlineStr">
        <is>
          <t>Люк - лаз -крышки герметические, марка стали С 255</t>
        </is>
      </c>
      <c r="E245" s="427" t="inlineStr">
        <is>
          <t>т</t>
        </is>
      </c>
      <c r="F245" s="427" t="n">
        <v>0.178</v>
      </c>
      <c r="G245" s="429" t="n">
        <v>24109.47</v>
      </c>
      <c r="H245" s="347">
        <f>ROUND(F245*G245,2)</f>
        <v/>
      </c>
      <c r="I245" s="384" t="n"/>
      <c r="J245" s="384" t="n"/>
      <c r="K245" s="384" t="n"/>
      <c r="L245" s="384" t="n"/>
    </row>
    <row r="246" s="382">
      <c r="A246" s="352" t="n">
        <v>231</v>
      </c>
      <c r="B246" s="419" t="n"/>
      <c r="C246" s="354" t="inlineStr">
        <is>
          <t>101-2451</t>
        </is>
      </c>
      <c r="D246" s="426" t="inlineStr">
        <is>
          <t>Пластина техническая без тканевых прокладок</t>
        </is>
      </c>
      <c r="E246" s="427" t="inlineStr">
        <is>
          <t>т</t>
        </is>
      </c>
      <c r="F246" s="427" t="n">
        <v>0.08</v>
      </c>
      <c r="G246" s="429" t="n">
        <v>53400</v>
      </c>
      <c r="H246" s="347">
        <f>ROUND(F246*G246,2)</f>
        <v/>
      </c>
      <c r="I246" s="384" t="n"/>
      <c r="J246" s="384" t="n"/>
      <c r="K246" s="384" t="n"/>
      <c r="L246" s="384" t="n"/>
    </row>
    <row r="247" ht="25.5" customHeight="1" s="382">
      <c r="A247" s="352" t="n">
        <v>232</v>
      </c>
      <c r="B247" s="419" t="n"/>
      <c r="C247" s="354" t="inlineStr">
        <is>
          <t>403-0119</t>
        </is>
      </c>
      <c r="D247" s="426" t="inlineStr">
        <is>
          <t>Кольца для колодцев сборные железобетонные диаметром 1000 мм, высотой 0,59 м</t>
        </is>
      </c>
      <c r="E247" s="427" t="inlineStr">
        <is>
          <t>м</t>
        </is>
      </c>
      <c r="F247" s="427" t="n">
        <v>7.136</v>
      </c>
      <c r="G247" s="429" t="n">
        <v>589.5599999999999</v>
      </c>
      <c r="H247" s="347">
        <f>ROUND(F247*G247,2)</f>
        <v/>
      </c>
      <c r="I247" s="384" t="n"/>
      <c r="J247" s="384" t="n"/>
      <c r="K247" s="384" t="n"/>
      <c r="L247" s="384" t="n"/>
    </row>
    <row r="248" ht="38.25" customHeight="1" s="382">
      <c r="A248" s="352" t="n">
        <v>233</v>
      </c>
      <c r="B248" s="419" t="n"/>
      <c r="C248" s="354" t="inlineStr">
        <is>
          <t>101-1139</t>
        </is>
      </c>
      <c r="D248" s="426" t="inlineStr">
        <is>
          <t>Профили гнутые стальные из горячекатаного листового проката марки Ст3сп, нормальной точности прокатки, немерной длины толщиной 7-8 мм</t>
        </is>
      </c>
      <c r="E248" s="427" t="inlineStr">
        <is>
          <t>т</t>
        </is>
      </c>
      <c r="F248" s="427" t="n">
        <v>0.6784</v>
      </c>
      <c r="G248" s="429" t="n">
        <v>6154.16</v>
      </c>
      <c r="H248" s="347">
        <f>ROUND(F248*G248,2)</f>
        <v/>
      </c>
      <c r="I248" s="384" t="n"/>
      <c r="J248" s="384" t="n"/>
      <c r="K248" s="384" t="n"/>
      <c r="L248" s="384" t="n"/>
    </row>
    <row r="249" ht="51" customHeight="1" s="382">
      <c r="A249" s="352" t="n">
        <v>234</v>
      </c>
      <c r="B249" s="419" t="n"/>
      <c r="C249" s="354" t="inlineStr">
        <is>
          <t>103-0218</t>
        </is>
      </c>
      <c r="D249" s="426" t="inlineStr">
        <is>
          <t>Трубы стальные электросварные прямошовные и спирально-шовные группы А и Б с сопротивлением по разрыву 38 кгс/мм2 , наружный диаметр 426 мм, толщина стенки 7 мм</t>
        </is>
      </c>
      <c r="E249" s="427" t="inlineStr">
        <is>
          <t>м</t>
        </is>
      </c>
      <c r="F249" s="427" t="n">
        <v>7.63</v>
      </c>
      <c r="G249" s="429" t="n">
        <v>542.3</v>
      </c>
      <c r="H249" s="347">
        <f>ROUND(F249*G249,2)</f>
        <v/>
      </c>
      <c r="I249" s="384" t="n"/>
      <c r="J249" s="384" t="n"/>
      <c r="K249" s="355" t="n"/>
      <c r="L249" s="384" t="n"/>
    </row>
    <row r="250" s="382">
      <c r="A250" s="352" t="n">
        <v>235</v>
      </c>
      <c r="B250" s="419" t="n"/>
      <c r="C250" s="354" t="inlineStr">
        <is>
          <t xml:space="preserve"> 22.2.02.04-0023</t>
        </is>
      </c>
      <c r="D250" s="357" t="inlineStr">
        <is>
          <t>Звено промежуточное: прямое ПР-16-6</t>
        </is>
      </c>
      <c r="E250" s="427" t="inlineStr">
        <is>
          <t>шт</t>
        </is>
      </c>
      <c r="F250" s="427" t="n">
        <v>68</v>
      </c>
      <c r="G250" s="356" t="n">
        <v>60.08</v>
      </c>
      <c r="H250" s="347">
        <f>ROUND(F250*G250,2)</f>
        <v/>
      </c>
      <c r="I250" s="384" t="n"/>
      <c r="J250" s="384" t="n"/>
      <c r="K250" s="355" t="n"/>
      <c r="L250" s="384" t="n"/>
    </row>
    <row r="251" s="382">
      <c r="A251" s="352" t="n">
        <v>236</v>
      </c>
      <c r="B251" s="419" t="n"/>
      <c r="C251" s="354" t="inlineStr">
        <is>
          <t xml:space="preserve"> 01.7.15.10-0035</t>
        </is>
      </c>
      <c r="D251" s="357" t="inlineStr">
        <is>
          <t>Скоба: СК-21-1А</t>
        </is>
      </c>
      <c r="E251" s="427" t="inlineStr">
        <is>
          <t>шт</t>
        </is>
      </c>
      <c r="F251" s="427" t="n">
        <v>34</v>
      </c>
      <c r="G251" s="356" t="n">
        <v>116.92</v>
      </c>
      <c r="H251" s="347">
        <f>ROUND(F251*G251,2)</f>
        <v/>
      </c>
      <c r="I251" s="384" t="n"/>
      <c r="J251" s="384" t="n"/>
      <c r="K251" s="384" t="n"/>
      <c r="L251" s="384" t="n"/>
    </row>
    <row r="252" s="382">
      <c r="A252" s="352" t="n">
        <v>237</v>
      </c>
      <c r="B252" s="419" t="n"/>
      <c r="C252" s="354" t="inlineStr">
        <is>
          <t>20.1.02.21-0037</t>
        </is>
      </c>
      <c r="D252" s="357" t="inlineStr">
        <is>
          <t>Узел крепления: КГН-16-5</t>
        </is>
      </c>
      <c r="E252" s="427" t="inlineStr">
        <is>
          <t>шт</t>
        </is>
      </c>
      <c r="F252" s="427" t="n">
        <v>12</v>
      </c>
      <c r="G252" s="429" t="n">
        <v>326.1</v>
      </c>
      <c r="H252" s="347">
        <f>ROUND(F252*G252,2)</f>
        <v/>
      </c>
      <c r="I252" s="384" t="n"/>
      <c r="J252" s="384" t="n"/>
      <c r="K252" s="384" t="n"/>
      <c r="L252" s="384" t="n"/>
    </row>
    <row r="253" ht="25.5" customHeight="1" s="382">
      <c r="A253" s="352" t="n">
        <v>238</v>
      </c>
      <c r="B253" s="419" t="n"/>
      <c r="C253" s="354" t="inlineStr">
        <is>
          <t>Прайс-лист ЗАО "Астон-Энерго" на 25.05.2011 г.</t>
        </is>
      </c>
      <c r="D253" s="426" t="inlineStr">
        <is>
          <t>Зажим аппаратный прессуемый 3А2А-500-4А</t>
        </is>
      </c>
      <c r="E253" s="427" t="inlineStr">
        <is>
          <t>шт</t>
        </is>
      </c>
      <c r="F253" s="427" t="n">
        <v>8</v>
      </c>
      <c r="G253" s="429" t="n">
        <v>488.69</v>
      </c>
      <c r="H253" s="347">
        <f>ROUND(F253*G253,2)</f>
        <v/>
      </c>
      <c r="I253" s="384" t="n"/>
      <c r="J253" s="384" t="n"/>
      <c r="K253" s="384" t="n"/>
      <c r="L253" s="384" t="n"/>
    </row>
    <row r="254" ht="25.5" customHeight="1" s="382">
      <c r="A254" s="352" t="n">
        <v>239</v>
      </c>
      <c r="B254" s="419" t="n"/>
      <c r="C254" s="354" t="inlineStr">
        <is>
          <t>204-0022</t>
        </is>
      </c>
      <c r="D254" s="426" t="inlineStr">
        <is>
          <t>Горячекатаная арматурная сталь периодического профиля класса: А-III, диаметром 12 мм</t>
        </is>
      </c>
      <c r="E254" s="427" t="inlineStr">
        <is>
          <t>т</t>
        </is>
      </c>
      <c r="F254" s="427" t="n">
        <v>0.4726</v>
      </c>
      <c r="G254" s="429" t="n">
        <v>7997.23</v>
      </c>
      <c r="H254" s="347">
        <f>ROUND(F254*G254,2)</f>
        <v/>
      </c>
      <c r="I254" s="384" t="n"/>
      <c r="J254" s="384" t="n"/>
      <c r="K254" s="384" t="n"/>
      <c r="L254" s="384" t="n"/>
    </row>
    <row r="255" ht="38.25" customHeight="1" s="382">
      <c r="A255" s="352" t="n">
        <v>240</v>
      </c>
      <c r="B255" s="419" t="n"/>
      <c r="C255" s="354" t="inlineStr">
        <is>
          <t>204-0053</t>
        </is>
      </c>
      <c r="D255" s="426" t="inlineStr">
        <is>
          <t>Надбавки к ценам заготовок за сборку и сварку каркасов и сеток: пространственных, диаметром 25-28 мм</t>
        </is>
      </c>
      <c r="E255" s="427" t="inlineStr">
        <is>
          <t>т</t>
        </is>
      </c>
      <c r="F255" s="427" t="n">
        <v>2.5648</v>
      </c>
      <c r="G255" s="429" t="n">
        <v>1441.85</v>
      </c>
      <c r="H255" s="347">
        <f>ROUND(F255*G255,2)</f>
        <v/>
      </c>
      <c r="I255" s="384" t="n"/>
      <c r="J255" s="384" t="n"/>
      <c r="K255" s="384" t="n"/>
      <c r="L255" s="384" t="n"/>
    </row>
    <row r="256" s="382">
      <c r="A256" s="352" t="n">
        <v>241</v>
      </c>
      <c r="B256" s="419" t="n"/>
      <c r="C256" s="354" t="inlineStr">
        <is>
          <t>20.1.02.21-0034</t>
        </is>
      </c>
      <c r="D256" s="357" t="inlineStr">
        <is>
          <t>Узел крепления: КГ-21-3</t>
        </is>
      </c>
      <c r="E256" s="427" t="inlineStr">
        <is>
          <t>шт</t>
        </is>
      </c>
      <c r="F256" s="427" t="n">
        <v>34</v>
      </c>
      <c r="G256" s="356" t="n">
        <v>107.4</v>
      </c>
      <c r="H256" s="347">
        <f>ROUND(F256*G256,2)</f>
        <v/>
      </c>
      <c r="I256" s="384" t="n"/>
      <c r="J256" s="384" t="n"/>
      <c r="K256" s="384" t="n"/>
      <c r="L256" s="384" t="n"/>
    </row>
    <row r="257" s="382">
      <c r="A257" s="352" t="n">
        <v>242</v>
      </c>
      <c r="B257" s="419" t="n"/>
      <c r="C257" s="354" t="inlineStr">
        <is>
          <t>СЦМ-101-2065</t>
        </is>
      </c>
      <c r="D257" s="426" t="inlineStr">
        <is>
          <t>Болты с гайками и шайбами оцинкованные</t>
        </is>
      </c>
      <c r="E257" s="427" t="inlineStr">
        <is>
          <t>кг</t>
        </is>
      </c>
      <c r="F257" s="427" t="n">
        <v>124</v>
      </c>
      <c r="G257" s="429" t="n">
        <v>27.17</v>
      </c>
      <c r="H257" s="347">
        <f>ROUND(F257*G257,2)</f>
        <v/>
      </c>
      <c r="I257" s="384" t="n"/>
      <c r="J257" s="384" t="n"/>
      <c r="K257" s="384" t="n"/>
      <c r="L257" s="384" t="n"/>
    </row>
    <row r="258" ht="38.25" customHeight="1" s="382">
      <c r="A258" s="352" t="n">
        <v>243</v>
      </c>
      <c r="B258" s="419" t="n"/>
      <c r="C258" s="354" t="inlineStr">
        <is>
          <t>204-0048</t>
        </is>
      </c>
      <c r="D258" s="426" t="inlineStr">
        <is>
          <t>Надбавки к ценам заготовок за сборку и сварку каркасов и сеток: пространственных, диаметром 10 мм</t>
        </is>
      </c>
      <c r="E258" s="427" t="inlineStr">
        <is>
          <t>т</t>
        </is>
      </c>
      <c r="F258" s="427" t="n">
        <v>1.502</v>
      </c>
      <c r="G258" s="429" t="n">
        <v>2216.91</v>
      </c>
      <c r="H258" s="347">
        <f>ROUND(F258*G258,2)</f>
        <v/>
      </c>
      <c r="I258" s="384" t="n"/>
      <c r="J258" s="384" t="n"/>
      <c r="K258" s="384" t="n"/>
      <c r="L258" s="384" t="n"/>
    </row>
    <row r="259" s="382">
      <c r="A259" s="352" t="n">
        <v>244</v>
      </c>
      <c r="B259" s="419" t="n"/>
      <c r="C259" s="354" t="inlineStr">
        <is>
          <t>101-2378</t>
        </is>
      </c>
      <c r="D259" s="426" t="inlineStr">
        <is>
          <t>Мастика битумно-резиновая: изоляционная</t>
        </is>
      </c>
      <c r="E259" s="427" t="inlineStr">
        <is>
          <t>т</t>
        </is>
      </c>
      <c r="F259" s="427" t="n">
        <v>0.1976</v>
      </c>
      <c r="G259" s="429" t="n">
        <v>16772.59</v>
      </c>
      <c r="H259" s="347">
        <f>ROUND(F259*G259,2)</f>
        <v/>
      </c>
      <c r="I259" s="384" t="n"/>
      <c r="J259" s="384" t="n"/>
      <c r="K259" s="384" t="n"/>
      <c r="L259" s="384" t="n"/>
    </row>
    <row r="260" s="382">
      <c r="A260" s="352" t="n">
        <v>245</v>
      </c>
      <c r="B260" s="419" t="n"/>
      <c r="C260" s="354" t="inlineStr">
        <is>
          <t>110-0179</t>
        </is>
      </c>
      <c r="D260" s="426" t="inlineStr">
        <is>
          <t>Конструкции стальные: порталов ОРУ</t>
        </is>
      </c>
      <c r="E260" s="427" t="inlineStr">
        <is>
          <t>т</t>
        </is>
      </c>
      <c r="F260" s="427" t="n">
        <v>0.2627</v>
      </c>
      <c r="G260" s="429" t="n">
        <v>12500</v>
      </c>
      <c r="H260" s="347">
        <f>ROUND(F260*G260,2)</f>
        <v/>
      </c>
      <c r="I260" s="384" t="n"/>
      <c r="J260" s="384" t="n"/>
      <c r="K260" s="384" t="n"/>
      <c r="L260" s="384" t="n"/>
    </row>
    <row r="261" s="382">
      <c r="A261" s="352" t="n">
        <v>246</v>
      </c>
      <c r="B261" s="419" t="n"/>
      <c r="C261" s="354" t="inlineStr">
        <is>
          <t>101-1745</t>
        </is>
      </c>
      <c r="D261" s="426" t="inlineStr">
        <is>
          <t>Бензин растворитель</t>
        </is>
      </c>
      <c r="E261" s="427" t="inlineStr">
        <is>
          <t>т</t>
        </is>
      </c>
      <c r="F261" s="427" t="n">
        <v>0.5271</v>
      </c>
      <c r="G261" s="429" t="n">
        <v>6143.8</v>
      </c>
      <c r="H261" s="347">
        <f>ROUND(F261*G261,2)</f>
        <v/>
      </c>
      <c r="I261" s="384" t="n"/>
      <c r="J261" s="384" t="n"/>
      <c r="K261" s="384" t="n"/>
      <c r="L261" s="384" t="n"/>
    </row>
    <row r="262" ht="25.5" customFormat="1" customHeight="1" s="363">
      <c r="A262" s="352" t="n">
        <v>247</v>
      </c>
      <c r="B262" s="419" t="n"/>
      <c r="C262" s="354" t="inlineStr">
        <is>
          <t>403-0120</t>
        </is>
      </c>
      <c r="D262" s="426" t="inlineStr">
        <is>
          <t>Кольца для колодцев сборные железобетонные диаметром 1500 мм, высотой 0,59 м</t>
        </is>
      </c>
      <c r="E262" s="427" t="inlineStr">
        <is>
          <t>м</t>
        </is>
      </c>
      <c r="F262" s="427" t="n">
        <v>3.973</v>
      </c>
      <c r="G262" s="429" t="n">
        <v>806.47</v>
      </c>
      <c r="H262" s="347">
        <f>ROUND(F262*G262,2)</f>
        <v/>
      </c>
    </row>
    <row r="263" s="382">
      <c r="A263" s="352" t="n">
        <v>248</v>
      </c>
      <c r="B263" s="419" t="n"/>
      <c r="C263" s="354" t="inlineStr">
        <is>
          <t>101-0311</t>
        </is>
      </c>
      <c r="D263" s="426" t="inlineStr">
        <is>
          <t>Каболка</t>
        </is>
      </c>
      <c r="E263" s="427" t="inlineStr">
        <is>
          <t>т</t>
        </is>
      </c>
      <c r="F263" s="427" t="n">
        <v>0.1018</v>
      </c>
      <c r="G263" s="429" t="n">
        <v>30030</v>
      </c>
      <c r="H263" s="347">
        <f>ROUND(F263*G263,2)</f>
        <v/>
      </c>
      <c r="I263" s="384" t="n"/>
      <c r="J263" s="384" t="n"/>
      <c r="K263" s="384" t="n"/>
      <c r="L263" s="384" t="n"/>
    </row>
    <row r="264" ht="25.5" customHeight="1" s="382">
      <c r="A264" s="352" t="n">
        <v>249</v>
      </c>
      <c r="B264" s="419" t="n"/>
      <c r="C264" s="354" t="inlineStr">
        <is>
          <t>401-0061</t>
        </is>
      </c>
      <c r="D264" s="426" t="inlineStr">
        <is>
          <t>Бетон тяжелый, крупность заполнителя 20 мм, класс В3,5 (М50)</t>
        </is>
      </c>
      <c r="E264" s="427" t="inlineStr">
        <is>
          <t>м3</t>
        </is>
      </c>
      <c r="F264" s="427" t="n">
        <v>5.712</v>
      </c>
      <c r="G264" s="429" t="n">
        <v>520</v>
      </c>
      <c r="H264" s="347">
        <f>ROUND(F264*G264,2)</f>
        <v/>
      </c>
      <c r="I264" s="384" t="n"/>
      <c r="J264" s="384" t="n"/>
      <c r="K264" s="355" t="n"/>
      <c r="L264" s="384" t="n"/>
    </row>
    <row r="265" s="382">
      <c r="A265" s="352" t="n">
        <v>250</v>
      </c>
      <c r="B265" s="419" t="n"/>
      <c r="C265" s="354" t="inlineStr">
        <is>
          <t>411-0041</t>
        </is>
      </c>
      <c r="D265" s="426" t="inlineStr">
        <is>
          <t>Электроэнергия</t>
        </is>
      </c>
      <c r="E265" s="427" t="inlineStr">
        <is>
          <t>кВт-ч</t>
        </is>
      </c>
      <c r="F265" s="427" t="n">
        <v>7400</v>
      </c>
      <c r="G265" s="429" t="n">
        <v>0.4</v>
      </c>
      <c r="H265" s="347">
        <f>ROUND(F265*G265,2)</f>
        <v/>
      </c>
      <c r="I265" s="384" t="n"/>
      <c r="J265" s="384" t="n"/>
      <c r="K265" s="355" t="n"/>
      <c r="L265" s="384" t="n"/>
    </row>
    <row r="266" s="382">
      <c r="A266" s="352" t="n">
        <v>251</v>
      </c>
      <c r="B266" s="419" t="n"/>
      <c r="C266" s="354" t="inlineStr">
        <is>
          <t>403-3120</t>
        </is>
      </c>
      <c r="D266" s="426" t="inlineStr">
        <is>
          <t>Плиты железобетонные покрытий, перекрытий и днищ</t>
        </is>
      </c>
      <c r="E266" s="427" t="inlineStr">
        <is>
          <t>м3</t>
        </is>
      </c>
      <c r="F266" s="427" t="n">
        <v>2.1086</v>
      </c>
      <c r="G266" s="429" t="n">
        <v>1382.9</v>
      </c>
      <c r="H266" s="347">
        <f>ROUND(F266*G266,2)</f>
        <v/>
      </c>
      <c r="I266" s="384" t="n"/>
      <c r="J266" s="384" t="n"/>
      <c r="K266" s="355" t="n"/>
      <c r="L266" s="384" t="n"/>
    </row>
    <row r="267" s="382">
      <c r="A267" s="352" t="n">
        <v>252</v>
      </c>
      <c r="B267" s="419" t="n"/>
      <c r="C267" s="354" t="inlineStr">
        <is>
          <t>113-0295</t>
        </is>
      </c>
      <c r="D267" s="426" t="inlineStr">
        <is>
          <t>Органо-силикатная композиция ОС-12-03</t>
        </is>
      </c>
      <c r="E267" s="427" t="inlineStr">
        <is>
          <t>т</t>
        </is>
      </c>
      <c r="F267" s="427" t="n">
        <v>0.049</v>
      </c>
      <c r="G267" s="429" t="n">
        <v>58750</v>
      </c>
      <c r="H267" s="347">
        <f>ROUND(F267*G267,2)</f>
        <v/>
      </c>
      <c r="I267" s="384" t="n"/>
      <c r="J267" s="384" t="n"/>
      <c r="K267" s="355" t="n"/>
      <c r="L267" s="384" t="n"/>
    </row>
    <row r="268" s="382">
      <c r="A268" s="352" t="n">
        <v>253</v>
      </c>
      <c r="B268" s="419" t="n"/>
      <c r="C268" s="354" t="inlineStr">
        <is>
          <t>20.1.02.14-0003</t>
        </is>
      </c>
      <c r="D268" s="426" t="inlineStr">
        <is>
          <t>Серьга СР-7-16</t>
        </is>
      </c>
      <c r="E268" s="427" t="inlineStr">
        <is>
          <t>шт</t>
        </is>
      </c>
      <c r="F268" s="427" t="n">
        <v>306</v>
      </c>
      <c r="G268" s="356" t="n">
        <v>9.359999999999999</v>
      </c>
      <c r="H268" s="347">
        <f>ROUND(F268*G268,2)</f>
        <v/>
      </c>
      <c r="I268" s="384" t="n"/>
      <c r="J268" s="384" t="n"/>
      <c r="K268" s="384" t="n"/>
      <c r="L268" s="384" t="n"/>
    </row>
    <row r="269" s="382">
      <c r="A269" s="352" t="n">
        <v>254</v>
      </c>
      <c r="B269" s="419" t="n"/>
      <c r="C269" s="354" t="inlineStr">
        <is>
          <t>203-0511</t>
        </is>
      </c>
      <c r="D269" s="426" t="inlineStr">
        <is>
          <t>Щиты из досок толщиной 25 мм</t>
        </is>
      </c>
      <c r="E269" s="427" t="inlineStr">
        <is>
          <t>м2</t>
        </is>
      </c>
      <c r="F269" s="427" t="n">
        <v>80.4325</v>
      </c>
      <c r="G269" s="429" t="n">
        <v>35.53</v>
      </c>
      <c r="H269" s="347">
        <f>ROUND(F269*G269,2)</f>
        <v/>
      </c>
      <c r="I269" s="384" t="n"/>
      <c r="J269" s="384" t="n"/>
      <c r="K269" s="384" t="n"/>
      <c r="L269" s="384" t="n"/>
    </row>
    <row r="270" s="382">
      <c r="A270" s="352" t="n">
        <v>255</v>
      </c>
      <c r="B270" s="419" t="n"/>
      <c r="C270" s="354" t="inlineStr">
        <is>
          <t xml:space="preserve"> 22.2.02.04-0004</t>
        </is>
      </c>
      <c r="D270" s="357" t="inlineStr">
        <is>
          <t>Звено промежуточное: вывернутое ПРВ-21-1</t>
        </is>
      </c>
      <c r="E270" s="427" t="inlineStr">
        <is>
          <t>шт</t>
        </is>
      </c>
      <c r="F270" s="427" t="n">
        <v>34</v>
      </c>
      <c r="G270" s="356" t="n">
        <v>83.93000000000001</v>
      </c>
      <c r="H270" s="347">
        <f>ROUND(F270*G270,2)</f>
        <v/>
      </c>
      <c r="I270" s="384" t="n"/>
      <c r="J270" s="384" t="n"/>
      <c r="K270" s="384" t="n"/>
      <c r="L270" s="384" t="n"/>
    </row>
    <row r="271" ht="38.25" customHeight="1" s="382">
      <c r="A271" s="352" t="n">
        <v>256</v>
      </c>
      <c r="B271" s="419" t="n"/>
      <c r="C271" s="354" t="inlineStr">
        <is>
          <t>507-0989</t>
        </is>
      </c>
      <c r="D271" s="426" t="inlineStr">
        <is>
          <t>Фланцы стальные плоские приварные из стали ВСт3сп2, ВСт3сп3, давлением 1,0 МПа (10 кгс/см2), диаметром 200 мм</t>
        </is>
      </c>
      <c r="E271" s="427" t="inlineStr">
        <is>
          <t>шт.</t>
        </is>
      </c>
      <c r="F271" s="427" t="n">
        <v>28</v>
      </c>
      <c r="G271" s="429" t="n">
        <v>100</v>
      </c>
      <c r="H271" s="347">
        <f>ROUND(F271*G271,2)</f>
        <v/>
      </c>
      <c r="I271" s="384" t="n"/>
      <c r="J271" s="384" t="n"/>
      <c r="K271" s="384" t="n"/>
      <c r="L271" s="384" t="n"/>
    </row>
    <row r="272" s="382">
      <c r="A272" s="352" t="n">
        <v>257</v>
      </c>
      <c r="B272" s="419" t="n"/>
      <c r="C272" s="354" t="inlineStr">
        <is>
          <t>22.2.02.04-0038</t>
        </is>
      </c>
      <c r="D272" s="357" t="inlineStr">
        <is>
          <t>Звено промежуточное: регулируемое ПРР-16-1</t>
        </is>
      </c>
      <c r="E272" s="427" t="inlineStr">
        <is>
          <t>шт</t>
        </is>
      </c>
      <c r="F272" s="427" t="n">
        <v>12</v>
      </c>
      <c r="G272" s="429" t="n">
        <v>228.79</v>
      </c>
      <c r="H272" s="347">
        <f>ROUND(F272*G272,2)</f>
        <v/>
      </c>
      <c r="I272" s="384" t="n"/>
      <c r="J272" s="384" t="n"/>
      <c r="K272" s="384" t="n"/>
      <c r="L272" s="384" t="n"/>
    </row>
    <row r="273" s="382">
      <c r="A273" s="352" t="n">
        <v>258</v>
      </c>
      <c r="B273" s="419" t="n"/>
      <c r="C273" s="354" t="inlineStr">
        <is>
          <t xml:space="preserve"> 22.2.02.04-0049</t>
        </is>
      </c>
      <c r="D273" s="357" t="inlineStr">
        <is>
          <t>Звено промежуточное: трехлапчатое ПРТ-16-1</t>
        </is>
      </c>
      <c r="E273" s="427" t="inlineStr">
        <is>
          <t>шт</t>
        </is>
      </c>
      <c r="F273" s="427" t="n">
        <v>34</v>
      </c>
      <c r="G273" s="356" t="n">
        <v>80.59999999999999</v>
      </c>
      <c r="H273" s="347">
        <f>ROUND(F273*G273,2)</f>
        <v/>
      </c>
      <c r="I273" s="384" t="n"/>
      <c r="J273" s="384" t="n"/>
      <c r="K273" s="384" t="n"/>
      <c r="L273" s="384" t="n"/>
    </row>
    <row r="274" ht="25.5" customHeight="1" s="382">
      <c r="A274" s="352" t="n">
        <v>259</v>
      </c>
      <c r="B274" s="419" t="n"/>
      <c r="C274" s="354" t="inlineStr">
        <is>
          <t>101-2065</t>
        </is>
      </c>
      <c r="D274" s="426" t="inlineStr">
        <is>
          <t>Болты с гайками и шайбами оцинкованные, диаметр: 24 мм</t>
        </is>
      </c>
      <c r="E274" s="427" t="inlineStr">
        <is>
          <t>кг</t>
        </is>
      </c>
      <c r="F274" s="427" t="n">
        <v>110</v>
      </c>
      <c r="G274" s="429" t="n">
        <v>24.79</v>
      </c>
      <c r="H274" s="347">
        <f>ROUND(F274*G274,2)</f>
        <v/>
      </c>
      <c r="I274" s="384" t="n"/>
      <c r="J274" s="384" t="n"/>
      <c r="K274" s="384" t="n"/>
      <c r="L274" s="384" t="n"/>
    </row>
    <row r="275" s="382">
      <c r="A275" s="352" t="n">
        <v>260</v>
      </c>
      <c r="B275" s="419" t="n"/>
      <c r="C275" s="354" t="inlineStr">
        <is>
          <t xml:space="preserve"> 22.2.02.04-0054</t>
        </is>
      </c>
      <c r="D275" s="357" t="inlineStr">
        <is>
          <t>Звено промежуточное: трехлапчатое ПРТ-21/16-2</t>
        </is>
      </c>
      <c r="E275" s="427" t="inlineStr">
        <is>
          <t>шт</t>
        </is>
      </c>
      <c r="F275" s="427" t="n">
        <v>34</v>
      </c>
      <c r="G275" s="356" t="n">
        <v>80.09999999999999</v>
      </c>
      <c r="H275" s="347">
        <f>ROUND(F275*G275,2)</f>
        <v/>
      </c>
      <c r="I275" s="384" t="n"/>
      <c r="J275" s="384" t="n"/>
      <c r="K275" s="384" t="n"/>
      <c r="L275" s="384" t="n"/>
    </row>
    <row r="276" ht="25.5" customHeight="1" s="382">
      <c r="A276" s="352" t="n">
        <v>261</v>
      </c>
      <c r="B276" s="419" t="n"/>
      <c r="C276" s="354" t="inlineStr">
        <is>
          <t>Прайс-лист ЗАО "Астон-Энерго" на 25.05.2011 г.</t>
        </is>
      </c>
      <c r="D276" s="426" t="inlineStr">
        <is>
          <t>Зажим опорный 2АА-5-3</t>
        </is>
      </c>
      <c r="E276" s="427" t="inlineStr">
        <is>
          <t>шт</t>
        </is>
      </c>
      <c r="F276" s="427" t="n">
        <v>45</v>
      </c>
      <c r="G276" s="429" t="n">
        <v>60.11</v>
      </c>
      <c r="H276" s="347">
        <f>ROUND(F276*G276,2)</f>
        <v/>
      </c>
      <c r="I276" s="384" t="n"/>
      <c r="J276" s="384" t="n"/>
      <c r="K276" s="384" t="n"/>
      <c r="L276" s="384" t="n"/>
    </row>
    <row r="277" ht="25.5" customFormat="1" customHeight="1" s="363">
      <c r="A277" s="352" t="n">
        <v>262</v>
      </c>
      <c r="B277" s="419" t="n"/>
      <c r="C277" s="354" t="inlineStr">
        <is>
          <t>110-0291</t>
        </is>
      </c>
      <c r="D277" s="426" t="inlineStr">
        <is>
          <t>Изолятор полимерный проходной на напряжение 35 кВ ИП-35/1600-7.5 УХЛ2</t>
        </is>
      </c>
      <c r="E277" s="427" t="inlineStr">
        <is>
          <t>100 шт.</t>
        </is>
      </c>
      <c r="F277" s="427" t="n">
        <v>0.03</v>
      </c>
      <c r="G277" s="429" t="n">
        <v>88608.75</v>
      </c>
      <c r="H277" s="347">
        <f>ROUND(F277*G277,2)</f>
        <v/>
      </c>
    </row>
    <row r="278" s="382">
      <c r="A278" s="352" t="n">
        <v>263</v>
      </c>
      <c r="B278" s="419" t="n"/>
      <c r="C278" s="354" t="inlineStr">
        <is>
          <t>20.1.02.22-0026</t>
        </is>
      </c>
      <c r="D278" s="357" t="inlineStr">
        <is>
          <t>Ушко: У-16-20</t>
        </is>
      </c>
      <c r="E278" s="427" t="inlineStr">
        <is>
          <t>шт</t>
        </is>
      </c>
      <c r="F278" s="427" t="n">
        <v>12</v>
      </c>
      <c r="G278" s="429" t="n">
        <v>220.79</v>
      </c>
      <c r="H278" s="347">
        <f>ROUND(F278*G278,2)</f>
        <v/>
      </c>
      <c r="I278" s="384" t="n"/>
      <c r="J278" s="384" t="n"/>
      <c r="K278" s="384" t="n"/>
      <c r="L278" s="384" t="n"/>
    </row>
    <row r="279" ht="25.5" customHeight="1" s="382">
      <c r="A279" s="352" t="n">
        <v>264</v>
      </c>
      <c r="B279" s="419" t="n"/>
      <c r="C279" s="354" t="inlineStr">
        <is>
          <t>техн.часть т.2</t>
        </is>
      </c>
      <c r="D279" s="426" t="inlineStr">
        <is>
          <t>Надбавка по водонепроницаемости - за каждые 2 кгс/см2 давления воды: до W8  -1.5% (653,31*0,015*2)</t>
        </is>
      </c>
      <c r="E279" s="427" t="inlineStr">
        <is>
          <t>м3</t>
        </is>
      </c>
      <c r="F279" s="427" t="n">
        <v>133</v>
      </c>
      <c r="G279" s="429" t="n">
        <v>19.6</v>
      </c>
      <c r="H279" s="347">
        <f>ROUND(F279*G279,2)</f>
        <v/>
      </c>
      <c r="I279" s="384" t="n"/>
      <c r="J279" s="384" t="n"/>
      <c r="K279" s="355" t="n"/>
      <c r="L279" s="384" t="n"/>
    </row>
    <row r="280" ht="25.5" customHeight="1" s="382">
      <c r="A280" s="352" t="n">
        <v>265</v>
      </c>
      <c r="B280" s="419" t="n"/>
      <c r="C280" s="354" t="inlineStr">
        <is>
          <t>204-0001</t>
        </is>
      </c>
      <c r="D280" s="426" t="inlineStr">
        <is>
          <t>Горячекатаная арматурная сталь гладкая класса А-I, диаметром: 6 мм</t>
        </is>
      </c>
      <c r="E280" s="427" t="inlineStr">
        <is>
          <t>т</t>
        </is>
      </c>
      <c r="F280" s="427" t="n">
        <v>0.3213</v>
      </c>
      <c r="G280" s="429" t="n">
        <v>7418.82</v>
      </c>
      <c r="H280" s="347">
        <f>ROUND(F280*G280,2)</f>
        <v/>
      </c>
      <c r="I280" s="384" t="n"/>
      <c r="J280" s="384" t="n"/>
      <c r="K280" s="355" t="n"/>
      <c r="L280" s="384" t="n"/>
    </row>
    <row r="281" s="382">
      <c r="A281" s="352" t="n">
        <v>266</v>
      </c>
      <c r="B281" s="419" t="n"/>
      <c r="C281" s="354" t="inlineStr">
        <is>
          <t>101-0073</t>
        </is>
      </c>
      <c r="D281" s="426" t="inlineStr">
        <is>
          <t>Битумы нефтяные строительные марки БН-90/10</t>
        </is>
      </c>
      <c r="E281" s="427" t="inlineStr">
        <is>
          <t>т</t>
        </is>
      </c>
      <c r="F281" s="427" t="n">
        <v>1.6914</v>
      </c>
      <c r="G281" s="429" t="n">
        <v>1383.1</v>
      </c>
      <c r="H281" s="347">
        <f>ROUND(F281*G281,2)</f>
        <v/>
      </c>
      <c r="I281" s="384" t="n"/>
      <c r="J281" s="384" t="n"/>
      <c r="K281" s="355" t="n"/>
      <c r="L281" s="384" t="n"/>
    </row>
    <row r="282" ht="38.25" customHeight="1" s="382">
      <c r="A282" s="352" t="n">
        <v>267</v>
      </c>
      <c r="B282" s="419" t="n"/>
      <c r="C282" s="354" t="inlineStr">
        <is>
          <t>204-0051</t>
        </is>
      </c>
      <c r="D282" s="426" t="inlineStr">
        <is>
          <t>Надбавки к ценам заготовок за сборку и сварку каркасов и сеток: пространственных, диаметром 16-18 мм</t>
        </is>
      </c>
      <c r="E282" s="427" t="inlineStr">
        <is>
          <t>т</t>
        </is>
      </c>
      <c r="F282" s="427" t="n">
        <v>1.328</v>
      </c>
      <c r="G282" s="429" t="n">
        <v>1728.06</v>
      </c>
      <c r="H282" s="347">
        <f>ROUND(F282*G282,2)</f>
        <v/>
      </c>
      <c r="I282" s="384" t="n"/>
      <c r="J282" s="384" t="n"/>
      <c r="K282" s="384" t="n"/>
      <c r="L282" s="384" t="n"/>
    </row>
    <row r="283" ht="63.75" customHeight="1" s="382">
      <c r="A283" s="352" t="n">
        <v>268</v>
      </c>
      <c r="B283" s="419" t="n"/>
      <c r="C283" s="354" t="inlineStr">
        <is>
          <t>201-0774</t>
        </is>
      </c>
      <c r="D283" s="42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83" s="427" t="inlineStr">
        <is>
          <t>т</t>
        </is>
      </c>
      <c r="F283" s="427" t="n">
        <v>0.2016</v>
      </c>
      <c r="G283" s="429" t="n">
        <v>11255</v>
      </c>
      <c r="H283" s="347">
        <f>ROUND(F283*G283,2)</f>
        <v/>
      </c>
      <c r="I283" s="384" t="n"/>
      <c r="J283" s="384" t="n"/>
      <c r="K283" s="384" t="n"/>
      <c r="L283" s="384" t="n"/>
    </row>
    <row r="284" ht="51" customHeight="1" s="382">
      <c r="A284" s="352" t="n">
        <v>269</v>
      </c>
      <c r="B284" s="419" t="n"/>
      <c r="C284" s="354" t="inlineStr">
        <is>
          <t>103-0210</t>
        </is>
      </c>
      <c r="D284" s="426" t="inlineStr">
        <is>
          <t>Трубы стальные электросварные прямошовные со снятой фаской из стали марок БСт2кп-БСт4кп и БСт2пс-БСт4пс наружный диаметр 377 мм, толщина стенки 7 мм</t>
        </is>
      </c>
      <c r="E284" s="427" t="inlineStr">
        <is>
          <t>м</t>
        </is>
      </c>
      <c r="F284" s="427" t="n">
        <v>5.522</v>
      </c>
      <c r="G284" s="429" t="n">
        <v>410.5</v>
      </c>
      <c r="H284" s="347">
        <f>ROUND(F284*G284,2)</f>
        <v/>
      </c>
      <c r="I284" s="384" t="n"/>
      <c r="J284" s="384" t="n"/>
      <c r="K284" s="384" t="n"/>
      <c r="L284" s="384" t="n"/>
    </row>
    <row r="285" ht="25.5" customHeight="1" s="382">
      <c r="A285" s="352" t="n">
        <v>270</v>
      </c>
      <c r="B285" s="419" t="n"/>
      <c r="C285" s="354" t="inlineStr">
        <is>
          <t>102-0061</t>
        </is>
      </c>
      <c r="D285" s="426" t="inlineStr">
        <is>
          <t>Доски обрезные хвойных пород длиной 4-6,5 м, шириной 75-150 мм, толщиной 44 мм и более, III сорта</t>
        </is>
      </c>
      <c r="E285" s="427" t="inlineStr">
        <is>
          <t>м3</t>
        </is>
      </c>
      <c r="F285" s="427" t="n">
        <v>2.0693</v>
      </c>
      <c r="G285" s="429" t="n">
        <v>1056</v>
      </c>
      <c r="H285" s="347">
        <f>ROUND(F285*G285,2)</f>
        <v/>
      </c>
      <c r="I285" s="384" t="n"/>
      <c r="J285" s="384" t="n"/>
      <c r="K285" s="384" t="n"/>
      <c r="L285" s="384" t="n"/>
    </row>
    <row r="286" s="382">
      <c r="A286" s="352" t="n">
        <v>271</v>
      </c>
      <c r="B286" s="419" t="n"/>
      <c r="C286" s="354" t="inlineStr">
        <is>
          <t>407-0001</t>
        </is>
      </c>
      <c r="D286" s="426" t="inlineStr">
        <is>
          <t>Глина</t>
        </is>
      </c>
      <c r="E286" s="427" t="inlineStr">
        <is>
          <t>м3</t>
        </is>
      </c>
      <c r="F286" s="427" t="n">
        <v>24.4724</v>
      </c>
      <c r="G286" s="429" t="n">
        <v>87.8</v>
      </c>
      <c r="H286" s="347">
        <f>ROUND(F286*G286,2)</f>
        <v/>
      </c>
      <c r="I286" s="384" t="n"/>
      <c r="J286" s="384" t="n"/>
      <c r="K286" s="384" t="n"/>
      <c r="L286" s="384" t="n"/>
    </row>
    <row r="287" ht="25.5" customHeight="1" s="382">
      <c r="A287" s="352" t="n">
        <v>272</v>
      </c>
      <c r="B287" s="419" t="n"/>
      <c r="C287" s="354" t="inlineStr">
        <is>
          <t>204-0036</t>
        </is>
      </c>
      <c r="D287" s="426" t="inlineStr">
        <is>
          <t>Надбавки к ценам заготовок за сборку и сварку каркасов и сеток: плоских, диаметром 10 мм</t>
        </is>
      </c>
      <c r="E287" s="427" t="inlineStr">
        <is>
          <t>т</t>
        </is>
      </c>
      <c r="F287" s="427" t="n">
        <v>1.4996</v>
      </c>
      <c r="G287" s="429" t="n">
        <v>1419.1</v>
      </c>
      <c r="H287" s="347">
        <f>ROUND(F287*G287,2)</f>
        <v/>
      </c>
      <c r="I287" s="384" t="n"/>
      <c r="J287" s="384" t="n"/>
      <c r="K287" s="384" t="n"/>
      <c r="L287" s="384" t="n"/>
    </row>
    <row r="288" s="382">
      <c r="A288" s="352" t="n">
        <v>273</v>
      </c>
      <c r="B288" s="419" t="n"/>
      <c r="C288" s="354" t="inlineStr">
        <is>
          <t>113-0351</t>
        </is>
      </c>
      <c r="D288" s="426" t="inlineStr">
        <is>
          <t>Органо-силикатная композиция ОС-51-03</t>
        </is>
      </c>
      <c r="E288" s="427" t="inlineStr">
        <is>
          <t>т</t>
        </is>
      </c>
      <c r="F288" s="427" t="n">
        <v>0.025</v>
      </c>
      <c r="G288" s="429" t="n">
        <v>81720</v>
      </c>
      <c r="H288" s="347">
        <f>ROUND(F288*G288,2)</f>
        <v/>
      </c>
      <c r="I288" s="384" t="n"/>
      <c r="J288" s="384" t="n"/>
      <c r="K288" s="384" t="n"/>
      <c r="L288" s="384" t="n"/>
    </row>
    <row r="289" ht="25.5" customHeight="1" s="382">
      <c r="A289" s="352" t="n">
        <v>274</v>
      </c>
      <c r="B289" s="419" t="n"/>
      <c r="C289" s="354" t="inlineStr">
        <is>
          <t>101-1305</t>
        </is>
      </c>
      <c r="D289" s="426" t="inlineStr">
        <is>
          <t>Портландцемент общестроительного назначения бездобавочный, марки 400</t>
        </is>
      </c>
      <c r="E289" s="427" t="inlineStr">
        <is>
          <t>т</t>
        </is>
      </c>
      <c r="F289" s="427" t="n">
        <v>4.9176</v>
      </c>
      <c r="G289" s="429" t="n">
        <v>412</v>
      </c>
      <c r="H289" s="347">
        <f>ROUND(F289*G289,2)</f>
        <v/>
      </c>
      <c r="I289" s="384" t="n"/>
      <c r="J289" s="384" t="n"/>
      <c r="K289" s="384" t="n"/>
      <c r="L289" s="384" t="n"/>
    </row>
    <row r="290" ht="25.5" customHeight="1" s="382">
      <c r="A290" s="352" t="n">
        <v>275</v>
      </c>
      <c r="B290" s="419" t="n"/>
      <c r="C290" s="354" t="inlineStr">
        <is>
          <t>Прайс-лист ЗАО "Астон-Энерго" на 25.05.2011 г.</t>
        </is>
      </c>
      <c r="D290" s="426" t="inlineStr">
        <is>
          <t xml:space="preserve">Зажим опорный АА-6-3    </t>
        </is>
      </c>
      <c r="E290" s="427" t="inlineStr">
        <is>
          <t>шт</t>
        </is>
      </c>
      <c r="F290" s="427" t="n">
        <v>38</v>
      </c>
      <c r="G290" s="429" t="n">
        <v>51.84</v>
      </c>
      <c r="H290" s="347">
        <f>ROUND(F290*G290,2)</f>
        <v/>
      </c>
      <c r="I290" s="384" t="n"/>
      <c r="J290" s="384" t="n"/>
      <c r="K290" s="384" t="n"/>
      <c r="L290" s="384" t="n"/>
    </row>
    <row r="291" s="382">
      <c r="A291" s="352" t="n">
        <v>276</v>
      </c>
      <c r="B291" s="419" t="n"/>
      <c r="C291" s="354" t="inlineStr">
        <is>
          <t>411-0001</t>
        </is>
      </c>
      <c r="D291" s="426" t="inlineStr">
        <is>
          <t>Вода</t>
        </is>
      </c>
      <c r="E291" s="427" t="inlineStr">
        <is>
          <t>м3</t>
        </is>
      </c>
      <c r="F291" s="427" t="n">
        <v>807.1143</v>
      </c>
      <c r="G291" s="429" t="n">
        <v>2.44</v>
      </c>
      <c r="H291" s="347">
        <f>ROUND(F291*G291,2)</f>
        <v/>
      </c>
      <c r="I291" s="384" t="n"/>
      <c r="J291" s="384" t="n"/>
      <c r="K291" s="384" t="n"/>
      <c r="L291" s="384" t="n"/>
    </row>
    <row r="292" s="382">
      <c r="A292" s="352" t="n">
        <v>277</v>
      </c>
      <c r="B292" s="419" t="n"/>
      <c r="C292" s="354" t="inlineStr">
        <is>
          <t>402-0004</t>
        </is>
      </c>
      <c r="D292" s="426" t="inlineStr">
        <is>
          <t>Раствор готовый кладочный цементный марки: 100</t>
        </is>
      </c>
      <c r="E292" s="427" t="inlineStr">
        <is>
          <t>м3</t>
        </is>
      </c>
      <c r="F292" s="427" t="n">
        <v>3.783</v>
      </c>
      <c r="G292" s="429" t="n">
        <v>519.8</v>
      </c>
      <c r="H292" s="347">
        <f>ROUND(F292*G292,2)</f>
        <v/>
      </c>
      <c r="I292" s="384" t="n"/>
      <c r="J292" s="384" t="n"/>
      <c r="K292" s="384" t="n"/>
      <c r="L292" s="384" t="n"/>
    </row>
    <row r="293" ht="25.5" customHeight="1" s="382">
      <c r="A293" s="352" t="n">
        <v>278</v>
      </c>
      <c r="B293" s="419" t="n"/>
      <c r="C293" s="354" t="inlineStr">
        <is>
          <t>509-0910</t>
        </is>
      </c>
      <c r="D293" s="426" t="inlineStr">
        <is>
          <t>Бумага асбестовая электроизоляционная марки БЭ толщиной 0,2-0,3 мм</t>
        </is>
      </c>
      <c r="E293" s="427" t="inlineStr">
        <is>
          <t>т</t>
        </is>
      </c>
      <c r="F293" s="427" t="n">
        <v>0.164</v>
      </c>
      <c r="G293" s="429" t="n">
        <v>11549</v>
      </c>
      <c r="H293" s="347">
        <f>ROUND(F293*G293,2)</f>
        <v/>
      </c>
      <c r="I293" s="384" t="n"/>
      <c r="J293" s="384" t="n"/>
      <c r="K293" s="384" t="n"/>
      <c r="L293" s="384" t="n"/>
    </row>
    <row r="294" ht="51" customHeight="1" s="382">
      <c r="A294" s="352" t="n">
        <v>279</v>
      </c>
      <c r="B294" s="419" t="n"/>
      <c r="C294" s="354" t="inlineStr">
        <is>
          <t>201-0756</t>
        </is>
      </c>
      <c r="D294" s="42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94" s="427" t="inlineStr">
        <is>
          <t>т</t>
        </is>
      </c>
      <c r="F294" s="427" t="n">
        <v>0.2441</v>
      </c>
      <c r="G294" s="429" t="n">
        <v>7712</v>
      </c>
      <c r="H294" s="347">
        <f>ROUND(F294*G294,2)</f>
        <v/>
      </c>
      <c r="I294" s="384" t="n"/>
      <c r="J294" s="384" t="n"/>
      <c r="K294" s="384" t="n"/>
      <c r="L294" s="384" t="n"/>
    </row>
    <row r="295" ht="38.25" customHeight="1" s="382">
      <c r="A295" s="352" t="n">
        <v>280</v>
      </c>
      <c r="B295" s="419" t="n"/>
      <c r="C295" s="354" t="inlineStr">
        <is>
          <t>204-0052</t>
        </is>
      </c>
      <c r="D295" s="426" t="inlineStr">
        <is>
          <t>Надбавки к ценам заготовок за сборку и сварку каркасов и сеток: пространственных, диаметром 20-22 мм</t>
        </is>
      </c>
      <c r="E295" s="427" t="inlineStr">
        <is>
          <t>т</t>
        </is>
      </c>
      <c r="F295" s="427" t="n">
        <v>1.264</v>
      </c>
      <c r="G295" s="429" t="n">
        <v>1477.46</v>
      </c>
      <c r="H295" s="347">
        <f>ROUND(F295*G295,2)</f>
        <v/>
      </c>
      <c r="I295" s="384" t="n"/>
      <c r="J295" s="384" t="n"/>
      <c r="K295" s="384" t="n"/>
      <c r="L295" s="384" t="n"/>
    </row>
    <row r="296" ht="25.5" customHeight="1" s="382">
      <c r="A296" s="352" t="n">
        <v>281</v>
      </c>
      <c r="B296" s="419" t="n"/>
      <c r="C296" s="354" t="inlineStr">
        <is>
          <t>105-0118</t>
        </is>
      </c>
      <c r="D296" s="426" t="inlineStr">
        <is>
          <t>Шпалы пропитанные для железных дорог широкой колеи, обрезные и необрезные лиственничные, тип 2</t>
        </is>
      </c>
      <c r="E296" s="427" t="inlineStr">
        <is>
          <t>шт.</t>
        </is>
      </c>
      <c r="F296" s="427" t="n">
        <v>6.552</v>
      </c>
      <c r="G296" s="429" t="n">
        <v>276.17</v>
      </c>
      <c r="H296" s="347">
        <f>ROUND(F296*G296,2)</f>
        <v/>
      </c>
      <c r="I296" s="384" t="n"/>
      <c r="J296" s="384" t="n"/>
      <c r="K296" s="384" t="n"/>
      <c r="L296" s="384" t="n"/>
    </row>
    <row r="297" s="382">
      <c r="A297" s="352" t="n">
        <v>282</v>
      </c>
      <c r="B297" s="419" t="n"/>
      <c r="C297" s="354" t="inlineStr">
        <is>
          <t>22.2.02.04-0012</t>
        </is>
      </c>
      <c r="D297" s="357" t="inlineStr">
        <is>
          <t>Звено промежуточное: монтажное ПТМ-16-3</t>
        </is>
      </c>
      <c r="E297" s="427" t="inlineStr">
        <is>
          <t>шт</t>
        </is>
      </c>
      <c r="F297" s="427" t="n">
        <v>12</v>
      </c>
      <c r="G297" s="429" t="n">
        <v>148.2</v>
      </c>
      <c r="H297" s="347">
        <f>ROUND(F297*G297,2)</f>
        <v/>
      </c>
      <c r="I297" s="384" t="n"/>
      <c r="J297" s="384" t="n"/>
      <c r="K297" s="384" t="n"/>
      <c r="L297" s="384" t="n"/>
    </row>
    <row r="298" ht="25.5" customHeight="1" s="382">
      <c r="A298" s="352" t="n">
        <v>283</v>
      </c>
      <c r="B298" s="419" t="n"/>
      <c r="C298" s="354" t="inlineStr">
        <is>
          <t>408-0015</t>
        </is>
      </c>
      <c r="D298" s="426" t="inlineStr">
        <is>
          <t>Щебень из природного камня для строительных работ марка 800, фракция 20-40 мм</t>
        </is>
      </c>
      <c r="E298" s="427" t="inlineStr">
        <is>
          <t>м3</t>
        </is>
      </c>
      <c r="F298" s="427" t="n">
        <v>15.2223</v>
      </c>
      <c r="G298" s="429" t="n">
        <v>108.4</v>
      </c>
      <c r="H298" s="347">
        <f>ROUND(F298*G298,2)</f>
        <v/>
      </c>
      <c r="I298" s="384" t="n"/>
      <c r="J298" s="384" t="n"/>
      <c r="K298" s="384" t="n"/>
      <c r="L298" s="384" t="n"/>
    </row>
    <row r="299" s="382">
      <c r="A299" s="352" t="n">
        <v>284</v>
      </c>
      <c r="B299" s="419" t="n"/>
      <c r="C299" s="354" t="inlineStr">
        <is>
          <t>101-1714</t>
        </is>
      </c>
      <c r="D299" s="426" t="inlineStr">
        <is>
          <t>Болты с гайками и шайбами строительные</t>
        </is>
      </c>
      <c r="E299" s="427" t="inlineStr">
        <is>
          <t>т</t>
        </is>
      </c>
      <c r="F299" s="427" t="n">
        <v>0.1757</v>
      </c>
      <c r="G299" s="429" t="n">
        <v>9040</v>
      </c>
      <c r="H299" s="347">
        <f>ROUND(F299*G299,2)</f>
        <v/>
      </c>
      <c r="I299" s="384" t="n"/>
      <c r="J299" s="384" t="n"/>
      <c r="K299" s="384" t="n"/>
      <c r="L299" s="384" t="n"/>
    </row>
    <row r="300" s="382">
      <c r="A300" s="352" t="n">
        <v>285</v>
      </c>
      <c r="B300" s="419" t="n"/>
      <c r="C300" s="354" t="inlineStr">
        <is>
          <t>201-0813</t>
        </is>
      </c>
      <c r="D300" s="426" t="inlineStr">
        <is>
          <t>Опоры стальные</t>
        </is>
      </c>
      <c r="E300" s="427" t="inlineStr">
        <is>
          <t>т</t>
        </is>
      </c>
      <c r="F300" s="427" t="n">
        <v>0.149387</v>
      </c>
      <c r="G300" s="429" t="n">
        <v>9600</v>
      </c>
      <c r="H300" s="347">
        <f>ROUND(F300*G300,2)</f>
        <v/>
      </c>
      <c r="I300" s="384" t="n"/>
      <c r="J300" s="384" t="n"/>
      <c r="K300" s="384" t="n"/>
      <c r="L300" s="384" t="n"/>
    </row>
    <row r="301" s="382">
      <c r="A301" s="352" t="n">
        <v>286</v>
      </c>
      <c r="B301" s="419" t="n"/>
      <c r="C301" s="354" t="inlineStr">
        <is>
          <t>101-0324</t>
        </is>
      </c>
      <c r="D301" s="426" t="inlineStr">
        <is>
          <t>Кислород технический газообразный</t>
        </is>
      </c>
      <c r="E301" s="427" t="inlineStr">
        <is>
          <t>м3</t>
        </is>
      </c>
      <c r="F301" s="427" t="n">
        <v>200.7567</v>
      </c>
      <c r="G301" s="429" t="n">
        <v>6.22</v>
      </c>
      <c r="H301" s="347">
        <f>ROUND(F301*G301,2)</f>
        <v/>
      </c>
      <c r="I301" s="384" t="n"/>
      <c r="J301" s="384" t="n"/>
      <c r="K301" s="384" t="n"/>
      <c r="L301" s="384" t="n"/>
    </row>
    <row r="302" s="382">
      <c r="A302" s="352" t="n">
        <v>287</v>
      </c>
      <c r="B302" s="419" t="n"/>
      <c r="C302" s="354" t="inlineStr">
        <is>
          <t>101-0322</t>
        </is>
      </c>
      <c r="D302" s="426" t="inlineStr">
        <is>
          <t>Керосин для технических целей марок КТ-1, КТ-2</t>
        </is>
      </c>
      <c r="E302" s="427" t="inlineStr">
        <is>
          <t>т</t>
        </is>
      </c>
      <c r="F302" s="427" t="n">
        <v>0.4547</v>
      </c>
      <c r="G302" s="429" t="n">
        <v>2606.9</v>
      </c>
      <c r="H302" s="347">
        <f>ROUND(F302*G302,2)</f>
        <v/>
      </c>
      <c r="I302" s="384" t="n"/>
      <c r="J302" s="384" t="n"/>
      <c r="K302" s="384" t="n"/>
      <c r="L302" s="384" t="n"/>
    </row>
    <row r="303" s="382">
      <c r="A303" s="352" t="n">
        <v>288</v>
      </c>
      <c r="B303" s="419" t="n"/>
      <c r="C303" s="354" t="inlineStr">
        <is>
          <t>101-1805</t>
        </is>
      </c>
      <c r="D303" s="426" t="inlineStr">
        <is>
          <t>Гвозди строительные</t>
        </is>
      </c>
      <c r="E303" s="427" t="inlineStr">
        <is>
          <t>т</t>
        </is>
      </c>
      <c r="F303" s="427" t="n">
        <v>0.0983</v>
      </c>
      <c r="G303" s="429" t="n">
        <v>11978</v>
      </c>
      <c r="H303" s="347">
        <f>ROUND(F303*G303,2)</f>
        <v/>
      </c>
      <c r="I303" s="384" t="n"/>
      <c r="J303" s="384" t="n"/>
      <c r="K303" s="384" t="n"/>
      <c r="L303" s="384" t="n"/>
    </row>
    <row r="304" ht="25.5" customHeight="1" s="382">
      <c r="A304" s="352" t="n">
        <v>289</v>
      </c>
      <c r="B304" s="419" t="n"/>
      <c r="C304" s="354" t="inlineStr">
        <is>
          <t>204-0035</t>
        </is>
      </c>
      <c r="D304" s="426" t="inlineStr">
        <is>
          <t>Надбавки к ценам заготовок за сборку и сварку каркасов и сеток: плоских, диаметром 8 мм</t>
        </is>
      </c>
      <c r="E304" s="427" t="inlineStr">
        <is>
          <t>т</t>
        </is>
      </c>
      <c r="F304" s="427" t="n">
        <v>0.7215</v>
      </c>
      <c r="G304" s="429" t="n">
        <v>1610.36</v>
      </c>
      <c r="H304" s="347">
        <f>ROUND(F304*G304,2)</f>
        <v/>
      </c>
      <c r="I304" s="384" t="n"/>
      <c r="J304" s="384" t="n"/>
      <c r="K304" s="384" t="n"/>
      <c r="L304" s="384" t="n"/>
    </row>
    <row r="305" s="382">
      <c r="A305" s="352" t="n">
        <v>290</v>
      </c>
      <c r="B305" s="419" t="n"/>
      <c r="C305" s="354" t="inlineStr">
        <is>
          <t>101-1019</t>
        </is>
      </c>
      <c r="D305" s="426" t="inlineStr">
        <is>
          <t>Швеллеры №40 из стали марки Ст0</t>
        </is>
      </c>
      <c r="E305" s="427" t="inlineStr">
        <is>
          <t>т</t>
        </is>
      </c>
      <c r="F305" s="427" t="n">
        <v>0.2339</v>
      </c>
      <c r="G305" s="429" t="n">
        <v>4920</v>
      </c>
      <c r="H305" s="347">
        <f>ROUND(F305*G305,2)</f>
        <v/>
      </c>
      <c r="I305" s="384" t="n"/>
      <c r="J305" s="384" t="n"/>
      <c r="K305" s="384" t="n"/>
      <c r="L305" s="384" t="n"/>
    </row>
    <row r="306" ht="25.5" customHeight="1" s="382">
      <c r="A306" s="352" t="n">
        <v>291</v>
      </c>
      <c r="B306" s="419" t="n"/>
      <c r="C306" s="354" t="inlineStr">
        <is>
          <t>509-0038</t>
        </is>
      </c>
      <c r="D306" s="426" t="inlineStr">
        <is>
          <t>Наконечники кабельные: для электротехнических установок</t>
        </is>
      </c>
      <c r="E306" s="427" t="inlineStr">
        <is>
          <t>шт.</t>
        </is>
      </c>
      <c r="F306" s="427" t="n">
        <v>40.8</v>
      </c>
      <c r="G306" s="429" t="n">
        <v>25.5</v>
      </c>
      <c r="H306" s="347">
        <f>ROUND(F306*G306,2)</f>
        <v/>
      </c>
      <c r="I306" s="384" t="n"/>
      <c r="J306" s="384" t="n"/>
      <c r="K306" s="384" t="n"/>
      <c r="L306" s="384" t="n"/>
    </row>
    <row r="307" ht="63.75" customHeight="1" s="382">
      <c r="A307" s="352" t="n">
        <v>292</v>
      </c>
      <c r="B307" s="419" t="n"/>
      <c r="C307" s="354" t="inlineStr">
        <is>
          <t>501-8219</t>
        </is>
      </c>
      <c r="D307" s="426" t="inlineStr">
        <is>
          <t>Кабель силовой с медными жилами с поливинилхлоридной изоляцией в поливинилхлоридной оболочке без защитного покрова: ВВГ, напряжением 1,00 Кв, число жил - 1 и сечением 70 мм2</t>
        </is>
      </c>
      <c r="E307" s="427" t="inlineStr">
        <is>
          <t>1000 м</t>
        </is>
      </c>
      <c r="F307" s="427" t="n">
        <v>0.0204</v>
      </c>
      <c r="G307" s="429" t="n">
        <v>50825.14</v>
      </c>
      <c r="H307" s="347">
        <f>ROUND(F307*G307,2)</f>
        <v/>
      </c>
      <c r="I307" s="384" t="n"/>
      <c r="J307" s="384" t="n"/>
      <c r="K307" s="384" t="n"/>
      <c r="L307" s="384" t="n"/>
    </row>
    <row r="308" s="382">
      <c r="A308" s="352" t="n">
        <v>293</v>
      </c>
      <c r="B308" s="419" t="n"/>
      <c r="C308" s="354" t="inlineStr">
        <is>
          <t>101-1668</t>
        </is>
      </c>
      <c r="D308" s="426" t="inlineStr">
        <is>
          <t>Рогожа</t>
        </is>
      </c>
      <c r="E308" s="427" t="inlineStr">
        <is>
          <t>м2</t>
        </is>
      </c>
      <c r="F308" s="427" t="n">
        <v>100.5126</v>
      </c>
      <c r="G308" s="429" t="n">
        <v>10.2</v>
      </c>
      <c r="H308" s="347">
        <f>ROUND(F308*G308,2)</f>
        <v/>
      </c>
      <c r="I308" s="384" t="n"/>
      <c r="J308" s="384" t="n"/>
      <c r="K308" s="384" t="n"/>
      <c r="L308" s="384" t="n"/>
    </row>
    <row r="309" ht="25.5" customHeight="1" s="382">
      <c r="A309" s="352" t="n">
        <v>294</v>
      </c>
      <c r="B309" s="419" t="n"/>
      <c r="C309" s="354" t="inlineStr">
        <is>
          <t>509-0854</t>
        </is>
      </c>
      <c r="D309" s="426" t="inlineStr">
        <is>
          <t>Лакоткани хлопчатобумажные на перкале В, марки ЛХММ-105, шириной 800-850 мм, толщиной 0,24 мм</t>
        </is>
      </c>
      <c r="E309" s="427" t="inlineStr">
        <is>
          <t>м2</t>
        </is>
      </c>
      <c r="F309" s="427" t="n">
        <v>6</v>
      </c>
      <c r="G309" s="429" t="n">
        <v>167.3</v>
      </c>
      <c r="H309" s="347">
        <f>ROUND(F309*G309,2)</f>
        <v/>
      </c>
      <c r="I309" s="384" t="n"/>
      <c r="J309" s="384" t="n"/>
      <c r="K309" s="384" t="n"/>
      <c r="L309" s="384" t="n"/>
    </row>
    <row r="310" ht="38.25" customHeight="1" s="382">
      <c r="A310" s="352" t="n">
        <v>295</v>
      </c>
      <c r="B310" s="419" t="n"/>
      <c r="C310" s="354" t="inlineStr">
        <is>
          <t>101-0456</t>
        </is>
      </c>
      <c r="D310" s="426" t="inlineStr">
        <is>
          <t>Краски цветные, готовые к применению для внутренних работ МА-25 розово-бежевая, светло-бежевая, светло-серая</t>
        </is>
      </c>
      <c r="E310" s="427" t="inlineStr">
        <is>
          <t>т</t>
        </is>
      </c>
      <c r="F310" s="427" t="n">
        <v>0.0572</v>
      </c>
      <c r="G310" s="429" t="n">
        <v>15707</v>
      </c>
      <c r="H310" s="347">
        <f>ROUND(F310*G310,2)</f>
        <v/>
      </c>
      <c r="I310" s="384" t="n"/>
      <c r="J310" s="384" t="n"/>
      <c r="K310" s="384" t="n"/>
      <c r="L310" s="384" t="n"/>
    </row>
    <row r="311" s="382">
      <c r="A311" s="352" t="n">
        <v>296</v>
      </c>
      <c r="B311" s="419" t="n"/>
      <c r="C311" s="354" t="inlineStr">
        <is>
          <t>01.7.15.10-0033</t>
        </is>
      </c>
      <c r="D311" s="357" t="inlineStr">
        <is>
          <t>Скоба: СК-16-1</t>
        </is>
      </c>
      <c r="E311" s="427" t="inlineStr">
        <is>
          <t>шт</t>
        </is>
      </c>
      <c r="F311" s="427" t="n">
        <v>12</v>
      </c>
      <c r="G311" s="429" t="n">
        <v>71.20999999999999</v>
      </c>
      <c r="H311" s="347">
        <f>ROUND(F311*G311,2)</f>
        <v/>
      </c>
      <c r="I311" s="384" t="n"/>
      <c r="J311" s="384" t="n"/>
      <c r="K311" s="384" t="n"/>
      <c r="L311" s="384" t="n"/>
    </row>
    <row r="312" ht="25.5" customHeight="1" s="382">
      <c r="A312" s="352" t="n">
        <v>297</v>
      </c>
      <c r="B312" s="419" t="n"/>
      <c r="C312" s="354" t="inlineStr">
        <is>
          <t>Прайс-лист ЗАО "Астон-Энерго" на 25.05.2011 г.</t>
        </is>
      </c>
      <c r="D312" s="426" t="inlineStr">
        <is>
          <t>Зажим аппаратный прессуемый А4А-400-2</t>
        </is>
      </c>
      <c r="E312" s="427" t="inlineStr">
        <is>
          <t>шт</t>
        </is>
      </c>
      <c r="F312" s="427" t="n">
        <v>15</v>
      </c>
      <c r="G312" s="429" t="n">
        <v>55.86</v>
      </c>
      <c r="H312" s="347">
        <f>ROUND(F312*G312,2)</f>
        <v/>
      </c>
      <c r="I312" s="384" t="n"/>
      <c r="J312" s="384" t="n"/>
      <c r="K312" s="384" t="n"/>
      <c r="L312" s="384" t="n"/>
    </row>
    <row r="313" ht="25.5" customHeight="1" s="382">
      <c r="A313" s="352" t="n">
        <v>298</v>
      </c>
      <c r="B313" s="419" t="n"/>
      <c r="C313" s="354" t="inlineStr">
        <is>
          <t>201-0650</t>
        </is>
      </c>
      <c r="D313" s="426" t="inlineStr">
        <is>
          <t>Ограждения лестничных проемов, лестничные марши, пожарные лестницы</t>
        </is>
      </c>
      <c r="E313" s="427" t="inlineStr">
        <is>
          <t>т</t>
        </is>
      </c>
      <c r="F313" s="427" t="n">
        <v>0.107</v>
      </c>
      <c r="G313" s="429" t="n">
        <v>7571</v>
      </c>
      <c r="H313" s="347">
        <f>ROUND(F313*G313,2)</f>
        <v/>
      </c>
      <c r="I313" s="384" t="n"/>
      <c r="J313" s="384" t="n"/>
      <c r="K313" s="384" t="n"/>
      <c r="L313" s="384" t="n"/>
    </row>
    <row r="314" ht="51" customHeight="1" s="382">
      <c r="A314" s="352" t="n">
        <v>299</v>
      </c>
      <c r="B314" s="419" t="n"/>
      <c r="C314" s="354" t="inlineStr">
        <is>
          <t>103-0175</t>
        </is>
      </c>
      <c r="D314" s="426" t="inlineStr">
        <is>
          <t>Трубы стальные электросварные прямошовные со снятой фаской из стали марок БСт2кп-БСт4кп и БСт2пс-БСт4пс наружный диаметр: 159 мм, толщина стенки 4 мм</t>
        </is>
      </c>
      <c r="E314" s="427" t="inlineStr">
        <is>
          <t>м</t>
        </is>
      </c>
      <c r="F314" s="427" t="n">
        <v>7.07616</v>
      </c>
      <c r="G314" s="429" t="n">
        <v>112</v>
      </c>
      <c r="H314" s="347">
        <f>ROUND(F314*G314,2)</f>
        <v/>
      </c>
      <c r="I314" s="384" t="n"/>
      <c r="J314" s="384" t="n"/>
      <c r="K314" s="384" t="n"/>
      <c r="L314" s="384" t="n"/>
    </row>
    <row r="315" s="382">
      <c r="A315" s="352" t="n">
        <v>300</v>
      </c>
      <c r="B315" s="419" t="n"/>
      <c r="C315" s="354" t="inlineStr">
        <is>
          <t>113-0101</t>
        </is>
      </c>
      <c r="D315" s="426" t="inlineStr">
        <is>
          <t>Мука андезитовая кислотоупорная, марка А</t>
        </is>
      </c>
      <c r="E315" s="427" t="inlineStr">
        <is>
          <t>т</t>
        </is>
      </c>
      <c r="F315" s="427" t="n">
        <v>1.1176</v>
      </c>
      <c r="G315" s="429" t="n">
        <v>688.8</v>
      </c>
      <c r="H315" s="347">
        <f>ROUND(F315*G315,2)</f>
        <v/>
      </c>
      <c r="I315" s="384" t="n"/>
      <c r="J315" s="384" t="n"/>
      <c r="K315" s="384" t="n"/>
      <c r="L315" s="384" t="n"/>
    </row>
    <row r="316" s="382">
      <c r="A316" s="352" t="n">
        <v>301</v>
      </c>
      <c r="B316" s="419" t="n"/>
      <c r="C316" s="354" t="inlineStr">
        <is>
          <t>401-0005</t>
        </is>
      </c>
      <c r="D316" s="426" t="inlineStr">
        <is>
          <t>Бетон тяжелый, класс: В12,5 (М150)</t>
        </is>
      </c>
      <c r="E316" s="427" t="inlineStr">
        <is>
          <t>м3</t>
        </is>
      </c>
      <c r="F316" s="427" t="n">
        <v>1.224</v>
      </c>
      <c r="G316" s="429" t="n">
        <v>600</v>
      </c>
      <c r="H316" s="347">
        <f>ROUND(F316*G316,2)</f>
        <v/>
      </c>
      <c r="I316" s="384" t="n"/>
      <c r="J316" s="384" t="n"/>
      <c r="K316" s="384" t="n"/>
      <c r="L316" s="384" t="n"/>
    </row>
    <row r="317" ht="25.5" customHeight="1" s="382">
      <c r="A317" s="352" t="n">
        <v>302</v>
      </c>
      <c r="B317" s="419" t="n"/>
      <c r="C317" s="354" t="inlineStr">
        <is>
          <t>403-8272</t>
        </is>
      </c>
      <c r="D317" s="426" t="inlineStr">
        <is>
          <t>Кольцо стеновое: КС10.9 /бетон В15 (М200), объем 0,24 м3, расход ар-ры 5,66 кг/ (серия 3.900.1-14)</t>
        </is>
      </c>
      <c r="E317" s="427" t="inlineStr">
        <is>
          <t>шт.</t>
        </is>
      </c>
      <c r="F317" s="427" t="n">
        <v>2</v>
      </c>
      <c r="G317" s="429" t="n">
        <v>362.1</v>
      </c>
      <c r="H317" s="347">
        <f>ROUND(F317*G317,2)</f>
        <v/>
      </c>
      <c r="I317" s="384" t="n"/>
      <c r="J317" s="384" t="n"/>
      <c r="K317" s="384" t="n"/>
      <c r="L317" s="384" t="n"/>
    </row>
    <row r="318" s="382">
      <c r="A318" s="352" t="n">
        <v>303</v>
      </c>
      <c r="B318" s="419" t="n"/>
      <c r="C318" s="354" t="inlineStr">
        <is>
          <t>509-0102</t>
        </is>
      </c>
      <c r="D318" s="426" t="inlineStr">
        <is>
          <t>Скобы</t>
        </is>
      </c>
      <c r="E318" s="427" t="inlineStr">
        <is>
          <t>10 шт.</t>
        </is>
      </c>
      <c r="F318" s="427" t="n">
        <v>10.965</v>
      </c>
      <c r="G318" s="429" t="n">
        <v>64.8</v>
      </c>
      <c r="H318" s="347">
        <f>ROUND(F318*G318,2)</f>
        <v/>
      </c>
      <c r="I318" s="384" t="n"/>
      <c r="J318" s="384" t="n"/>
      <c r="K318" s="384" t="n"/>
      <c r="L318" s="384" t="n"/>
    </row>
    <row r="319" ht="25.5" customHeight="1" s="382">
      <c r="A319" s="352" t="n">
        <v>304</v>
      </c>
      <c r="B319" s="419" t="n"/>
      <c r="C319" s="354" t="inlineStr">
        <is>
          <t>101-0797</t>
        </is>
      </c>
      <c r="D319" s="426" t="inlineStr">
        <is>
          <t>Проволока горячекатаная в мотках, диаметром 6,3-6,5 мм</t>
        </is>
      </c>
      <c r="E319" s="427" t="inlineStr">
        <is>
          <t>т</t>
        </is>
      </c>
      <c r="F319" s="427" t="n">
        <v>0.1538</v>
      </c>
      <c r="G319" s="429" t="n">
        <v>4455.2</v>
      </c>
      <c r="H319" s="347">
        <f>ROUND(F319*G319,2)</f>
        <v/>
      </c>
      <c r="I319" s="384" t="n"/>
      <c r="J319" s="384" t="n"/>
      <c r="K319" s="384" t="n"/>
      <c r="L319" s="384" t="n"/>
    </row>
    <row r="320" ht="25.5" customHeight="1" s="382">
      <c r="A320" s="352" t="n">
        <v>305</v>
      </c>
      <c r="B320" s="419" t="n"/>
      <c r="C320" s="354" t="inlineStr">
        <is>
          <t>401-0086</t>
        </is>
      </c>
      <c r="D320" s="426" t="inlineStr">
        <is>
          <t>Бетон тяжелый, крупность заполнителя 10 мм, класс В15 (М200)</t>
        </is>
      </c>
      <c r="E320" s="427" t="inlineStr">
        <is>
          <t>м3</t>
        </is>
      </c>
      <c r="F320" s="427" t="n">
        <v>1.0302</v>
      </c>
      <c r="G320" s="429" t="n">
        <v>665</v>
      </c>
      <c r="H320" s="347">
        <f>ROUND(F320*G320,2)</f>
        <v/>
      </c>
      <c r="I320" s="384" t="n"/>
      <c r="J320" s="384" t="n"/>
      <c r="K320" s="384" t="n"/>
      <c r="L320" s="384" t="n"/>
    </row>
    <row r="321" s="382">
      <c r="A321" s="352" t="n">
        <v>306</v>
      </c>
      <c r="B321" s="419" t="n"/>
      <c r="C321" s="354" t="inlineStr">
        <is>
          <t>101-1977</t>
        </is>
      </c>
      <c r="D321" s="426" t="inlineStr">
        <is>
          <t>Болты с гайками и шайбами строительные</t>
        </is>
      </c>
      <c r="E321" s="427" t="inlineStr">
        <is>
          <t>кг</t>
        </is>
      </c>
      <c r="F321" s="427" t="n">
        <v>74.14</v>
      </c>
      <c r="G321" s="429" t="n">
        <v>9.039999999999999</v>
      </c>
      <c r="H321" s="347">
        <f>ROUND(F321*G321,2)</f>
        <v/>
      </c>
      <c r="I321" s="384" t="n"/>
      <c r="J321" s="384" t="n"/>
      <c r="K321" s="384" t="n"/>
      <c r="L321" s="384" t="n"/>
    </row>
    <row r="322" s="382">
      <c r="A322" s="352" t="n">
        <v>307</v>
      </c>
      <c r="B322" s="419" t="n"/>
      <c r="C322" s="354" t="inlineStr">
        <is>
          <t>113-0021</t>
        </is>
      </c>
      <c r="D322" s="426" t="inlineStr">
        <is>
          <t>Грунтовка ГФ-021 красно-коричневая</t>
        </is>
      </c>
      <c r="E322" s="427" t="inlineStr">
        <is>
          <t>т</t>
        </is>
      </c>
      <c r="F322" s="427" t="n">
        <v>0.0422</v>
      </c>
      <c r="G322" s="429" t="n">
        <v>15620</v>
      </c>
      <c r="H322" s="347">
        <f>ROUND(F322*G322,2)</f>
        <v/>
      </c>
      <c r="I322" s="384" t="n"/>
      <c r="J322" s="384" t="n"/>
      <c r="K322" s="384" t="n"/>
      <c r="L322" s="384" t="n"/>
    </row>
    <row r="323" s="382">
      <c r="A323" s="352" t="n">
        <v>308</v>
      </c>
      <c r="B323" s="419" t="n"/>
      <c r="C323" s="354" t="inlineStr">
        <is>
          <t>101-2278</t>
        </is>
      </c>
      <c r="D323" s="426" t="inlineStr">
        <is>
          <t>Пропан-бутан, смесь техническая</t>
        </is>
      </c>
      <c r="E323" s="427" t="inlineStr">
        <is>
          <t>кг</t>
        </is>
      </c>
      <c r="F323" s="427" t="n">
        <v>107.2841</v>
      </c>
      <c r="G323" s="429" t="n">
        <v>6.09</v>
      </c>
      <c r="H323" s="347">
        <f>ROUND(F323*G323,2)</f>
        <v/>
      </c>
      <c r="I323" s="384" t="n"/>
      <c r="J323" s="384" t="n"/>
      <c r="K323" s="384" t="n"/>
      <c r="L323" s="384" t="n"/>
    </row>
    <row r="324" ht="25.5" customHeight="1" s="382">
      <c r="A324" s="352" t="n">
        <v>309</v>
      </c>
      <c r="B324" s="419" t="n"/>
      <c r="C324" s="354" t="inlineStr">
        <is>
          <t>204-0005</t>
        </is>
      </c>
      <c r="D324" s="426" t="inlineStr">
        <is>
          <t>Горячекатаная арматурная сталь гладкая класса А-I, диаметром 14 мм</t>
        </is>
      </c>
      <c r="E324" s="427" t="inlineStr">
        <is>
          <t>т</t>
        </is>
      </c>
      <c r="F324" s="427" t="n">
        <v>0.1049</v>
      </c>
      <c r="G324" s="429" t="n">
        <v>6210</v>
      </c>
      <c r="H324" s="347">
        <f>ROUND(F324*G324,2)</f>
        <v/>
      </c>
      <c r="I324" s="384" t="n"/>
      <c r="J324" s="384" t="n"/>
      <c r="K324" s="384" t="n"/>
      <c r="L324" s="384" t="n"/>
    </row>
    <row r="325" ht="25.5" customHeight="1" s="382">
      <c r="A325" s="352" t="n">
        <v>310</v>
      </c>
      <c r="B325" s="419" t="n"/>
      <c r="C325" s="354" t="inlineStr">
        <is>
          <t>204-0037</t>
        </is>
      </c>
      <c r="D325" s="426" t="inlineStr">
        <is>
          <t>Надбавки к ценам заготовок за сборку и сварку каркасов и сеток: плоских, диаметром 12 мм</t>
        </is>
      </c>
      <c r="E325" s="427" t="inlineStr">
        <is>
          <t>т</t>
        </is>
      </c>
      <c r="F325" s="427" t="n">
        <v>0.4726</v>
      </c>
      <c r="G325" s="429" t="n">
        <v>1336.85</v>
      </c>
      <c r="H325" s="347">
        <f>ROUND(F325*G325,2)</f>
        <v/>
      </c>
      <c r="I325" s="384" t="n"/>
      <c r="J325" s="384" t="n"/>
      <c r="K325" s="384" t="n"/>
      <c r="L325" s="384" t="n"/>
    </row>
    <row r="326" ht="51" customHeight="1" s="382">
      <c r="A326" s="352" t="n">
        <v>311</v>
      </c>
      <c r="B326" s="419" t="n"/>
      <c r="C326" s="354" t="inlineStr">
        <is>
          <t>103-0160</t>
        </is>
      </c>
      <c r="D326" s="426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3,5 мм</t>
        </is>
      </c>
      <c r="E326" s="427" t="inlineStr">
        <is>
          <t>м</t>
        </is>
      </c>
      <c r="F326" s="427" t="n">
        <v>9.036</v>
      </c>
      <c r="G326" s="429" t="n">
        <v>67.65000000000001</v>
      </c>
      <c r="H326" s="347">
        <f>ROUND(F326*G326,2)</f>
        <v/>
      </c>
      <c r="I326" s="384" t="n"/>
      <c r="J326" s="384" t="n"/>
      <c r="K326" s="384" t="n"/>
      <c r="L326" s="384" t="n"/>
    </row>
    <row r="327" s="382">
      <c r="A327" s="352" t="n">
        <v>312</v>
      </c>
      <c r="B327" s="419" t="n"/>
      <c r="C327" s="354" t="inlineStr">
        <is>
          <t>101-3911</t>
        </is>
      </c>
      <c r="D327" s="426" t="inlineStr">
        <is>
          <t>Дюбели для пристрелки стальные</t>
        </is>
      </c>
      <c r="E327" s="427" t="inlineStr">
        <is>
          <t>10 шт.</t>
        </is>
      </c>
      <c r="F327" s="427" t="n">
        <v>23</v>
      </c>
      <c r="G327" s="429" t="n">
        <v>26.4</v>
      </c>
      <c r="H327" s="347">
        <f>ROUND(F327*G327,2)</f>
        <v/>
      </c>
      <c r="I327" s="384" t="n"/>
      <c r="J327" s="384" t="n"/>
      <c r="K327" s="384" t="n"/>
      <c r="L327" s="384" t="n"/>
    </row>
    <row r="328" ht="25.5" customHeight="1" s="382">
      <c r="A328" s="352" t="n">
        <v>313</v>
      </c>
      <c r="B328" s="419" t="n"/>
      <c r="C328" s="354" t="inlineStr">
        <is>
          <t>101-2577</t>
        </is>
      </c>
      <c r="D328" s="426" t="inlineStr">
        <is>
          <t>Болты с гайками и шайбами для санитарно-технических работ диаметром 20-22 мм</t>
        </is>
      </c>
      <c r="E328" s="427" t="inlineStr">
        <is>
          <t>т</t>
        </is>
      </c>
      <c r="F328" s="427" t="n">
        <v>0.0434</v>
      </c>
      <c r="G328" s="429" t="n">
        <v>13560</v>
      </c>
      <c r="H328" s="347">
        <f>ROUND(F328*G328,2)</f>
        <v/>
      </c>
      <c r="I328" s="384" t="n"/>
      <c r="J328" s="384" t="n"/>
      <c r="K328" s="384" t="n"/>
      <c r="L328" s="384" t="n"/>
    </row>
    <row r="329" s="382">
      <c r="A329" s="352" t="n">
        <v>314</v>
      </c>
      <c r="B329" s="419" t="n"/>
      <c r="C329" s="354" t="inlineStr">
        <is>
          <t>101-1529</t>
        </is>
      </c>
      <c r="D329" s="426" t="inlineStr">
        <is>
          <t>Электроды диаметром 6 мм Э42</t>
        </is>
      </c>
      <c r="E329" s="427" t="inlineStr">
        <is>
          <t>т</t>
        </is>
      </c>
      <c r="F329" s="427" t="n">
        <v>0.0624</v>
      </c>
      <c r="G329" s="429" t="n">
        <v>9424</v>
      </c>
      <c r="H329" s="347">
        <f>ROUND(F329*G329,2)</f>
        <v/>
      </c>
      <c r="I329" s="384" t="n"/>
      <c r="J329" s="384" t="n"/>
      <c r="K329" s="384" t="n"/>
      <c r="L329" s="384" t="n"/>
    </row>
    <row r="330" s="382">
      <c r="A330" s="352" t="n">
        <v>315</v>
      </c>
      <c r="B330" s="419" t="n"/>
      <c r="C330" s="354" t="inlineStr">
        <is>
          <t>101-1889</t>
        </is>
      </c>
      <c r="D330" s="426" t="inlineStr">
        <is>
          <t>Сталь полосовая: 40х4 мм, кипящая</t>
        </is>
      </c>
      <c r="E330" s="427" t="inlineStr">
        <is>
          <t>т</t>
        </is>
      </c>
      <c r="F330" s="427" t="n">
        <v>0.0871</v>
      </c>
      <c r="G330" s="429" t="n">
        <v>6200</v>
      </c>
      <c r="H330" s="347">
        <f>ROUND(F330*G330,2)</f>
        <v/>
      </c>
      <c r="I330" s="384" t="n"/>
      <c r="J330" s="384" t="n"/>
      <c r="K330" s="384" t="n"/>
      <c r="L330" s="384" t="n"/>
    </row>
    <row r="331" s="382">
      <c r="A331" s="352" t="n">
        <v>316</v>
      </c>
      <c r="B331" s="419" t="n"/>
      <c r="C331" s="354" t="inlineStr">
        <is>
          <t>101-1699</t>
        </is>
      </c>
      <c r="D331" s="426" t="inlineStr">
        <is>
          <t>Патроны для пристрелки</t>
        </is>
      </c>
      <c r="E331" s="427" t="inlineStr">
        <is>
          <t>10 шт.</t>
        </is>
      </c>
      <c r="F331" s="427" t="n">
        <v>23</v>
      </c>
      <c r="G331" s="429" t="n">
        <v>23.4</v>
      </c>
      <c r="H331" s="347">
        <f>ROUND(F331*G331,2)</f>
        <v/>
      </c>
      <c r="I331" s="384" t="n"/>
      <c r="J331" s="384" t="n"/>
      <c r="K331" s="384" t="n"/>
      <c r="L331" s="384" t="n"/>
    </row>
    <row r="332" s="382">
      <c r="A332" s="352" t="n">
        <v>317</v>
      </c>
      <c r="B332" s="419" t="n"/>
      <c r="C332" s="354" t="inlineStr">
        <is>
          <t>105-0071</t>
        </is>
      </c>
      <c r="D332" s="426" t="inlineStr">
        <is>
          <t>Шпалы непропитанные для железных дорог: 1 тип</t>
        </is>
      </c>
      <c r="E332" s="427" t="inlineStr">
        <is>
          <t>шт.</t>
        </is>
      </c>
      <c r="F332" s="427" t="n">
        <v>1.92</v>
      </c>
      <c r="G332" s="429" t="n">
        <v>266.67</v>
      </c>
      <c r="H332" s="347">
        <f>ROUND(F332*G332,2)</f>
        <v/>
      </c>
      <c r="I332" s="384" t="n"/>
      <c r="J332" s="384" t="n"/>
      <c r="K332" s="384" t="n"/>
      <c r="L332" s="384" t="n"/>
    </row>
    <row r="333" ht="25.5" customHeight="1" s="382">
      <c r="A333" s="352" t="n">
        <v>318</v>
      </c>
      <c r="B333" s="419" t="n"/>
      <c r="C333" s="354" t="inlineStr">
        <is>
          <t>204-0034</t>
        </is>
      </c>
      <c r="D333" s="426" t="inlineStr">
        <is>
          <t>Надбавки к ценам заготовок за сборку и сварку каркасов и сеток: плоских, диаметром 5-6 мм</t>
        </is>
      </c>
      <c r="E333" s="427" t="inlineStr">
        <is>
          <t>т</t>
        </is>
      </c>
      <c r="F333" s="427" t="n">
        <v>0.2013</v>
      </c>
      <c r="G333" s="429" t="n">
        <v>2476.76</v>
      </c>
      <c r="H333" s="347">
        <f>ROUND(F333*G333,2)</f>
        <v/>
      </c>
      <c r="I333" s="384" t="n"/>
      <c r="J333" s="384" t="n"/>
      <c r="K333" s="384" t="n"/>
      <c r="L333" s="384" t="n"/>
    </row>
    <row r="334" ht="25.5" customHeight="1" s="382">
      <c r="A334" s="352" t="n">
        <v>319</v>
      </c>
      <c r="B334" s="419" t="n"/>
      <c r="C334" s="354" t="inlineStr">
        <is>
          <t>403-8271</t>
        </is>
      </c>
      <c r="D334" s="426" t="inlineStr">
        <is>
          <t>Кольцо стеновое: КС10.6 /бетон В15 (М200), объем 0,16 м3, расход ар-ры 3,95 кг/ (серия 3.900.1-14)</t>
        </is>
      </c>
      <c r="E334" s="427" t="inlineStr">
        <is>
          <t>шт.</t>
        </is>
      </c>
      <c r="F334" s="427" t="n">
        <v>2</v>
      </c>
      <c r="G334" s="429" t="n">
        <v>242.94</v>
      </c>
      <c r="H334" s="347">
        <f>ROUND(F334*G334,2)</f>
        <v/>
      </c>
      <c r="I334" s="384" t="n"/>
      <c r="J334" s="384" t="n"/>
      <c r="K334" s="384" t="n"/>
      <c r="L334" s="384" t="n"/>
    </row>
    <row r="335" s="382">
      <c r="A335" s="352" t="n">
        <v>320</v>
      </c>
      <c r="B335" s="419" t="n"/>
      <c r="C335" s="354" t="inlineStr">
        <is>
          <t>402-0002</t>
        </is>
      </c>
      <c r="D335" s="426" t="inlineStr">
        <is>
          <t>Раствор готовый кладочный цементный марки 50</t>
        </is>
      </c>
      <c r="E335" s="427" t="inlineStr">
        <is>
          <t>м3</t>
        </is>
      </c>
      <c r="F335" s="427" t="n">
        <v>0.9509</v>
      </c>
      <c r="G335" s="429" t="n">
        <v>485.9</v>
      </c>
      <c r="H335" s="347">
        <f>ROUND(F335*G335,2)</f>
        <v/>
      </c>
      <c r="I335" s="384" t="n"/>
      <c r="J335" s="384" t="n"/>
      <c r="K335" s="384" t="n"/>
      <c r="L335" s="384" t="n"/>
    </row>
    <row r="336" s="382">
      <c r="A336" s="352" t="n">
        <v>321</v>
      </c>
      <c r="B336" s="419" t="n"/>
      <c r="C336" s="354" t="inlineStr">
        <is>
          <t>101-0309</t>
        </is>
      </c>
      <c r="D336" s="426" t="inlineStr">
        <is>
          <t>Канаты пеньковые пропитанные</t>
        </is>
      </c>
      <c r="E336" s="427" t="inlineStr">
        <is>
          <t>т</t>
        </is>
      </c>
      <c r="F336" s="427" t="n">
        <v>0.0121</v>
      </c>
      <c r="G336" s="429" t="n">
        <v>37900</v>
      </c>
      <c r="H336" s="347">
        <f>ROUND(F336*G336,2)</f>
        <v/>
      </c>
      <c r="I336" s="384" t="n"/>
      <c r="J336" s="384" t="n"/>
      <c r="K336" s="384" t="n"/>
      <c r="L336" s="384" t="n"/>
    </row>
    <row r="337" ht="38.25" customHeight="1" s="382">
      <c r="A337" s="352" t="n">
        <v>322</v>
      </c>
      <c r="B337" s="419" t="n"/>
      <c r="C337" s="354" t="inlineStr">
        <is>
          <t>204-0046</t>
        </is>
      </c>
      <c r="D337" s="426" t="inlineStr">
        <is>
          <t>Надбавки к ценам заготовок за сборку и сварку каркасов и сеток: пространственных, диаметром 5-6 мм</t>
        </is>
      </c>
      <c r="E337" s="427" t="inlineStr">
        <is>
          <t>т</t>
        </is>
      </c>
      <c r="F337" s="427" t="n">
        <v>0.12</v>
      </c>
      <c r="G337" s="429" t="n">
        <v>3718.36</v>
      </c>
      <c r="H337" s="347">
        <f>ROUND(F337*G337,2)</f>
        <v/>
      </c>
      <c r="I337" s="384" t="n"/>
      <c r="J337" s="384" t="n"/>
      <c r="K337" s="384" t="n"/>
      <c r="L337" s="384" t="n"/>
    </row>
    <row r="338" ht="25.5" customHeight="1" s="382">
      <c r="A338" s="352" t="n">
        <v>323</v>
      </c>
      <c r="B338" s="419" t="n"/>
      <c r="C338" s="354" t="inlineStr">
        <is>
          <t>101-2343</t>
        </is>
      </c>
      <c r="D338" s="426" t="inlineStr">
        <is>
          <t>Смазка универсальная тугоплавкая УТ (консталин жировой)</t>
        </is>
      </c>
      <c r="E338" s="427" t="inlineStr">
        <is>
          <t>т</t>
        </is>
      </c>
      <c r="F338" s="427" t="n">
        <v>0.0254</v>
      </c>
      <c r="G338" s="429" t="n">
        <v>17500</v>
      </c>
      <c r="H338" s="347">
        <f>ROUND(F338*G338,2)</f>
        <v/>
      </c>
      <c r="I338" s="384" t="n"/>
      <c r="J338" s="384" t="n"/>
      <c r="K338" s="384" t="n"/>
      <c r="L338" s="384" t="n"/>
    </row>
    <row r="339" s="382">
      <c r="A339" s="352" t="n">
        <v>324</v>
      </c>
      <c r="B339" s="419" t="n"/>
      <c r="C339" s="354" t="inlineStr">
        <is>
          <t>101-2467</t>
        </is>
      </c>
      <c r="D339" s="426" t="inlineStr">
        <is>
          <t>Растворитель марки Р-4</t>
        </is>
      </c>
      <c r="E339" s="427" t="inlineStr">
        <is>
          <t>т</t>
        </is>
      </c>
      <c r="F339" s="427" t="n">
        <v>0.0448</v>
      </c>
      <c r="G339" s="429" t="n">
        <v>9420</v>
      </c>
      <c r="H339" s="347">
        <f>ROUND(F339*G339,2)</f>
        <v/>
      </c>
      <c r="I339" s="384" t="n"/>
      <c r="J339" s="384" t="n"/>
      <c r="K339" s="384" t="n"/>
      <c r="L339" s="384" t="n"/>
    </row>
    <row r="340" ht="25.5" customHeight="1" s="382">
      <c r="A340" s="352" t="n">
        <v>325</v>
      </c>
      <c r="B340" s="419" t="n"/>
      <c r="C340" s="354" t="inlineStr">
        <is>
          <t>403-0634</t>
        </is>
      </c>
      <c r="D340" s="426" t="inlineStr">
        <is>
          <t>Плиты опорные:  из бетона В15 (М200) с расходом арматуры 70 кг/м3, объемом до 0,1 м3</t>
        </is>
      </c>
      <c r="E340" s="427" t="inlineStr">
        <is>
          <t>м3</t>
        </is>
      </c>
      <c r="F340" s="427" t="n">
        <v>0.2</v>
      </c>
      <c r="G340" s="429" t="n">
        <v>2025.67</v>
      </c>
      <c r="H340" s="347">
        <f>ROUND(F340*G340,2)</f>
        <v/>
      </c>
      <c r="I340" s="384" t="n"/>
      <c r="J340" s="384" t="n"/>
      <c r="K340" s="384" t="n"/>
      <c r="L340" s="384" t="n"/>
    </row>
    <row r="341" ht="38.25" customHeight="1" s="382">
      <c r="A341" s="352" t="n">
        <v>326</v>
      </c>
      <c r="B341" s="419" t="n"/>
      <c r="C341" s="354" t="inlineStr">
        <is>
          <t>103-0537</t>
        </is>
      </c>
      <c r="D341" s="426" t="inlineStr">
        <is>
          <t>Трубы бесшовные обсадные из стали группы Д и Б с короткой треугольной резьбой, наружным диаметром 219 мм, толщина стенки 8,9 мм</t>
        </is>
      </c>
      <c r="E341" s="427" t="inlineStr">
        <is>
          <t>м</t>
        </is>
      </c>
      <c r="F341" s="427" t="n">
        <v>0.9360000000000001</v>
      </c>
      <c r="G341" s="429" t="n">
        <v>427.3</v>
      </c>
      <c r="H341" s="347">
        <f>ROUND(F341*G341,2)</f>
        <v/>
      </c>
      <c r="I341" s="384" t="n"/>
      <c r="J341" s="384" t="n"/>
      <c r="K341" s="384" t="n"/>
      <c r="L341" s="384" t="n"/>
    </row>
    <row r="342" ht="25.5" customHeight="1" s="382">
      <c r="A342" s="352" t="n">
        <v>327</v>
      </c>
      <c r="B342" s="419" t="n"/>
      <c r="C342" s="354" t="inlineStr">
        <is>
          <t>101-1627</t>
        </is>
      </c>
      <c r="D342" s="426" t="inlineStr">
        <is>
          <t>Сталь листовая углеродистая обыкновенного качества марки ВСт3пс5 толщиной: 4-6 мм</t>
        </is>
      </c>
      <c r="E342" s="427" t="inlineStr">
        <is>
          <t>т</t>
        </is>
      </c>
      <c r="F342" s="427" t="n">
        <v>0.06809999999999999</v>
      </c>
      <c r="G342" s="429" t="n">
        <v>5763</v>
      </c>
      <c r="H342" s="347">
        <f>ROUND(F342*G342,2)</f>
        <v/>
      </c>
      <c r="I342" s="384" t="n"/>
      <c r="J342" s="384" t="n"/>
      <c r="K342" s="384" t="n"/>
      <c r="L342" s="384" t="n"/>
    </row>
    <row r="343" ht="25.5" customHeight="1" s="382">
      <c r="A343" s="352" t="n">
        <v>328</v>
      </c>
      <c r="B343" s="419" t="n"/>
      <c r="C343" s="354" t="inlineStr">
        <is>
          <t>401-0026</t>
        </is>
      </c>
      <c r="D343" s="426" t="inlineStr">
        <is>
          <t>Бетон тяжелый, крупность заполнителя: более 40 мм, класс В15 (М200)</t>
        </is>
      </c>
      <c r="E343" s="427" t="inlineStr">
        <is>
          <t>м3</t>
        </is>
      </c>
      <c r="F343" s="427" t="n">
        <v>0.6151</v>
      </c>
      <c r="G343" s="429" t="n">
        <v>600</v>
      </c>
      <c r="H343" s="347">
        <f>ROUND(F343*G343,2)</f>
        <v/>
      </c>
      <c r="I343" s="384" t="n"/>
      <c r="J343" s="384" t="n"/>
      <c r="K343" s="384" t="n"/>
      <c r="L343" s="384" t="n"/>
    </row>
    <row r="344" s="382">
      <c r="A344" s="352" t="n">
        <v>329</v>
      </c>
      <c r="B344" s="419" t="n"/>
      <c r="C344" s="354" t="inlineStr">
        <is>
          <t>109-0015</t>
        </is>
      </c>
      <c r="D344" s="426" t="inlineStr">
        <is>
          <t>Долота трехшарошечные</t>
        </is>
      </c>
      <c r="E344" s="427" t="inlineStr">
        <is>
          <t>шт.</t>
        </is>
      </c>
      <c r="F344" s="427" t="n">
        <v>0.1848</v>
      </c>
      <c r="G344" s="429" t="n">
        <v>1985.9</v>
      </c>
      <c r="H344" s="347">
        <f>ROUND(F344*G344,2)</f>
        <v/>
      </c>
      <c r="I344" s="384" t="n"/>
      <c r="J344" s="384" t="n"/>
      <c r="K344" s="384" t="n"/>
      <c r="L344" s="384" t="n"/>
    </row>
    <row r="345" s="382">
      <c r="A345" s="352" t="n">
        <v>330</v>
      </c>
      <c r="B345" s="419" t="n"/>
      <c r="C345" s="354" t="inlineStr">
        <is>
          <t>101-0074</t>
        </is>
      </c>
      <c r="D345" s="426" t="inlineStr">
        <is>
          <t>Битумы нефтяные строительные марки БН-70/30</t>
        </is>
      </c>
      <c r="E345" s="427" t="inlineStr">
        <is>
          <t>т</t>
        </is>
      </c>
      <c r="F345" s="427" t="n">
        <v>0.2397</v>
      </c>
      <c r="G345" s="429" t="n">
        <v>1525.5</v>
      </c>
      <c r="H345" s="347">
        <f>ROUND(F345*G345,2)</f>
        <v/>
      </c>
      <c r="I345" s="384" t="n"/>
      <c r="J345" s="384" t="n"/>
      <c r="K345" s="384" t="n"/>
      <c r="L345" s="384" t="n"/>
    </row>
    <row r="346" ht="25.5" customHeight="1" s="382">
      <c r="A346" s="352" t="n">
        <v>331</v>
      </c>
      <c r="B346" s="419" t="n"/>
      <c r="C346" s="354" t="inlineStr">
        <is>
          <t>404-0005</t>
        </is>
      </c>
      <c r="D346" s="426" t="inlineStr">
        <is>
          <t>Кирпич керамический одинарный, размером 250х120х65 мм, марка 100</t>
        </is>
      </c>
      <c r="E346" s="427" t="inlineStr">
        <is>
          <t>1000 шт.</t>
        </is>
      </c>
      <c r="F346" s="427" t="n">
        <v>0.204</v>
      </c>
      <c r="G346" s="429" t="n">
        <v>1752.6</v>
      </c>
      <c r="H346" s="347">
        <f>ROUND(F346*G346,2)</f>
        <v/>
      </c>
      <c r="I346" s="384" t="n"/>
      <c r="J346" s="384" t="n"/>
      <c r="K346" s="384" t="n"/>
      <c r="L346" s="384" t="n"/>
    </row>
    <row r="347" s="382">
      <c r="A347" s="352" t="n">
        <v>332</v>
      </c>
      <c r="B347" s="419" t="n"/>
      <c r="C347" s="354" t="inlineStr">
        <is>
          <t>101-2162</t>
        </is>
      </c>
      <c r="D347" s="426" t="inlineStr">
        <is>
          <t>Рукава металлические диаметром: 27 мм РЗ-Ц-Х</t>
        </is>
      </c>
      <c r="E347" s="427" t="inlineStr">
        <is>
          <t>м</t>
        </is>
      </c>
      <c r="F347" s="427" t="n">
        <v>25.75</v>
      </c>
      <c r="G347" s="429" t="n">
        <v>13.56</v>
      </c>
      <c r="H347" s="347">
        <f>ROUND(F347*G347,2)</f>
        <v/>
      </c>
      <c r="I347" s="384" t="n"/>
      <c r="J347" s="384" t="n"/>
      <c r="K347" s="384" t="n"/>
      <c r="L347" s="384" t="n"/>
    </row>
    <row r="348" ht="25.5" customHeight="1" s="382">
      <c r="A348" s="352" t="n">
        <v>333</v>
      </c>
      <c r="B348" s="419" t="n"/>
      <c r="C348" s="354" t="inlineStr">
        <is>
          <t>102-0081</t>
        </is>
      </c>
      <c r="D348" s="426" t="inlineStr">
        <is>
          <t>Доски необрезные хвойных пород длиной: 4-6,5 м, все ширины, толщиной 44 мм и более, III сорта</t>
        </is>
      </c>
      <c r="E348" s="427" t="inlineStr">
        <is>
          <t>м3</t>
        </is>
      </c>
      <c r="F348" s="427" t="n">
        <v>0.504</v>
      </c>
      <c r="G348" s="429" t="n">
        <v>684</v>
      </c>
      <c r="H348" s="347">
        <f>ROUND(F348*G348,2)</f>
        <v/>
      </c>
      <c r="I348" s="384" t="n"/>
      <c r="J348" s="384" t="n"/>
      <c r="K348" s="384" t="n"/>
      <c r="L348" s="384" t="n"/>
    </row>
    <row r="349" ht="25.5" customHeight="1" s="382">
      <c r="A349" s="352" t="n">
        <v>334</v>
      </c>
      <c r="B349" s="419" t="n"/>
      <c r="C349" s="354" t="inlineStr">
        <is>
          <t>102-0053</t>
        </is>
      </c>
      <c r="D349" s="426" t="inlineStr">
        <is>
          <t>Доски обрезные хвойных пород длиной 4-6,5 м, шириной 75-150 мм, толщиной 25 мм, III сорта</t>
        </is>
      </c>
      <c r="E349" s="427" t="inlineStr">
        <is>
          <t>м3</t>
        </is>
      </c>
      <c r="F349" s="427" t="n">
        <v>0.2903</v>
      </c>
      <c r="G349" s="429" t="n">
        <v>1100</v>
      </c>
      <c r="H349" s="347">
        <f>ROUND(F349*G349,2)</f>
        <v/>
      </c>
      <c r="I349" s="384" t="n"/>
      <c r="J349" s="384" t="n"/>
      <c r="K349" s="384" t="n"/>
      <c r="L349" s="384" t="n"/>
    </row>
    <row r="350" ht="25.5" customHeight="1" s="382">
      <c r="A350" s="352" t="n">
        <v>335</v>
      </c>
      <c r="B350" s="419" t="n"/>
      <c r="C350" s="354" t="inlineStr">
        <is>
          <t>408-0030</t>
        </is>
      </c>
      <c r="D350" s="426" t="inlineStr">
        <is>
          <t>Щебень из природного камня для строительных работ марка 200, фракция 10-20 мм</t>
        </is>
      </c>
      <c r="E350" s="427" t="inlineStr">
        <is>
          <t>м3</t>
        </is>
      </c>
      <c r="F350" s="427" t="n">
        <v>2.987</v>
      </c>
      <c r="G350" s="429" t="n">
        <v>106.3</v>
      </c>
      <c r="H350" s="347">
        <f>ROUND(F350*G350,2)</f>
        <v/>
      </c>
      <c r="I350" s="384" t="n"/>
      <c r="J350" s="384" t="n"/>
      <c r="K350" s="384" t="n"/>
      <c r="L350" s="384" t="n"/>
    </row>
    <row r="351" s="382">
      <c r="A351" s="352" t="n">
        <v>336</v>
      </c>
      <c r="B351" s="419" t="n"/>
      <c r="C351" s="354" t="inlineStr">
        <is>
          <t>101-0782</t>
        </is>
      </c>
      <c r="D351" s="426" t="inlineStr">
        <is>
          <t>Поковки из квадратных заготовок, масса 1,8 кг</t>
        </is>
      </c>
      <c r="E351" s="427" t="inlineStr">
        <is>
          <t>т</t>
        </is>
      </c>
      <c r="F351" s="427" t="n">
        <v>0.0522</v>
      </c>
      <c r="G351" s="429" t="n">
        <v>5989</v>
      </c>
      <c r="H351" s="347">
        <f>ROUND(F351*G351,2)</f>
        <v/>
      </c>
      <c r="I351" s="384" t="n"/>
      <c r="J351" s="384" t="n"/>
      <c r="K351" s="384" t="n"/>
      <c r="L351" s="384" t="n"/>
    </row>
    <row r="352" s="382">
      <c r="A352" s="352" t="n">
        <v>337</v>
      </c>
      <c r="B352" s="419" t="n"/>
      <c r="C352" s="354" t="inlineStr">
        <is>
          <t>101-1924</t>
        </is>
      </c>
      <c r="D352" s="426" t="inlineStr">
        <is>
          <t>Электроды диаметром: 4 мм Э42А</t>
        </is>
      </c>
      <c r="E352" s="427" t="inlineStr">
        <is>
          <t>кг</t>
        </is>
      </c>
      <c r="F352" s="427" t="n">
        <v>28.2528</v>
      </c>
      <c r="G352" s="429" t="n">
        <v>10.57</v>
      </c>
      <c r="H352" s="347">
        <f>ROUND(F352*G352,2)</f>
        <v/>
      </c>
      <c r="I352" s="384" t="n"/>
      <c r="J352" s="384" t="n"/>
      <c r="K352" s="384" t="n"/>
      <c r="L352" s="384" t="n"/>
    </row>
    <row r="353" s="382">
      <c r="A353" s="352" t="n">
        <v>338</v>
      </c>
      <c r="B353" s="419" t="n"/>
      <c r="C353" s="354" t="inlineStr">
        <is>
          <t>101-2429</t>
        </is>
      </c>
      <c r="D353" s="426" t="inlineStr">
        <is>
          <t>Цемент расширяющийся</t>
        </is>
      </c>
      <c r="E353" s="427" t="inlineStr">
        <is>
          <t>т</t>
        </is>
      </c>
      <c r="F353" s="427" t="n">
        <v>0.1327</v>
      </c>
      <c r="G353" s="429" t="n">
        <v>2165.8</v>
      </c>
      <c r="H353" s="347">
        <f>ROUND(F353*G353,2)</f>
        <v/>
      </c>
      <c r="I353" s="384" t="n"/>
      <c r="J353" s="384" t="n"/>
      <c r="K353" s="384" t="n"/>
      <c r="L353" s="384" t="n"/>
    </row>
    <row r="354" ht="38.25" customHeight="1" s="382">
      <c r="A354" s="352" t="n">
        <v>339</v>
      </c>
      <c r="B354" s="419" t="n"/>
      <c r="C354" s="354" t="inlineStr">
        <is>
          <t>103-0550</t>
        </is>
      </c>
      <c r="D354" s="426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354" s="427" t="inlineStr">
        <is>
          <t>м</t>
        </is>
      </c>
      <c r="F354" s="427" t="n">
        <v>0.42</v>
      </c>
      <c r="G354" s="429" t="n">
        <v>677.51</v>
      </c>
      <c r="H354" s="347">
        <f>ROUND(F354*G354,2)</f>
        <v/>
      </c>
      <c r="I354" s="384" t="n"/>
      <c r="J354" s="384" t="n"/>
      <c r="K354" s="384" t="n"/>
      <c r="L354" s="384" t="n"/>
    </row>
    <row r="355" s="382">
      <c r="A355" s="352" t="n">
        <v>340</v>
      </c>
      <c r="B355" s="419" t="n"/>
      <c r="C355" s="354" t="inlineStr">
        <is>
          <t>101-1522</t>
        </is>
      </c>
      <c r="D355" s="426" t="inlineStr">
        <is>
          <t>Электроды диаметром 5 мм Э42А</t>
        </is>
      </c>
      <c r="E355" s="427" t="inlineStr">
        <is>
          <t>т</t>
        </is>
      </c>
      <c r="F355" s="427" t="n">
        <v>0.0264</v>
      </c>
      <c r="G355" s="429" t="n">
        <v>10362</v>
      </c>
      <c r="H355" s="347">
        <f>ROUND(F355*G355,2)</f>
        <v/>
      </c>
      <c r="I355" s="384" t="n"/>
      <c r="J355" s="384" t="n"/>
      <c r="K355" s="384" t="n"/>
      <c r="L355" s="384" t="n"/>
    </row>
    <row r="356" s="382">
      <c r="A356" s="352" t="n">
        <v>341</v>
      </c>
      <c r="B356" s="419" t="n"/>
      <c r="C356" s="354" t="inlineStr">
        <is>
          <t>203-0512</t>
        </is>
      </c>
      <c r="D356" s="426" t="inlineStr">
        <is>
          <t>Щиты из досок толщиной 40 мм</t>
        </is>
      </c>
      <c r="E356" s="427" t="inlineStr">
        <is>
          <t>м2</t>
        </is>
      </c>
      <c r="F356" s="427" t="n">
        <v>4.7292</v>
      </c>
      <c r="G356" s="429" t="n">
        <v>57.63</v>
      </c>
      <c r="H356" s="347">
        <f>ROUND(F356*G356,2)</f>
        <v/>
      </c>
      <c r="I356" s="384" t="n"/>
      <c r="J356" s="384" t="n"/>
      <c r="K356" s="384" t="n"/>
      <c r="L356" s="384" t="n"/>
    </row>
    <row r="357" s="382">
      <c r="A357" s="352" t="n">
        <v>342</v>
      </c>
      <c r="B357" s="419" t="n"/>
      <c r="C357" s="354" t="inlineStr">
        <is>
          <t>101-1531</t>
        </is>
      </c>
      <c r="D357" s="426" t="inlineStr">
        <is>
          <t>Электроды диаметром 6 мм Э46</t>
        </is>
      </c>
      <c r="E357" s="427" t="inlineStr">
        <is>
          <t>т</t>
        </is>
      </c>
      <c r="F357" s="427" t="n">
        <v>0.0276</v>
      </c>
      <c r="G357" s="429" t="n">
        <v>9793</v>
      </c>
      <c r="H357" s="347">
        <f>ROUND(F357*G357,2)</f>
        <v/>
      </c>
      <c r="I357" s="384" t="n"/>
      <c r="J357" s="384" t="n"/>
      <c r="K357" s="384" t="n"/>
      <c r="L357" s="384" t="n"/>
    </row>
    <row r="358" s="382">
      <c r="A358" s="352" t="n">
        <v>343</v>
      </c>
      <c r="B358" s="419" t="n"/>
      <c r="C358" s="354" t="inlineStr">
        <is>
          <t>109-0014</t>
        </is>
      </c>
      <c r="D358" s="426" t="inlineStr">
        <is>
          <t>Долота лопастные</t>
        </is>
      </c>
      <c r="E358" s="427" t="inlineStr">
        <is>
          <t>шт.</t>
        </is>
      </c>
      <c r="F358" s="427" t="n">
        <v>0.1848</v>
      </c>
      <c r="G358" s="429" t="n">
        <v>1434.26</v>
      </c>
      <c r="H358" s="347">
        <f>ROUND(F358*G358,2)</f>
        <v/>
      </c>
      <c r="I358" s="384" t="n"/>
      <c r="J358" s="384" t="n"/>
      <c r="K358" s="384" t="n"/>
      <c r="L358" s="384" t="n"/>
    </row>
    <row r="359" s="382">
      <c r="A359" s="352" t="n">
        <v>344</v>
      </c>
      <c r="B359" s="419" t="n"/>
      <c r="C359" s="354" t="inlineStr">
        <is>
          <t>20.1.02.14-0005</t>
        </is>
      </c>
      <c r="D359" s="357" t="inlineStr">
        <is>
          <t>Серьга СР-16-20</t>
        </is>
      </c>
      <c r="E359" s="427" t="inlineStr">
        <is>
          <t>шт</t>
        </is>
      </c>
      <c r="F359" s="427" t="n">
        <v>12</v>
      </c>
      <c r="G359" s="429" t="n">
        <v>21.5</v>
      </c>
      <c r="H359" s="347">
        <f>ROUND(F359*G359,2)</f>
        <v/>
      </c>
      <c r="I359" s="384" t="n"/>
      <c r="J359" s="384" t="n"/>
      <c r="K359" s="384" t="n"/>
      <c r="L359" s="384" t="n"/>
    </row>
    <row r="360" s="382">
      <c r="A360" s="352" t="n">
        <v>345</v>
      </c>
      <c r="B360" s="419" t="n"/>
      <c r="C360" s="354" t="inlineStr">
        <is>
          <t>113-0292</t>
        </is>
      </c>
      <c r="D360" s="426" t="inlineStr">
        <is>
          <t>Эмаль ХВ-1120 перхлорвиниловая</t>
        </is>
      </c>
      <c r="E360" s="427" t="inlineStr">
        <is>
          <t>т</t>
        </is>
      </c>
      <c r="F360" s="427" t="n">
        <v>0.0078</v>
      </c>
      <c r="G360" s="429" t="n">
        <v>31500</v>
      </c>
      <c r="H360" s="347">
        <f>ROUND(F360*G360,2)</f>
        <v/>
      </c>
      <c r="I360" s="384" t="n"/>
      <c r="J360" s="384" t="n"/>
      <c r="K360" s="384" t="n"/>
      <c r="L360" s="384" t="n"/>
    </row>
    <row r="361" s="382">
      <c r="A361" s="352" t="n">
        <v>346</v>
      </c>
      <c r="B361" s="419" t="n"/>
      <c r="C361" s="354" t="inlineStr">
        <is>
          <t>101-0324</t>
        </is>
      </c>
      <c r="D361" s="426" t="inlineStr">
        <is>
          <t>Кислород технический: газообразный</t>
        </is>
      </c>
      <c r="E361" s="427" t="inlineStr">
        <is>
          <t>м3</t>
        </is>
      </c>
      <c r="F361" s="427" t="n">
        <v>37.187</v>
      </c>
      <c r="G361" s="429" t="n">
        <v>6.22</v>
      </c>
      <c r="H361" s="347">
        <f>ROUND(F361*G361,2)</f>
        <v/>
      </c>
      <c r="I361" s="384" t="n"/>
      <c r="J361" s="384" t="n"/>
      <c r="K361" s="384" t="n"/>
      <c r="L361" s="384" t="n"/>
    </row>
    <row r="362" ht="25.5" customHeight="1" s="382">
      <c r="A362" s="352" t="n">
        <v>347</v>
      </c>
      <c r="B362" s="419" t="n"/>
      <c r="C362" s="354" t="inlineStr">
        <is>
          <t>506-0610</t>
        </is>
      </c>
      <c r="D362" s="426" t="inlineStr">
        <is>
          <t>Ленты алюминиевые марки АД1Н, шириной: 30 мм, толщиной 0,8 мм</t>
        </is>
      </c>
      <c r="E362" s="427" t="inlineStr">
        <is>
          <t>кг</t>
        </is>
      </c>
      <c r="F362" s="427" t="n">
        <v>5.184</v>
      </c>
      <c r="G362" s="429" t="n">
        <v>43.41</v>
      </c>
      <c r="H362" s="347">
        <f>ROUND(F362*G362,2)</f>
        <v/>
      </c>
      <c r="I362" s="384" t="n"/>
      <c r="J362" s="384" t="n"/>
      <c r="K362" s="384" t="n"/>
      <c r="L362" s="384" t="n"/>
    </row>
    <row r="363" ht="25.5" customHeight="1" s="382">
      <c r="A363" s="352" t="n">
        <v>348</v>
      </c>
      <c r="B363" s="419" t="n"/>
      <c r="C363" s="354" t="inlineStr">
        <is>
          <t>102-0008</t>
        </is>
      </c>
      <c r="D363" s="426" t="inlineStr">
        <is>
          <t>Лесоматериалы круглые хвойных пород для строительства диаметром 14-24 см, длиной 3-6,5 м</t>
        </is>
      </c>
      <c r="E363" s="427" t="inlineStr">
        <is>
          <t>м3</t>
        </is>
      </c>
      <c r="F363" s="427" t="n">
        <v>0.3973</v>
      </c>
      <c r="G363" s="429" t="n">
        <v>558.33</v>
      </c>
      <c r="H363" s="347">
        <f>ROUND(F363*G363,2)</f>
        <v/>
      </c>
      <c r="I363" s="384" t="n"/>
      <c r="J363" s="384" t="n"/>
      <c r="K363" s="384" t="n"/>
      <c r="L363" s="384" t="n"/>
    </row>
    <row r="364" s="382">
      <c r="A364" s="352" t="n">
        <v>349</v>
      </c>
      <c r="B364" s="419" t="n"/>
      <c r="C364" s="354" t="inlineStr">
        <is>
          <t>101-1825</t>
        </is>
      </c>
      <c r="D364" s="426" t="inlineStr">
        <is>
          <t>Олифа натуральная</t>
        </is>
      </c>
      <c r="E364" s="427" t="inlineStr">
        <is>
          <t>кг</t>
        </is>
      </c>
      <c r="F364" s="427" t="n">
        <v>6.279</v>
      </c>
      <c r="G364" s="429" t="n">
        <v>32.6</v>
      </c>
      <c r="H364" s="347">
        <f>ROUND(F364*G364,2)</f>
        <v/>
      </c>
      <c r="I364" s="384" t="n"/>
      <c r="J364" s="384" t="n"/>
      <c r="K364" s="384" t="n"/>
      <c r="L364" s="384" t="n"/>
    </row>
    <row r="365" s="382">
      <c r="A365" s="352" t="n">
        <v>350</v>
      </c>
      <c r="B365" s="419" t="n"/>
      <c r="C365" s="354" t="inlineStr">
        <is>
          <t>101-2355</t>
        </is>
      </c>
      <c r="D365" s="426" t="inlineStr">
        <is>
          <t>Бумага шлифовальная</t>
        </is>
      </c>
      <c r="E365" s="427" t="inlineStr">
        <is>
          <t>кг</t>
        </is>
      </c>
      <c r="F365" s="427" t="n">
        <v>4</v>
      </c>
      <c r="G365" s="429" t="n">
        <v>50</v>
      </c>
      <c r="H365" s="347">
        <f>ROUND(F365*G365,2)</f>
        <v/>
      </c>
      <c r="I365" s="384" t="n"/>
      <c r="J365" s="384" t="n"/>
      <c r="K365" s="384" t="n"/>
      <c r="L365" s="384" t="n"/>
    </row>
    <row r="366" ht="25.5" customHeight="1" s="382">
      <c r="A366" s="352" t="n">
        <v>351</v>
      </c>
      <c r="B366" s="419" t="n"/>
      <c r="C366" s="354" t="inlineStr">
        <is>
          <t>101-0091</t>
        </is>
      </c>
      <c r="D366" s="426" t="inlineStr">
        <is>
          <t>Болты с шестигранной головкой диаметром резьбы 12 (14) мм</t>
        </is>
      </c>
      <c r="E366" s="427" t="inlineStr">
        <is>
          <t>т</t>
        </is>
      </c>
      <c r="F366" s="427" t="n">
        <v>0.0152</v>
      </c>
      <c r="G366" s="429" t="n">
        <v>12606</v>
      </c>
      <c r="H366" s="347">
        <f>ROUND(F366*G366,2)</f>
        <v/>
      </c>
      <c r="I366" s="384" t="n"/>
      <c r="J366" s="384" t="n"/>
      <c r="K366" s="384" t="n"/>
      <c r="L366" s="384" t="n"/>
    </row>
    <row r="367" s="382">
      <c r="A367" s="352" t="n">
        <v>352</v>
      </c>
      <c r="B367" s="419" t="n"/>
      <c r="C367" s="354" t="inlineStr">
        <is>
          <t>509-1784</t>
        </is>
      </c>
      <c r="D367" s="426" t="inlineStr">
        <is>
          <t>Скобы: металлические</t>
        </is>
      </c>
      <c r="E367" s="427" t="inlineStr">
        <is>
          <t>кг</t>
        </is>
      </c>
      <c r="F367" s="427" t="n">
        <v>29.4</v>
      </c>
      <c r="G367" s="429" t="n">
        <v>6.4</v>
      </c>
      <c r="H367" s="347">
        <f>ROUND(F367*G367,2)</f>
        <v/>
      </c>
      <c r="I367" s="384" t="n"/>
      <c r="J367" s="384" t="n"/>
      <c r="K367" s="384" t="n"/>
      <c r="L367" s="384" t="n"/>
    </row>
    <row r="368" ht="25.5" customHeight="1" s="382">
      <c r="A368" s="352" t="n">
        <v>353</v>
      </c>
      <c r="B368" s="419" t="n"/>
      <c r="C368" s="354" t="inlineStr">
        <is>
          <t>410-0054</t>
        </is>
      </c>
      <c r="D368" s="426" t="inlineStr">
        <is>
          <t>Асфальт литой для покрытий тротуаров тип II (жесткий)</t>
        </is>
      </c>
      <c r="E368" s="427" t="inlineStr">
        <is>
          <t>т</t>
        </is>
      </c>
      <c r="F368" s="427" t="n">
        <v>0.3392</v>
      </c>
      <c r="G368" s="429" t="n">
        <v>455.39</v>
      </c>
      <c r="H368" s="347">
        <f>ROUND(F368*G368,2)</f>
        <v/>
      </c>
      <c r="I368" s="384" t="n"/>
      <c r="J368" s="384" t="n"/>
      <c r="K368" s="384" t="n"/>
      <c r="L368" s="384" t="n"/>
    </row>
    <row r="369" ht="25.5" customHeight="1" s="382">
      <c r="A369" s="352" t="n">
        <v>354</v>
      </c>
      <c r="B369" s="419" t="n"/>
      <c r="C369" s="354" t="inlineStr">
        <is>
          <t>509-0969</t>
        </is>
      </c>
      <c r="D369" s="426" t="inlineStr">
        <is>
          <t>Прокладки из паронита марки ПМБ, толщиной 1 мм, диаметром 200 мм</t>
        </is>
      </c>
      <c r="E369" s="427" t="inlineStr">
        <is>
          <t>1000 шт.</t>
        </is>
      </c>
      <c r="F369" s="427" t="n">
        <v>0.014</v>
      </c>
      <c r="G369" s="429" t="n">
        <v>10374</v>
      </c>
      <c r="H369" s="347">
        <f>ROUND(F369*G369,2)</f>
        <v/>
      </c>
      <c r="I369" s="384" t="n"/>
      <c r="J369" s="384" t="n"/>
      <c r="K369" s="384" t="n"/>
      <c r="L369" s="384" t="n"/>
    </row>
    <row r="370" s="382">
      <c r="A370" s="352" t="n">
        <v>355</v>
      </c>
      <c r="B370" s="419" t="n"/>
      <c r="C370" s="354" t="inlineStr">
        <is>
          <t>101-1888</t>
        </is>
      </c>
      <c r="D370" s="426" t="inlineStr">
        <is>
          <t>Трубы асбестоцементные напорные ВТ6 х200 тип 1</t>
        </is>
      </c>
      <c r="E370" s="427" t="inlineStr">
        <is>
          <t>м</t>
        </is>
      </c>
      <c r="F370" s="427" t="n">
        <v>3.546</v>
      </c>
      <c r="G370" s="429" t="n">
        <v>40.93</v>
      </c>
      <c r="H370" s="347">
        <f>ROUND(F370*G370,2)</f>
        <v/>
      </c>
      <c r="I370" s="384" t="n"/>
      <c r="J370" s="384" t="n"/>
      <c r="K370" s="384" t="n"/>
      <c r="L370" s="384" t="n"/>
    </row>
    <row r="371" s="382">
      <c r="A371" s="352" t="n">
        <v>356</v>
      </c>
      <c r="B371" s="419" t="n"/>
      <c r="C371" s="354" t="inlineStr">
        <is>
          <t>509-0032</t>
        </is>
      </c>
      <c r="D371" s="426" t="inlineStr">
        <is>
          <t>Зажим аппаратный прессуемый А2А-120-8</t>
        </is>
      </c>
      <c r="E371" s="427" t="inlineStr">
        <is>
          <t>100 шт.</t>
        </is>
      </c>
      <c r="F371" s="427" t="n">
        <v>0.08</v>
      </c>
      <c r="G371" s="429" t="n">
        <v>1776</v>
      </c>
      <c r="H371" s="347">
        <f>ROUND(F371*G371,2)</f>
        <v/>
      </c>
      <c r="I371" s="384" t="n"/>
      <c r="J371" s="384" t="n"/>
      <c r="K371" s="384" t="n"/>
      <c r="L371" s="384" t="n"/>
    </row>
    <row r="372" s="382">
      <c r="A372" s="352" t="n">
        <v>357</v>
      </c>
      <c r="B372" s="419" t="n"/>
      <c r="C372" s="354" t="inlineStr">
        <is>
          <t>101-0179</t>
        </is>
      </c>
      <c r="D372" s="426" t="inlineStr">
        <is>
          <t>Гвозди строительные с плоской головкой: 1,6х50 мм</t>
        </is>
      </c>
      <c r="E372" s="427" t="inlineStr">
        <is>
          <t>т</t>
        </is>
      </c>
      <c r="F372" s="427" t="n">
        <v>0.0164</v>
      </c>
      <c r="G372" s="429" t="n">
        <v>8475</v>
      </c>
      <c r="H372" s="347">
        <f>ROUND(F372*G372,2)</f>
        <v/>
      </c>
      <c r="I372" s="384" t="n"/>
      <c r="J372" s="384" t="n"/>
      <c r="K372" s="384" t="n"/>
      <c r="L372" s="384" t="n"/>
    </row>
    <row r="373" s="382">
      <c r="A373" s="352" t="n">
        <v>358</v>
      </c>
      <c r="B373" s="419" t="n"/>
      <c r="C373" s="354" t="inlineStr">
        <is>
          <t>101-1894</t>
        </is>
      </c>
      <c r="D373" s="426" t="inlineStr">
        <is>
          <t>Трубы асбестоцементные напорные ВТ6 х300 тип 1</t>
        </is>
      </c>
      <c r="E373" s="427" t="inlineStr">
        <is>
          <t>м</t>
        </is>
      </c>
      <c r="F373" s="427" t="n">
        <v>2.026</v>
      </c>
      <c r="G373" s="429" t="n">
        <v>67.47</v>
      </c>
      <c r="H373" s="347">
        <f>ROUND(F373*G373,2)</f>
        <v/>
      </c>
      <c r="I373" s="384" t="n"/>
      <c r="J373" s="384" t="n"/>
      <c r="K373" s="384" t="n"/>
      <c r="L373" s="384" t="n"/>
    </row>
    <row r="374" s="382">
      <c r="A374" s="352" t="n">
        <v>359</v>
      </c>
      <c r="B374" s="419" t="n"/>
      <c r="C374" s="354" t="inlineStr">
        <is>
          <t>101-1515</t>
        </is>
      </c>
      <c r="D374" s="426" t="inlineStr">
        <is>
          <t>Электроды диаметром: 4 мм Э46</t>
        </is>
      </c>
      <c r="E374" s="427" t="inlineStr">
        <is>
          <t>т</t>
        </is>
      </c>
      <c r="F374" s="427" t="n">
        <v>0.0122</v>
      </c>
      <c r="G374" s="429" t="n">
        <v>10749</v>
      </c>
      <c r="H374" s="347">
        <f>ROUND(F374*G374,2)</f>
        <v/>
      </c>
      <c r="I374" s="384" t="n"/>
      <c r="J374" s="384" t="n"/>
      <c r="K374" s="384" t="n"/>
      <c r="L374" s="384" t="n"/>
    </row>
    <row r="375" s="382">
      <c r="A375" s="352" t="n">
        <v>360</v>
      </c>
      <c r="B375" s="419" t="n"/>
      <c r="C375" s="354" t="inlineStr">
        <is>
          <t>405-0253</t>
        </is>
      </c>
      <c r="D375" s="426" t="inlineStr">
        <is>
          <t>Известь строительная негашеная комовая, сорт I</t>
        </is>
      </c>
      <c r="E375" s="427" t="inlineStr">
        <is>
          <t>т</t>
        </is>
      </c>
      <c r="F375" s="427" t="n">
        <v>0.1737</v>
      </c>
      <c r="G375" s="429" t="n">
        <v>734.5</v>
      </c>
      <c r="H375" s="347">
        <f>ROUND(F375*G375,2)</f>
        <v/>
      </c>
      <c r="I375" s="384" t="n"/>
      <c r="J375" s="384" t="n"/>
      <c r="K375" s="384" t="n"/>
      <c r="L375" s="384" t="n"/>
    </row>
    <row r="376" s="382">
      <c r="A376" s="352" t="n">
        <v>361</v>
      </c>
      <c r="B376" s="419" t="n"/>
      <c r="C376" s="354" t="inlineStr">
        <is>
          <t>111-0087</t>
        </is>
      </c>
      <c r="D376" s="426" t="inlineStr">
        <is>
          <t>Бирки-оконцеватели</t>
        </is>
      </c>
      <c r="E376" s="427" t="inlineStr">
        <is>
          <t>100 шт.</t>
        </is>
      </c>
      <c r="F376" s="427" t="n">
        <v>1.92</v>
      </c>
      <c r="G376" s="429" t="n">
        <v>63</v>
      </c>
      <c r="H376" s="347">
        <f>ROUND(F376*G376,2)</f>
        <v/>
      </c>
      <c r="I376" s="384" t="n"/>
      <c r="J376" s="384" t="n"/>
      <c r="K376" s="384" t="n"/>
      <c r="L376" s="384" t="n"/>
    </row>
    <row r="377" ht="25.5" customHeight="1" s="382">
      <c r="A377" s="352" t="n">
        <v>362</v>
      </c>
      <c r="B377" s="419" t="n"/>
      <c r="C377" s="354" t="inlineStr">
        <is>
          <t>408-0391</t>
        </is>
      </c>
      <c r="D377" s="426" t="inlineStr">
        <is>
          <t>Щебень известняковый для строительных работ марки 600 фракции 5-10 мм</t>
        </is>
      </c>
      <c r="E377" s="427" t="inlineStr">
        <is>
          <t>м3</t>
        </is>
      </c>
      <c r="F377" s="427" t="n">
        <v>0.8265</v>
      </c>
      <c r="G377" s="429" t="n">
        <v>145.8</v>
      </c>
      <c r="H377" s="347">
        <f>ROUND(F377*G377,2)</f>
        <v/>
      </c>
      <c r="I377" s="384" t="n"/>
      <c r="J377" s="384" t="n"/>
      <c r="K377" s="384" t="n"/>
      <c r="L377" s="384" t="n"/>
    </row>
    <row r="378" s="382">
      <c r="A378" s="352" t="n">
        <v>363</v>
      </c>
      <c r="B378" s="419" t="n"/>
      <c r="C378" s="354" t="inlineStr">
        <is>
          <t>502-0639</t>
        </is>
      </c>
      <c r="D378" s="426" t="inlineStr">
        <is>
          <t>Муфта</t>
        </is>
      </c>
      <c r="E378" s="427" t="inlineStr">
        <is>
          <t>шт.</t>
        </is>
      </c>
      <c r="F378" s="427" t="n">
        <v>24</v>
      </c>
      <c r="G378" s="429" t="n">
        <v>5</v>
      </c>
      <c r="H378" s="347">
        <f>ROUND(F378*G378,2)</f>
        <v/>
      </c>
      <c r="I378" s="384" t="n"/>
      <c r="J378" s="384" t="n"/>
      <c r="K378" s="384" t="n"/>
      <c r="L378" s="384" t="n"/>
    </row>
    <row r="379" ht="25.5" customHeight="1" s="382">
      <c r="A379" s="352" t="n">
        <v>364</v>
      </c>
      <c r="B379" s="419" t="n"/>
      <c r="C379" s="354" t="inlineStr">
        <is>
          <t>507-2618</t>
        </is>
      </c>
      <c r="D379" s="426" t="inlineStr">
        <is>
          <t>Соединительная арматура трубопроводов, муфта диаметром: 25 мм</t>
        </is>
      </c>
      <c r="E379" s="427" t="inlineStr">
        <is>
          <t>10 шт.</t>
        </is>
      </c>
      <c r="F379" s="427" t="n">
        <v>8.4</v>
      </c>
      <c r="G379" s="429" t="n">
        <v>13.12</v>
      </c>
      <c r="H379" s="347">
        <f>ROUND(F379*G379,2)</f>
        <v/>
      </c>
      <c r="I379" s="384" t="n"/>
      <c r="J379" s="384" t="n"/>
      <c r="K379" s="384" t="n"/>
      <c r="L379" s="384" t="n"/>
    </row>
    <row r="380" s="382">
      <c r="A380" s="352" t="n">
        <v>365</v>
      </c>
      <c r="B380" s="419" t="n"/>
      <c r="C380" s="354" t="inlineStr">
        <is>
          <t>101-0113</t>
        </is>
      </c>
      <c r="D380" s="426" t="inlineStr">
        <is>
          <t>Бязь суровая арт. 6804</t>
        </is>
      </c>
      <c r="E380" s="427" t="inlineStr">
        <is>
          <t>10 м2</t>
        </is>
      </c>
      <c r="F380" s="427" t="n">
        <v>1.38</v>
      </c>
      <c r="G380" s="429" t="n">
        <v>79.09999999999999</v>
      </c>
      <c r="H380" s="347">
        <f>ROUND(F380*G380,2)</f>
        <v/>
      </c>
      <c r="I380" s="384" t="n"/>
      <c r="J380" s="384" t="n"/>
      <c r="K380" s="384" t="n"/>
      <c r="L380" s="384" t="n"/>
    </row>
    <row r="381" ht="25.5" customHeight="1" s="382">
      <c r="A381" s="352" t="n">
        <v>366</v>
      </c>
      <c r="B381" s="419" t="n"/>
      <c r="C381" s="354" t="inlineStr">
        <is>
          <t>101-1755</t>
        </is>
      </c>
      <c r="D381" s="426" t="inlineStr">
        <is>
          <t>Сталь полосовая, марка стали: Ст3сп шириной 50-200 мм толщиной 4-5 мм</t>
        </is>
      </c>
      <c r="E381" s="427" t="inlineStr">
        <is>
          <t>т</t>
        </is>
      </c>
      <c r="F381" s="427" t="n">
        <v>0.0203</v>
      </c>
      <c r="G381" s="429" t="n">
        <v>5000</v>
      </c>
      <c r="H381" s="347">
        <f>ROUND(F381*G381,2)</f>
        <v/>
      </c>
      <c r="I381" s="384" t="n"/>
      <c r="J381" s="384" t="n"/>
      <c r="K381" s="384" t="n"/>
      <c r="L381" s="384" t="n"/>
    </row>
    <row r="382" ht="25.5" customHeight="1" s="382">
      <c r="A382" s="352" t="n">
        <v>367</v>
      </c>
      <c r="B382" s="419" t="n"/>
      <c r="C382" s="354" t="inlineStr">
        <is>
          <t>102-0023</t>
        </is>
      </c>
      <c r="D382" s="426" t="inlineStr">
        <is>
          <t>Бруски обрезные хвойных пород длиной 4-6,5 м, шириной 75-150 мм, толщиной 40-75 мм, I сорта</t>
        </is>
      </c>
      <c r="E382" s="427" t="inlineStr">
        <is>
          <t>м3</t>
        </is>
      </c>
      <c r="F382" s="427" t="n">
        <v>0.0563</v>
      </c>
      <c r="G382" s="429" t="n">
        <v>1700</v>
      </c>
      <c r="H382" s="347">
        <f>ROUND(F382*G382,2)</f>
        <v/>
      </c>
      <c r="I382" s="384" t="n"/>
      <c r="J382" s="384" t="n"/>
      <c r="K382" s="384" t="n"/>
      <c r="L382" s="384" t="n"/>
    </row>
    <row r="383" ht="25.5" customHeight="1" s="382">
      <c r="A383" s="352" t="n">
        <v>368</v>
      </c>
      <c r="B383" s="419" t="n"/>
      <c r="C383" s="354" t="inlineStr">
        <is>
          <t>102-0025</t>
        </is>
      </c>
      <c r="D383" s="426" t="inlineStr">
        <is>
          <t>Бруски обрезные хвойных пород длиной 4-6,5 м, шириной 75-150 мм, толщиной 40-75 мм, III сорта</t>
        </is>
      </c>
      <c r="E383" s="427" t="inlineStr">
        <is>
          <t>м3</t>
        </is>
      </c>
      <c r="F383" s="427" t="n">
        <v>0.07389999999999999</v>
      </c>
      <c r="G383" s="429" t="n">
        <v>1287</v>
      </c>
      <c r="H383" s="347">
        <f>ROUND(F383*G383,2)</f>
        <v/>
      </c>
      <c r="I383" s="384" t="n"/>
      <c r="J383" s="384" t="n"/>
      <c r="K383" s="384" t="n"/>
      <c r="L383" s="384" t="n"/>
    </row>
    <row r="384" s="382">
      <c r="A384" s="352" t="n">
        <v>369</v>
      </c>
      <c r="B384" s="419" t="n"/>
      <c r="C384" s="354" t="inlineStr">
        <is>
          <t>408-0122</t>
        </is>
      </c>
      <c r="D384" s="426" t="inlineStr">
        <is>
          <t>Песок природный для строительных работ средний</t>
        </is>
      </c>
      <c r="E384" s="427" t="inlineStr">
        <is>
          <t>м3</t>
        </is>
      </c>
      <c r="F384" s="427" t="n">
        <v>1.6197</v>
      </c>
      <c r="G384" s="429" t="n">
        <v>55.26</v>
      </c>
      <c r="H384" s="347">
        <f>ROUND(F384*G384,2)</f>
        <v/>
      </c>
      <c r="I384" s="384" t="n"/>
      <c r="J384" s="384" t="n"/>
      <c r="K384" s="384" t="n"/>
      <c r="L384" s="384" t="n"/>
    </row>
    <row r="385" ht="38.25" customHeight="1" s="382">
      <c r="A385" s="352" t="n">
        <v>370</v>
      </c>
      <c r="B385" s="419" t="n"/>
      <c r="C385" s="354" t="inlineStr">
        <is>
          <t>508-0097</t>
        </is>
      </c>
      <c r="D385" s="426" t="inlineStr">
        <is>
          <t>Канат двойной свивки типа ТК, конструкции 6х19 (1+6+12)+1 о.с., оцинкованный из проволок марки В, маркировочная группа 1770 н/мм2 , диаметром 5,5 мм</t>
        </is>
      </c>
      <c r="E385" s="427" t="inlineStr">
        <is>
          <t>10 м</t>
        </is>
      </c>
      <c r="F385" s="427" t="n">
        <v>1.7663</v>
      </c>
      <c r="G385" s="429" t="n">
        <v>50.23</v>
      </c>
      <c r="H385" s="347">
        <f>ROUND(F385*G385,2)</f>
        <v/>
      </c>
      <c r="I385" s="384" t="n"/>
      <c r="J385" s="384" t="n"/>
      <c r="K385" s="384" t="n"/>
      <c r="L385" s="384" t="n"/>
    </row>
    <row r="386" ht="38.25" customHeight="1" s="382">
      <c r="A386" s="352" t="n">
        <v>371</v>
      </c>
      <c r="B386" s="419" t="n"/>
      <c r="C386" s="354" t="inlineStr">
        <is>
          <t>101-0985</t>
        </is>
      </c>
      <c r="D386" s="426" t="inlineStr">
        <is>
          <t>Полосовой горячекатаный прокат толщиной 10-75 мм, при ширине 100-200 мм, из углеродистой стали обыкновенного качества марки: Ст6сп</t>
        </is>
      </c>
      <c r="E386" s="427" t="inlineStr">
        <is>
          <t>т</t>
        </is>
      </c>
      <c r="F386" s="427" t="n">
        <v>0.0151</v>
      </c>
      <c r="G386" s="429" t="n">
        <v>5817.58</v>
      </c>
      <c r="H386" s="347">
        <f>ROUND(F386*G386,2)</f>
        <v/>
      </c>
      <c r="I386" s="384" t="n"/>
      <c r="J386" s="384" t="n"/>
      <c r="K386" s="384" t="n"/>
      <c r="L386" s="384" t="n"/>
    </row>
    <row r="387" s="382">
      <c r="A387" s="352" t="n">
        <v>372</v>
      </c>
      <c r="B387" s="419" t="n"/>
      <c r="C387" s="354" t="inlineStr">
        <is>
          <t>101-1728</t>
        </is>
      </c>
      <c r="D387" s="426" t="inlineStr">
        <is>
          <t>Дюбели распорные с гайкой</t>
        </is>
      </c>
      <c r="E387" s="427" t="inlineStr">
        <is>
          <t>100 шт.</t>
        </is>
      </c>
      <c r="F387" s="427" t="n">
        <v>0.7953</v>
      </c>
      <c r="G387" s="429" t="n">
        <v>110</v>
      </c>
      <c r="H387" s="347">
        <f>ROUND(F387*G387,2)</f>
        <v/>
      </c>
      <c r="I387" s="384" t="n"/>
      <c r="J387" s="384" t="n"/>
      <c r="K387" s="384" t="n"/>
      <c r="L387" s="384" t="n"/>
    </row>
    <row r="388" ht="25.5" customHeight="1" s="382">
      <c r="A388" s="352" t="n">
        <v>373</v>
      </c>
      <c r="B388" s="419" t="n"/>
      <c r="C388" s="354" t="inlineStr">
        <is>
          <t>101-1306</t>
        </is>
      </c>
      <c r="D388" s="426" t="inlineStr">
        <is>
          <t>Портландцемент общестроительного назначения бездобавочный, марки: 500</t>
        </is>
      </c>
      <c r="E388" s="427" t="inlineStr">
        <is>
          <t>т</t>
        </is>
      </c>
      <c r="F388" s="427" t="n">
        <v>0.1789</v>
      </c>
      <c r="G388" s="429" t="n">
        <v>480</v>
      </c>
      <c r="H388" s="347">
        <f>ROUND(F388*G388,2)</f>
        <v/>
      </c>
      <c r="I388" s="384" t="n"/>
      <c r="J388" s="384" t="n"/>
      <c r="K388" s="384" t="n"/>
      <c r="L388" s="384" t="n"/>
    </row>
    <row r="389" s="382">
      <c r="A389" s="352" t="n">
        <v>374</v>
      </c>
      <c r="B389" s="419" t="n"/>
      <c r="C389" s="354" t="inlineStr">
        <is>
          <t>101-0010</t>
        </is>
      </c>
      <c r="D389" s="426" t="inlineStr">
        <is>
          <t>Асбест хризотиловый марки К-6-45</t>
        </is>
      </c>
      <c r="E389" s="427" t="inlineStr">
        <is>
          <t>т</t>
        </is>
      </c>
      <c r="F389" s="427" t="n">
        <v>0.063</v>
      </c>
      <c r="G389" s="429" t="n">
        <v>1318</v>
      </c>
      <c r="H389" s="347">
        <f>ROUND(F389*G389,2)</f>
        <v/>
      </c>
      <c r="I389" s="384" t="n"/>
      <c r="J389" s="384" t="n"/>
      <c r="K389" s="384" t="n"/>
      <c r="L389" s="384" t="n"/>
    </row>
    <row r="390" s="382">
      <c r="A390" s="352" t="n">
        <v>375</v>
      </c>
      <c r="B390" s="419" t="n"/>
      <c r="C390" s="354" t="inlineStr">
        <is>
          <t>101-1602</t>
        </is>
      </c>
      <c r="D390" s="426" t="inlineStr">
        <is>
          <t>Ацетилен газообразный технический</t>
        </is>
      </c>
      <c r="E390" s="427" t="inlineStr">
        <is>
          <t>м3</t>
        </is>
      </c>
      <c r="F390" s="427" t="n">
        <v>1.9825</v>
      </c>
      <c r="G390" s="429" t="n">
        <v>38.51</v>
      </c>
      <c r="H390" s="347">
        <f>ROUND(F390*G390,2)</f>
        <v/>
      </c>
      <c r="I390" s="384" t="n"/>
      <c r="J390" s="384" t="n"/>
      <c r="K390" s="384" t="n"/>
      <c r="L390" s="384" t="n"/>
    </row>
    <row r="391" s="382">
      <c r="A391" s="352" t="n">
        <v>376</v>
      </c>
      <c r="B391" s="419" t="n"/>
      <c r="C391" s="354" t="inlineStr">
        <is>
          <t>101-0009</t>
        </is>
      </c>
      <c r="D391" s="426" t="inlineStr">
        <is>
          <t>Асбест хризотиловый марки К-6-30</t>
        </is>
      </c>
      <c r="E391" s="427" t="inlineStr">
        <is>
          <t>т</t>
        </is>
      </c>
      <c r="F391" s="427" t="n">
        <v>0.0655</v>
      </c>
      <c r="G391" s="429" t="n">
        <v>1160</v>
      </c>
      <c r="H391" s="347">
        <f>ROUND(F391*G391,2)</f>
        <v/>
      </c>
      <c r="I391" s="384" t="n"/>
      <c r="J391" s="384" t="n"/>
      <c r="K391" s="384" t="n"/>
      <c r="L391" s="384" t="n"/>
    </row>
    <row r="392" s="382">
      <c r="A392" s="352" t="n">
        <v>377</v>
      </c>
      <c r="B392" s="419" t="n"/>
      <c r="C392" s="354" t="inlineStr">
        <is>
          <t>402-0078</t>
        </is>
      </c>
      <c r="D392" s="426" t="inlineStr">
        <is>
          <t>Раствор готовый отделочный тяжелый, цементный 1:3</t>
        </is>
      </c>
      <c r="E392" s="427" t="inlineStr">
        <is>
          <t>м3</t>
        </is>
      </c>
      <c r="F392" s="427" t="n">
        <v>0.1508</v>
      </c>
      <c r="G392" s="429" t="n">
        <v>497</v>
      </c>
      <c r="H392" s="347">
        <f>ROUND(F392*G392,2)</f>
        <v/>
      </c>
      <c r="I392" s="384" t="n"/>
      <c r="J392" s="384" t="n"/>
      <c r="K392" s="384" t="n"/>
      <c r="L392" s="384" t="n"/>
    </row>
    <row r="393" s="382">
      <c r="A393" s="352" t="n">
        <v>378</v>
      </c>
      <c r="B393" s="419" t="n"/>
      <c r="C393" s="354" t="inlineStr">
        <is>
          <t>101-2611</t>
        </is>
      </c>
      <c r="D393" s="426" t="inlineStr">
        <is>
          <t>Опалубка металлическая</t>
        </is>
      </c>
      <c r="E393" s="427" t="inlineStr">
        <is>
          <t>т</t>
        </is>
      </c>
      <c r="F393" s="427" t="n">
        <v>0.019</v>
      </c>
      <c r="G393" s="429" t="n">
        <v>3938.2</v>
      </c>
      <c r="H393" s="347">
        <f>ROUND(F393*G393,2)</f>
        <v/>
      </c>
      <c r="I393" s="384" t="n"/>
      <c r="J393" s="384" t="n"/>
      <c r="K393" s="384" t="n"/>
      <c r="L393" s="384" t="n"/>
    </row>
    <row r="394" s="382">
      <c r="A394" s="352" t="n">
        <v>379</v>
      </c>
      <c r="B394" s="419" t="n"/>
      <c r="C394" s="354" t="inlineStr">
        <is>
          <t>101-3914</t>
        </is>
      </c>
      <c r="D394" s="426" t="inlineStr">
        <is>
          <t>Дюбели распорные полипропиленовые</t>
        </is>
      </c>
      <c r="E394" s="427" t="inlineStr">
        <is>
          <t>100 шт.</t>
        </is>
      </c>
      <c r="F394" s="427" t="n">
        <v>0.848</v>
      </c>
      <c r="G394" s="429" t="n">
        <v>86</v>
      </c>
      <c r="H394" s="347">
        <f>ROUND(F394*G394,2)</f>
        <v/>
      </c>
      <c r="I394" s="384" t="n"/>
      <c r="J394" s="384" t="n"/>
      <c r="K394" s="384" t="n"/>
      <c r="L394" s="384" t="n"/>
    </row>
    <row r="395" ht="25.5" customHeight="1" s="382">
      <c r="A395" s="352" t="n">
        <v>380</v>
      </c>
      <c r="B395" s="419" t="n"/>
      <c r="C395" s="354" t="inlineStr">
        <is>
          <t>101-1968</t>
        </is>
      </c>
      <c r="D395" s="426" t="inlineStr">
        <is>
          <t>Грунтовка битумная под полимерное или резиновое покрытие</t>
        </is>
      </c>
      <c r="E395" s="427" t="inlineStr">
        <is>
          <t>т</t>
        </is>
      </c>
      <c r="F395" s="427" t="n">
        <v>0.0021</v>
      </c>
      <c r="G395" s="429" t="n">
        <v>31060</v>
      </c>
      <c r="H395" s="347">
        <f>ROUND(F395*G395,2)</f>
        <v/>
      </c>
      <c r="I395" s="384" t="n"/>
      <c r="J395" s="384" t="n"/>
      <c r="K395" s="384" t="n"/>
      <c r="L395" s="384" t="n"/>
    </row>
    <row r="396" s="382">
      <c r="A396" s="352" t="n">
        <v>381</v>
      </c>
      <c r="B396" s="419" t="n"/>
      <c r="C396" s="354" t="inlineStr">
        <is>
          <t>102-8009</t>
        </is>
      </c>
      <c r="D396" s="426" t="inlineStr">
        <is>
          <t>Доски дубовые II сорта</t>
        </is>
      </c>
      <c r="E396" s="427" t="inlineStr">
        <is>
          <t>м3</t>
        </is>
      </c>
      <c r="F396" s="427" t="n">
        <v>0.0432</v>
      </c>
      <c r="G396" s="429" t="n">
        <v>1410</v>
      </c>
      <c r="H396" s="347">
        <f>ROUND(F396*G396,2)</f>
        <v/>
      </c>
      <c r="I396" s="384" t="n"/>
      <c r="J396" s="384" t="n"/>
      <c r="K396" s="384" t="n"/>
      <c r="L396" s="384" t="n"/>
    </row>
    <row r="397" s="382">
      <c r="A397" s="352" t="n">
        <v>382</v>
      </c>
      <c r="B397" s="419" t="n"/>
      <c r="C397" s="354" t="inlineStr">
        <is>
          <t>101-1757</t>
        </is>
      </c>
      <c r="D397" s="426" t="inlineStr">
        <is>
          <t>Ветошь</t>
        </is>
      </c>
      <c r="E397" s="427" t="inlineStr">
        <is>
          <t>кг</t>
        </is>
      </c>
      <c r="F397" s="427" t="n">
        <v>31.9365</v>
      </c>
      <c r="G397" s="429" t="n">
        <v>1.82</v>
      </c>
      <c r="H397" s="347">
        <f>ROUND(F397*G397,2)</f>
        <v/>
      </c>
      <c r="I397" s="384" t="n"/>
      <c r="J397" s="384" t="n"/>
      <c r="K397" s="384" t="n"/>
      <c r="L397" s="384" t="n"/>
    </row>
    <row r="398" s="382">
      <c r="A398" s="352" t="n">
        <v>383</v>
      </c>
      <c r="B398" s="419" t="n"/>
      <c r="C398" s="354" t="inlineStr">
        <is>
          <t>301-0041</t>
        </is>
      </c>
      <c r="D398" s="426" t="inlineStr">
        <is>
          <t>Патрубки</t>
        </is>
      </c>
      <c r="E398" s="427" t="inlineStr">
        <is>
          <t>10 шт.</t>
        </is>
      </c>
      <c r="F398" s="427" t="n">
        <v>0.2</v>
      </c>
      <c r="G398" s="429" t="n">
        <v>277.5</v>
      </c>
      <c r="H398" s="347">
        <f>ROUND(F398*G398,2)</f>
        <v/>
      </c>
      <c r="I398" s="384" t="n"/>
      <c r="J398" s="384" t="n"/>
      <c r="K398" s="384" t="n"/>
      <c r="L398" s="384" t="n"/>
    </row>
    <row r="399" s="382">
      <c r="A399" s="352" t="n">
        <v>384</v>
      </c>
      <c r="B399" s="419" t="n"/>
      <c r="C399" s="354" t="inlineStr">
        <is>
          <t>113-0246</t>
        </is>
      </c>
      <c r="D399" s="426" t="inlineStr">
        <is>
          <t>Эмаль ПФ-115 серая</t>
        </is>
      </c>
      <c r="E399" s="427" t="inlineStr">
        <is>
          <t>т</t>
        </is>
      </c>
      <c r="F399" s="427" t="n">
        <v>0.0038</v>
      </c>
      <c r="G399" s="429" t="n">
        <v>14312.87</v>
      </c>
      <c r="H399" s="347">
        <f>ROUND(F399*G399,2)</f>
        <v/>
      </c>
      <c r="I399" s="384" t="n"/>
      <c r="J399" s="384" t="n"/>
      <c r="K399" s="384" t="n"/>
      <c r="L399" s="384" t="n"/>
    </row>
    <row r="400" s="382">
      <c r="A400" s="352" t="n">
        <v>385</v>
      </c>
      <c r="B400" s="419" t="n"/>
      <c r="C400" s="354" t="inlineStr">
        <is>
          <t>402-0064</t>
        </is>
      </c>
      <c r="D400" s="426" t="inlineStr">
        <is>
          <t>Раствор асбоцементный</t>
        </is>
      </c>
      <c r="E400" s="427" t="inlineStr">
        <is>
          <t>м3</t>
        </is>
      </c>
      <c r="F400" s="427" t="n">
        <v>0.1335</v>
      </c>
      <c r="G400" s="429" t="n">
        <v>395</v>
      </c>
      <c r="H400" s="347">
        <f>ROUND(F400*G400,2)</f>
        <v/>
      </c>
      <c r="I400" s="384" t="n"/>
      <c r="J400" s="384" t="n"/>
      <c r="K400" s="384" t="n"/>
      <c r="L400" s="384" t="n"/>
    </row>
    <row r="401" s="382">
      <c r="A401" s="352" t="n">
        <v>386</v>
      </c>
      <c r="B401" s="419" t="n"/>
      <c r="C401" s="354" t="inlineStr">
        <is>
          <t>101-0807</t>
        </is>
      </c>
      <c r="D401" s="426" t="inlineStr">
        <is>
          <t>Проволока сварочная легированная диаметром 4 мм</t>
        </is>
      </c>
      <c r="E401" s="427" t="inlineStr">
        <is>
          <t>т</t>
        </is>
      </c>
      <c r="F401" s="427" t="n">
        <v>0.0038</v>
      </c>
      <c r="G401" s="429" t="n">
        <v>13560</v>
      </c>
      <c r="H401" s="347">
        <f>ROUND(F401*G401,2)</f>
        <v/>
      </c>
      <c r="I401" s="384" t="n"/>
      <c r="J401" s="384" t="n"/>
      <c r="K401" s="384" t="n"/>
      <c r="L401" s="384" t="n"/>
    </row>
    <row r="402" s="382">
      <c r="A402" s="352" t="n">
        <v>387</v>
      </c>
      <c r="B402" s="419" t="n"/>
      <c r="C402" s="354" t="inlineStr">
        <is>
          <t>101-2143</t>
        </is>
      </c>
      <c r="D402" s="426" t="inlineStr">
        <is>
          <t>Краска</t>
        </is>
      </c>
      <c r="E402" s="427" t="inlineStr">
        <is>
          <t>кг</t>
        </is>
      </c>
      <c r="F402" s="427" t="n">
        <v>1.675</v>
      </c>
      <c r="G402" s="429" t="n">
        <v>28.6</v>
      </c>
      <c r="H402" s="347">
        <f>ROUND(F402*G402,2)</f>
        <v/>
      </c>
      <c r="I402" s="384" t="n"/>
      <c r="J402" s="384" t="n"/>
      <c r="K402" s="384" t="n"/>
      <c r="L402" s="384" t="n"/>
    </row>
    <row r="403" s="382">
      <c r="A403" s="352" t="n">
        <v>388</v>
      </c>
      <c r="B403" s="419" t="n"/>
      <c r="C403" s="354" t="inlineStr">
        <is>
          <t>101-1513</t>
        </is>
      </c>
      <c r="D403" s="426" t="inlineStr">
        <is>
          <t>Электроды диаметром: 4 мм Э42</t>
        </is>
      </c>
      <c r="E403" s="427" t="inlineStr">
        <is>
          <t>т</t>
        </is>
      </c>
      <c r="F403" s="427" t="n">
        <v>0.0044</v>
      </c>
      <c r="G403" s="429" t="n">
        <v>10315</v>
      </c>
      <c r="H403" s="347">
        <f>ROUND(F403*G403,2)</f>
        <v/>
      </c>
      <c r="I403" s="384" t="n"/>
      <c r="J403" s="384" t="n"/>
      <c r="K403" s="384" t="n"/>
      <c r="L403" s="384" t="n"/>
    </row>
    <row r="404" s="382">
      <c r="A404" s="352" t="n">
        <v>389</v>
      </c>
      <c r="B404" s="419" t="n"/>
      <c r="C404" s="354" t="inlineStr">
        <is>
          <t>201-0798</t>
        </is>
      </c>
      <c r="D404" s="426" t="inlineStr">
        <is>
          <t>Кондуктор инвентарный металлический</t>
        </is>
      </c>
      <c r="E404" s="427" t="inlineStr">
        <is>
          <t>шт.</t>
        </is>
      </c>
      <c r="F404" s="427" t="n">
        <v>0.1115</v>
      </c>
      <c r="G404" s="429" t="n">
        <v>346</v>
      </c>
      <c r="H404" s="347">
        <f>ROUND(F404*G404,2)</f>
        <v/>
      </c>
      <c r="I404" s="384" t="n"/>
      <c r="J404" s="384" t="n"/>
      <c r="K404" s="384" t="n"/>
      <c r="L404" s="384" t="n"/>
    </row>
    <row r="405" s="382">
      <c r="A405" s="352" t="n">
        <v>390</v>
      </c>
      <c r="B405" s="419" t="n"/>
      <c r="C405" s="354" t="inlineStr">
        <is>
          <t>101-1669</t>
        </is>
      </c>
      <c r="D405" s="426" t="inlineStr">
        <is>
          <t>Очес льняной</t>
        </is>
      </c>
      <c r="E405" s="427" t="inlineStr">
        <is>
          <t>кг</t>
        </is>
      </c>
      <c r="F405" s="427" t="n">
        <v>0.9646</v>
      </c>
      <c r="G405" s="429" t="n">
        <v>37.29</v>
      </c>
      <c r="H405" s="347">
        <f>ROUND(F405*G405,2)</f>
        <v/>
      </c>
      <c r="I405" s="384" t="n"/>
      <c r="J405" s="384" t="n"/>
      <c r="K405" s="384" t="n"/>
      <c r="L405" s="384" t="n"/>
    </row>
    <row r="406" ht="25.5" customHeight="1" s="382">
      <c r="A406" s="352" t="n">
        <v>391</v>
      </c>
      <c r="B406" s="419" t="n"/>
      <c r="C406" s="354" t="inlineStr">
        <is>
          <t>101-1991</t>
        </is>
      </c>
      <c r="D406" s="426" t="inlineStr">
        <is>
          <t>Сетка стальная плетеная из проволоки диаметром 1,4 мм одинарная с квадратной ячейкой 12 мм</t>
        </is>
      </c>
      <c r="E406" s="427" t="inlineStr">
        <is>
          <t>м2</t>
        </is>
      </c>
      <c r="F406" s="427" t="n">
        <v>1.344</v>
      </c>
      <c r="G406" s="429" t="n">
        <v>26.1</v>
      </c>
      <c r="H406" s="347">
        <f>ROUND(F406*G406,2)</f>
        <v/>
      </c>
      <c r="I406" s="384" t="n"/>
      <c r="J406" s="384" t="n"/>
      <c r="K406" s="384" t="n"/>
      <c r="L406" s="384" t="n"/>
    </row>
    <row r="407" ht="38.25" customHeight="1" s="382">
      <c r="A407" s="352" t="n">
        <v>392</v>
      </c>
      <c r="B407" s="419" t="n"/>
      <c r="C407" s="354" t="inlineStr">
        <is>
          <t>301-0608</t>
        </is>
      </c>
      <c r="D407" s="426" t="inlineStr">
        <is>
          <t>Рукава резинотканевые напорно-всасывающие для воды давлением 1 МПа (10 кгс/см2), диаметром 25 мм</t>
        </is>
      </c>
      <c r="E407" s="427" t="inlineStr">
        <is>
          <t>м</t>
        </is>
      </c>
      <c r="F407" s="427" t="n">
        <v>0.6633</v>
      </c>
      <c r="G407" s="429" t="n">
        <v>49.06</v>
      </c>
      <c r="H407" s="347">
        <f>ROUND(F407*G407,2)</f>
        <v/>
      </c>
      <c r="I407" s="384" t="n"/>
      <c r="J407" s="384" t="n"/>
      <c r="K407" s="384" t="n"/>
      <c r="L407" s="384" t="n"/>
    </row>
    <row r="408" s="382">
      <c r="A408" s="352" t="n">
        <v>393</v>
      </c>
      <c r="B408" s="419" t="n"/>
      <c r="C408" s="354" t="inlineStr">
        <is>
          <t>101-1290</t>
        </is>
      </c>
      <c r="D408" s="426" t="inlineStr">
        <is>
          <t>Толуол каменноугольный и сланцевый марки А</t>
        </is>
      </c>
      <c r="E408" s="427" t="inlineStr">
        <is>
          <t>т</t>
        </is>
      </c>
      <c r="F408" s="427" t="n">
        <v>0.008200000000000001</v>
      </c>
      <c r="G408" s="429" t="n">
        <v>3922</v>
      </c>
      <c r="H408" s="347">
        <f>ROUND(F408*G408,2)</f>
        <v/>
      </c>
      <c r="I408" s="384" t="n"/>
      <c r="J408" s="384" t="n"/>
      <c r="K408" s="384" t="n"/>
      <c r="L408" s="384" t="n"/>
    </row>
    <row r="409" ht="25.5" customHeight="1" s="382">
      <c r="A409" s="352" t="n">
        <v>394</v>
      </c>
      <c r="B409" s="419" t="n"/>
      <c r="C409" s="354" t="inlineStr">
        <is>
          <t>403-8296</t>
        </is>
      </c>
      <c r="D409" s="426" t="inlineStr">
        <is>
          <t>Кольцо опорное КО6 /бетон В15 (М200), объем 0,02 м3, расход ар-ры 1,10 кг/ (серия 3.900.1-14)</t>
        </is>
      </c>
      <c r="E409" s="427" t="inlineStr">
        <is>
          <t>шт.</t>
        </is>
      </c>
      <c r="F409" s="427" t="n">
        <v>1</v>
      </c>
      <c r="G409" s="429" t="n">
        <v>31.43</v>
      </c>
      <c r="H409" s="347">
        <f>ROUND(F409*G409,2)</f>
        <v/>
      </c>
      <c r="I409" s="384" t="n"/>
      <c r="J409" s="384" t="n"/>
      <c r="K409" s="384" t="n"/>
      <c r="L409" s="384" t="n"/>
    </row>
    <row r="410" s="382">
      <c r="A410" s="352" t="n">
        <v>395</v>
      </c>
      <c r="B410" s="419" t="n"/>
      <c r="C410" s="354" t="inlineStr">
        <is>
          <t>108-0081</t>
        </is>
      </c>
      <c r="D410" s="426" t="inlineStr">
        <is>
          <t>Бобышки скошенные</t>
        </is>
      </c>
      <c r="E410" s="427" t="inlineStr">
        <is>
          <t>шт.</t>
        </is>
      </c>
      <c r="F410" s="427" t="n">
        <v>3.015</v>
      </c>
      <c r="G410" s="429" t="n">
        <v>9.4</v>
      </c>
      <c r="H410" s="347">
        <f>ROUND(F410*G410,2)</f>
        <v/>
      </c>
      <c r="I410" s="384" t="n"/>
      <c r="J410" s="384" t="n"/>
      <c r="K410" s="384" t="n"/>
      <c r="L410" s="384" t="n"/>
    </row>
    <row r="411" ht="25.5" customHeight="1" s="382">
      <c r="A411" s="352" t="n">
        <v>396</v>
      </c>
      <c r="B411" s="419" t="n"/>
      <c r="C411" s="354" t="inlineStr">
        <is>
          <t>103-1009</t>
        </is>
      </c>
      <c r="D411" s="426" t="inlineStr">
        <is>
          <t>Фасонные стальные сварные части, диаметр до 800 мм</t>
        </is>
      </c>
      <c r="E411" s="427" t="inlineStr">
        <is>
          <t>т</t>
        </is>
      </c>
      <c r="F411" s="427" t="n">
        <v>0.005</v>
      </c>
      <c r="G411" s="429" t="n">
        <v>5500</v>
      </c>
      <c r="H411" s="347">
        <f>ROUND(F411*G411,2)</f>
        <v/>
      </c>
      <c r="I411" s="384" t="n"/>
      <c r="J411" s="384" t="n"/>
      <c r="K411" s="384" t="n"/>
      <c r="L411" s="384" t="n"/>
    </row>
    <row r="412" s="382">
      <c r="A412" s="352" t="n">
        <v>397</v>
      </c>
      <c r="B412" s="419" t="n"/>
      <c r="C412" s="354" t="inlineStr">
        <is>
          <t>104-1593</t>
        </is>
      </c>
      <c r="D412" s="426" t="inlineStr">
        <is>
          <t>Холсты стекловолокнистые марки ВВ-Г</t>
        </is>
      </c>
      <c r="E412" s="427" t="inlineStr">
        <is>
          <t>10 м2</t>
        </is>
      </c>
      <c r="F412" s="427" t="n">
        <v>2.508</v>
      </c>
      <c r="G412" s="429" t="n">
        <v>10.71</v>
      </c>
      <c r="H412" s="347">
        <f>ROUND(F412*G412,2)</f>
        <v/>
      </c>
      <c r="I412" s="384" t="n"/>
      <c r="J412" s="384" t="n"/>
      <c r="K412" s="384" t="n"/>
      <c r="L412" s="384" t="n"/>
    </row>
    <row r="413" s="382">
      <c r="A413" s="352" t="n">
        <v>398</v>
      </c>
      <c r="B413" s="419" t="n"/>
      <c r="C413" s="354" t="inlineStr">
        <is>
          <t>101-1768</t>
        </is>
      </c>
      <c r="D413" s="426" t="inlineStr">
        <is>
          <t>Бумага оберточная листовая</t>
        </is>
      </c>
      <c r="E413" s="427" t="inlineStr">
        <is>
          <t>1000 м2</t>
        </is>
      </c>
      <c r="F413" s="427" t="n">
        <v>0.0213</v>
      </c>
      <c r="G413" s="429" t="n">
        <v>1252</v>
      </c>
      <c r="H413" s="347">
        <f>ROUND(F413*G413,2)</f>
        <v/>
      </c>
      <c r="I413" s="384" t="n"/>
      <c r="J413" s="384" t="n"/>
      <c r="K413" s="384" t="n"/>
      <c r="L413" s="384" t="n"/>
    </row>
    <row r="414" ht="25.5" customHeight="1" s="382">
      <c r="A414" s="352" t="n">
        <v>399</v>
      </c>
      <c r="B414" s="419" t="n"/>
      <c r="C414" s="354" t="inlineStr">
        <is>
          <t>410-0054</t>
        </is>
      </c>
      <c r="D414" s="426" t="inlineStr">
        <is>
          <t>Асфальт литой: для покрытий тротуаров тип II (жесткий)</t>
        </is>
      </c>
      <c r="E414" s="427" t="inlineStr">
        <is>
          <t>т</t>
        </is>
      </c>
      <c r="F414" s="427" t="n">
        <v>0.0575</v>
      </c>
      <c r="G414" s="429" t="n">
        <v>455.39</v>
      </c>
      <c r="H414" s="347">
        <f>ROUND(F414*G414,2)</f>
        <v/>
      </c>
      <c r="I414" s="384" t="n"/>
      <c r="J414" s="384" t="n"/>
      <c r="K414" s="384" t="n"/>
      <c r="L414" s="384" t="n"/>
    </row>
    <row r="415" ht="25.5" customHeight="1" s="382">
      <c r="A415" s="352" t="n">
        <v>400</v>
      </c>
      <c r="B415" s="419" t="n"/>
      <c r="C415" s="354" t="inlineStr">
        <is>
          <t>101-0388</t>
        </is>
      </c>
      <c r="D415" s="426" t="inlineStr">
        <is>
          <t>Краски масляные земляные марки: МА-0115 мумия, сурик железный</t>
        </is>
      </c>
      <c r="E415" s="427" t="inlineStr">
        <is>
          <t>т</t>
        </is>
      </c>
      <c r="F415" s="427" t="n">
        <v>0.0017</v>
      </c>
      <c r="G415" s="429" t="n">
        <v>15119</v>
      </c>
      <c r="H415" s="347">
        <f>ROUND(F415*G415,2)</f>
        <v/>
      </c>
      <c r="I415" s="384" t="n"/>
      <c r="J415" s="384" t="n"/>
      <c r="K415" s="384" t="n"/>
      <c r="L415" s="384" t="n"/>
    </row>
    <row r="416" s="382">
      <c r="A416" s="352" t="n">
        <v>401</v>
      </c>
      <c r="B416" s="419" t="n"/>
      <c r="C416" s="354" t="inlineStr">
        <is>
          <t>113-8040</t>
        </is>
      </c>
      <c r="D416" s="426" t="inlineStr">
        <is>
          <t>Клей БМК-5к</t>
        </is>
      </c>
      <c r="E416" s="427" t="inlineStr">
        <is>
          <t>кг</t>
        </is>
      </c>
      <c r="F416" s="427" t="n">
        <v>0.86</v>
      </c>
      <c r="G416" s="429" t="n">
        <v>25.8</v>
      </c>
      <c r="H416" s="347">
        <f>ROUND(F416*G416,2)</f>
        <v/>
      </c>
      <c r="I416" s="384" t="n"/>
      <c r="J416" s="384" t="n"/>
      <c r="K416" s="384" t="n"/>
      <c r="L416" s="384" t="n"/>
    </row>
    <row r="417" s="382">
      <c r="A417" s="352" t="n">
        <v>402</v>
      </c>
      <c r="B417" s="419" t="n"/>
      <c r="C417" s="354" t="inlineStr">
        <is>
          <t>101-2562</t>
        </is>
      </c>
      <c r="D417" s="426" t="inlineStr">
        <is>
          <t>Флюс АН-47</t>
        </is>
      </c>
      <c r="E417" s="427" t="inlineStr">
        <is>
          <t>т</t>
        </is>
      </c>
      <c r="F417" s="427" t="n">
        <v>0.0034</v>
      </c>
      <c r="G417" s="429" t="n">
        <v>6000</v>
      </c>
      <c r="H417" s="347">
        <f>ROUND(F417*G417,2)</f>
        <v/>
      </c>
      <c r="I417" s="384" t="n"/>
      <c r="J417" s="384" t="n"/>
      <c r="K417" s="384" t="n"/>
      <c r="L417" s="384" t="n"/>
    </row>
    <row r="418" s="382">
      <c r="A418" s="352" t="n">
        <v>403</v>
      </c>
      <c r="B418" s="419" t="n"/>
      <c r="C418" s="354" t="inlineStr">
        <is>
          <t>402-0004</t>
        </is>
      </c>
      <c r="D418" s="426" t="inlineStr">
        <is>
          <t>Раствор готовый кладочный цементный марки 100</t>
        </is>
      </c>
      <c r="E418" s="427" t="inlineStr">
        <is>
          <t>м3</t>
        </is>
      </c>
      <c r="F418" s="427" t="n">
        <v>0.039</v>
      </c>
      <c r="G418" s="429" t="n">
        <v>519.8</v>
      </c>
      <c r="H418" s="347">
        <f>ROUND(F418*G418,2)</f>
        <v/>
      </c>
      <c r="I418" s="384" t="n"/>
      <c r="J418" s="384" t="n"/>
      <c r="K418" s="384" t="n"/>
      <c r="L418" s="384" t="n"/>
    </row>
    <row r="419" ht="38.25" customHeight="1" s="382">
      <c r="A419" s="352" t="n">
        <v>404</v>
      </c>
      <c r="B419" s="419" t="n"/>
      <c r="C419" s="354" t="inlineStr">
        <is>
          <t>202-0012</t>
        </is>
      </c>
      <c r="D419" s="42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419" s="427" t="inlineStr">
        <is>
          <t>т</t>
        </is>
      </c>
      <c r="F419" s="427" t="n">
        <v>0.006</v>
      </c>
      <c r="G419" s="429" t="n">
        <v>3377</v>
      </c>
      <c r="H419" s="347">
        <f>ROUND(F419*G419,2)</f>
        <v/>
      </c>
      <c r="I419" s="384" t="n"/>
      <c r="J419" s="384" t="n"/>
      <c r="K419" s="384" t="n"/>
      <c r="L419" s="384" t="n"/>
    </row>
    <row r="420" ht="25.5" customHeight="1" s="382">
      <c r="A420" s="352" t="n">
        <v>405</v>
      </c>
      <c r="B420" s="419" t="n"/>
      <c r="C420" s="354" t="inlineStr">
        <is>
          <t>101-2215</t>
        </is>
      </c>
      <c r="D420" s="426" t="inlineStr">
        <is>
          <t>Сталь листовая горячекатаная марки Ст3 толщиной: 1 мм</t>
        </is>
      </c>
      <c r="E420" s="427" t="inlineStr">
        <is>
          <t>т</t>
        </is>
      </c>
      <c r="F420" s="427" t="n">
        <v>0.0029</v>
      </c>
      <c r="G420" s="429" t="n">
        <v>6812.77</v>
      </c>
      <c r="H420" s="347">
        <f>ROUND(F420*G420,2)</f>
        <v/>
      </c>
      <c r="I420" s="384" t="n"/>
      <c r="J420" s="384" t="n"/>
      <c r="K420" s="384" t="n"/>
      <c r="L420" s="384" t="n"/>
    </row>
    <row r="421" ht="25.5" customHeight="1" s="382">
      <c r="A421" s="352" t="n">
        <v>406</v>
      </c>
      <c r="B421" s="419" t="n"/>
      <c r="C421" s="354" t="inlineStr">
        <is>
          <t>204-0030</t>
        </is>
      </c>
      <c r="D421" s="426" t="inlineStr">
        <is>
          <t>Проволока арматурная из низкоуглеродистой стали Вр-I, диаметром: 5 мм</t>
        </is>
      </c>
      <c r="E421" s="427" t="inlineStr">
        <is>
          <t>т</t>
        </is>
      </c>
      <c r="F421" s="427" t="n">
        <v>0.0027</v>
      </c>
      <c r="G421" s="429" t="n">
        <v>7170.98</v>
      </c>
      <c r="H421" s="347">
        <f>ROUND(F421*G421,2)</f>
        <v/>
      </c>
      <c r="I421" s="384" t="n"/>
      <c r="J421" s="384" t="n"/>
      <c r="K421" s="384" t="n"/>
      <c r="L421" s="384" t="n"/>
    </row>
    <row r="422" s="382">
      <c r="A422" s="352" t="n">
        <v>407</v>
      </c>
      <c r="B422" s="419" t="n"/>
      <c r="C422" s="354" t="inlineStr">
        <is>
          <t>509-0860</t>
        </is>
      </c>
      <c r="D422" s="426" t="inlineStr">
        <is>
          <t>Прессшпан листовой, марки А</t>
        </is>
      </c>
      <c r="E422" s="427" t="inlineStr">
        <is>
          <t>кг</t>
        </is>
      </c>
      <c r="F422" s="427" t="n">
        <v>0.36</v>
      </c>
      <c r="G422" s="429" t="n">
        <v>47.57</v>
      </c>
      <c r="H422" s="347">
        <f>ROUND(F422*G422,2)</f>
        <v/>
      </c>
      <c r="I422" s="384" t="n"/>
      <c r="J422" s="384" t="n"/>
      <c r="K422" s="384" t="n"/>
      <c r="L422" s="384" t="n"/>
    </row>
    <row r="423" s="382">
      <c r="A423" s="352" t="n">
        <v>408</v>
      </c>
      <c r="B423" s="419" t="n"/>
      <c r="C423" s="354" t="inlineStr">
        <is>
          <t>101-0627</t>
        </is>
      </c>
      <c r="D423" s="426" t="inlineStr">
        <is>
          <t>Олифа комбинированная, марки: К-2</t>
        </is>
      </c>
      <c r="E423" s="427" t="inlineStr">
        <is>
          <t>т</t>
        </is>
      </c>
      <c r="F423" s="427" t="n">
        <v>0.0008</v>
      </c>
      <c r="G423" s="429" t="n">
        <v>20775</v>
      </c>
      <c r="H423" s="347">
        <f>ROUND(F423*G423,2)</f>
        <v/>
      </c>
      <c r="I423" s="384" t="n"/>
      <c r="J423" s="384" t="n"/>
      <c r="K423" s="384" t="n"/>
      <c r="L423" s="384" t="n"/>
    </row>
    <row r="424" ht="25.5" customHeight="1" s="382">
      <c r="A424" s="352" t="n">
        <v>409</v>
      </c>
      <c r="B424" s="419" t="n"/>
      <c r="C424" s="354" t="inlineStr">
        <is>
          <t>101-2441</t>
        </is>
      </c>
      <c r="D424" s="426" t="inlineStr">
        <is>
          <t>Кольца резиновые для асбестоцементных напорных муфт САМ</t>
        </is>
      </c>
      <c r="E424" s="427" t="inlineStr">
        <is>
          <t>кг</t>
        </is>
      </c>
      <c r="F424" s="427" t="n">
        <v>0.5759</v>
      </c>
      <c r="G424" s="429" t="n">
        <v>28.33</v>
      </c>
      <c r="H424" s="347">
        <f>ROUND(F424*G424,2)</f>
        <v/>
      </c>
      <c r="I424" s="384" t="n"/>
      <c r="J424" s="384" t="n"/>
      <c r="K424" s="384" t="n"/>
      <c r="L424" s="384" t="n"/>
    </row>
    <row r="425" s="382">
      <c r="A425" s="352" t="n">
        <v>410</v>
      </c>
      <c r="B425" s="419" t="n"/>
      <c r="C425" s="354" t="inlineStr">
        <is>
          <t>507-2630</t>
        </is>
      </c>
      <c r="D425" s="426" t="inlineStr">
        <is>
          <t>Пробки П-М27х2</t>
        </is>
      </c>
      <c r="E425" s="427" t="inlineStr">
        <is>
          <t>шт.</t>
        </is>
      </c>
      <c r="F425" s="427" t="n">
        <v>3.015</v>
      </c>
      <c r="G425" s="429" t="n">
        <v>5.4</v>
      </c>
      <c r="H425" s="347">
        <f>ROUND(F425*G425,2)</f>
        <v/>
      </c>
      <c r="I425" s="384" t="n"/>
      <c r="J425" s="384" t="n"/>
      <c r="K425" s="384" t="n"/>
      <c r="L425" s="384" t="n"/>
    </row>
    <row r="426" s="382">
      <c r="A426" s="352" t="n">
        <v>411</v>
      </c>
      <c r="B426" s="419" t="n"/>
      <c r="C426" s="354" t="inlineStr">
        <is>
          <t>101-1537</t>
        </is>
      </c>
      <c r="D426" s="426" t="inlineStr">
        <is>
          <t>Электроды диаметром: 8 мм Э42</t>
        </is>
      </c>
      <c r="E426" s="427" t="inlineStr">
        <is>
          <t>т</t>
        </is>
      </c>
      <c r="F426" s="427" t="n">
        <v>0.0014</v>
      </c>
      <c r="G426" s="429" t="n">
        <v>9211</v>
      </c>
      <c r="H426" s="347">
        <f>ROUND(F426*G426,2)</f>
        <v/>
      </c>
      <c r="I426" s="384" t="n"/>
      <c r="J426" s="384" t="n"/>
      <c r="K426" s="384" t="n"/>
      <c r="L426" s="384" t="n"/>
    </row>
    <row r="427" s="382">
      <c r="A427" s="352" t="n">
        <v>412</v>
      </c>
      <c r="B427" s="419" t="n"/>
      <c r="C427" s="354" t="inlineStr">
        <is>
          <t>101-1355</t>
        </is>
      </c>
      <c r="D427" s="426" t="inlineStr">
        <is>
          <t>Цемент гипсоглиноземистый расширяющийся</t>
        </is>
      </c>
      <c r="E427" s="427" t="inlineStr">
        <is>
          <t>т</t>
        </is>
      </c>
      <c r="F427" s="427" t="n">
        <v>0.0068</v>
      </c>
      <c r="G427" s="429" t="n">
        <v>1836</v>
      </c>
      <c r="H427" s="347">
        <f>ROUND(F427*G427,2)</f>
        <v/>
      </c>
      <c r="I427" s="384" t="n"/>
      <c r="J427" s="384" t="n"/>
      <c r="K427" s="384" t="n"/>
      <c r="L427" s="384" t="n"/>
    </row>
    <row r="428" s="382">
      <c r="A428" s="352" t="n">
        <v>413</v>
      </c>
      <c r="B428" s="419" t="n"/>
      <c r="C428" s="354" t="inlineStr">
        <is>
          <t>101-2171</t>
        </is>
      </c>
      <c r="D428" s="426" t="inlineStr">
        <is>
          <t>Муфты асбестоцементные напорные САМ6 - 200</t>
        </is>
      </c>
      <c r="E428" s="427" t="inlineStr">
        <is>
          <t>шт.</t>
        </is>
      </c>
      <c r="F428" s="427" t="n">
        <v>0.8864</v>
      </c>
      <c r="G428" s="429" t="n">
        <v>13.8</v>
      </c>
      <c r="H428" s="347">
        <f>ROUND(F428*G428,2)</f>
        <v/>
      </c>
      <c r="I428" s="384" t="n"/>
      <c r="J428" s="384" t="n"/>
      <c r="K428" s="384" t="n"/>
      <c r="L428" s="384" t="n"/>
    </row>
    <row r="429" ht="25.5" customHeight="1" s="382">
      <c r="A429" s="352" t="n">
        <v>414</v>
      </c>
      <c r="B429" s="419" t="n"/>
      <c r="C429" s="354" t="inlineStr">
        <is>
          <t>101-1641</t>
        </is>
      </c>
      <c r="D429" s="426" t="inlineStr">
        <is>
          <t>Сталь угловая равнополочная, марка стали: ВСт3кп2, размером 50x50x5 мм</t>
        </is>
      </c>
      <c r="E429" s="427" t="inlineStr">
        <is>
          <t>т</t>
        </is>
      </c>
      <c r="F429" s="427" t="n">
        <v>0.002</v>
      </c>
      <c r="G429" s="429" t="n">
        <v>5763</v>
      </c>
      <c r="H429" s="347">
        <f>ROUND(F429*G429,2)</f>
        <v/>
      </c>
      <c r="I429" s="384" t="n"/>
      <c r="J429" s="384" t="n"/>
      <c r="K429" s="384" t="n"/>
      <c r="L429" s="384" t="n"/>
    </row>
    <row r="430" s="382">
      <c r="A430" s="352" t="n">
        <v>415</v>
      </c>
      <c r="B430" s="419" t="n"/>
      <c r="C430" s="354" t="inlineStr">
        <is>
          <t>101-2226</t>
        </is>
      </c>
      <c r="D430" s="426" t="inlineStr">
        <is>
          <t>Муфты асбестоцементные напорные САМ6 - 300</t>
        </is>
      </c>
      <c r="E430" s="427" t="inlineStr">
        <is>
          <t>шт.</t>
        </is>
      </c>
      <c r="F430" s="427" t="n">
        <v>0.5065</v>
      </c>
      <c r="G430" s="429" t="n">
        <v>22.6</v>
      </c>
      <c r="H430" s="347">
        <f>ROUND(F430*G430,2)</f>
        <v/>
      </c>
      <c r="I430" s="384" t="n"/>
      <c r="J430" s="384" t="n"/>
      <c r="K430" s="384" t="n"/>
      <c r="L430" s="384" t="n"/>
    </row>
    <row r="431" s="382">
      <c r="A431" s="352" t="n">
        <v>416</v>
      </c>
      <c r="B431" s="419" t="n"/>
      <c r="C431" s="354" t="inlineStr">
        <is>
          <t>101-0596</t>
        </is>
      </c>
      <c r="D431" s="426" t="inlineStr">
        <is>
          <t>Мастика битумно-кукерсольная холодная</t>
        </is>
      </c>
      <c r="E431" s="427" t="inlineStr">
        <is>
          <t>т</t>
        </is>
      </c>
      <c r="F431" s="427" t="n">
        <v>0.0034</v>
      </c>
      <c r="G431" s="429" t="n">
        <v>3219.2</v>
      </c>
      <c r="H431" s="347">
        <f>ROUND(F431*G431,2)</f>
        <v/>
      </c>
      <c r="I431" s="384" t="n"/>
      <c r="J431" s="384" t="n"/>
      <c r="K431" s="384" t="n"/>
      <c r="L431" s="384" t="n"/>
    </row>
    <row r="432" ht="25.5" customHeight="1" s="382">
      <c r="A432" s="352" t="n">
        <v>417</v>
      </c>
      <c r="B432" s="419" t="n"/>
      <c r="C432" s="354" t="inlineStr">
        <is>
          <t>408-0141</t>
        </is>
      </c>
      <c r="D432" s="426" t="inlineStr">
        <is>
          <t>Песок природный для строительных: растворов средний</t>
        </is>
      </c>
      <c r="E432" s="427" t="inlineStr">
        <is>
          <t>м3</t>
        </is>
      </c>
      <c r="F432" s="427" t="n">
        <v>0.1492</v>
      </c>
      <c r="G432" s="429" t="n">
        <v>59.99</v>
      </c>
      <c r="H432" s="347">
        <f>ROUND(F432*G432,2)</f>
        <v/>
      </c>
      <c r="I432" s="384" t="n"/>
      <c r="J432" s="384" t="n"/>
      <c r="K432" s="384" t="n"/>
      <c r="L432" s="384" t="n"/>
    </row>
    <row r="433" s="382">
      <c r="A433" s="352" t="n">
        <v>418</v>
      </c>
      <c r="B433" s="419" t="n"/>
      <c r="C433" s="354" t="inlineStr">
        <is>
          <t>101-0069</t>
        </is>
      </c>
      <c r="D433" s="426" t="inlineStr">
        <is>
          <t>Бензин авиационный Б-70</t>
        </is>
      </c>
      <c r="E433" s="427" t="inlineStr">
        <is>
          <t>т</t>
        </is>
      </c>
      <c r="F433" s="427" t="n">
        <v>0.0019</v>
      </c>
      <c r="G433" s="429" t="n">
        <v>4488.4</v>
      </c>
      <c r="H433" s="347">
        <f>ROUND(F433*G433,2)</f>
        <v/>
      </c>
      <c r="I433" s="384" t="n"/>
      <c r="J433" s="384" t="n"/>
      <c r="K433" s="384" t="n"/>
      <c r="L433" s="384" t="n"/>
    </row>
    <row r="434" ht="38.25" customHeight="1" s="382">
      <c r="A434" s="352" t="n">
        <v>419</v>
      </c>
      <c r="B434" s="419" t="n"/>
      <c r="C434" s="354" t="inlineStr">
        <is>
          <t>103-0006</t>
        </is>
      </c>
      <c r="D434" s="42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434" s="427" t="inlineStr">
        <is>
          <t>м</t>
        </is>
      </c>
      <c r="F434" s="427" t="n">
        <v>0.3</v>
      </c>
      <c r="G434" s="429" t="n">
        <v>28.05</v>
      </c>
      <c r="H434" s="347">
        <f>ROUND(F434*G434,2)</f>
        <v/>
      </c>
      <c r="I434" s="384" t="n"/>
      <c r="J434" s="384" t="n"/>
      <c r="K434" s="384" t="n"/>
      <c r="L434" s="384" t="n"/>
    </row>
    <row r="435" s="382">
      <c r="A435" s="352" t="n">
        <v>420</v>
      </c>
      <c r="B435" s="419" t="n"/>
      <c r="C435" s="354" t="inlineStr">
        <is>
          <t>113-1786</t>
        </is>
      </c>
      <c r="D435" s="426" t="inlineStr">
        <is>
          <t>Лак битумный БТ-123</t>
        </is>
      </c>
      <c r="E435" s="427" t="inlineStr">
        <is>
          <t>т</t>
        </is>
      </c>
      <c r="F435" s="427" t="n">
        <v>0.001</v>
      </c>
      <c r="G435" s="429" t="n">
        <v>7826.9</v>
      </c>
      <c r="H435" s="347">
        <f>ROUND(F435*G435,2)</f>
        <v/>
      </c>
      <c r="I435" s="384" t="n"/>
      <c r="J435" s="384" t="n"/>
      <c r="K435" s="384" t="n"/>
      <c r="L435" s="384" t="n"/>
    </row>
    <row r="436" ht="25.5" customHeight="1" s="382">
      <c r="A436" s="352" t="n">
        <v>421</v>
      </c>
      <c r="B436" s="419" t="n"/>
      <c r="C436" s="354" t="inlineStr">
        <is>
          <t>101-0388</t>
        </is>
      </c>
      <c r="D436" s="426" t="inlineStr">
        <is>
          <t>Краски масляные земляные марки МА-0115 мумия, сурик железный</t>
        </is>
      </c>
      <c r="E436" s="427" t="inlineStr">
        <is>
          <t>т</t>
        </is>
      </c>
      <c r="F436" s="427" t="n">
        <v>0.0005</v>
      </c>
      <c r="G436" s="429" t="n">
        <v>15119</v>
      </c>
      <c r="H436" s="347">
        <f>ROUND(F436*G436,2)</f>
        <v/>
      </c>
      <c r="I436" s="384" t="n"/>
      <c r="J436" s="384" t="n"/>
      <c r="K436" s="384" t="n"/>
      <c r="L436" s="384" t="n"/>
    </row>
    <row r="437" ht="25.5" customHeight="1" s="382">
      <c r="A437" s="352" t="n">
        <v>422</v>
      </c>
      <c r="B437" s="419" t="n"/>
      <c r="C437" s="354" t="inlineStr">
        <is>
          <t>101-0813</t>
        </is>
      </c>
      <c r="D437" s="426" t="inlineStr">
        <is>
          <t>Проволока стальная низкоуглеродистая разного назначения оцинкованная диаметром: 3,0 мм</t>
        </is>
      </c>
      <c r="E437" s="427" t="inlineStr">
        <is>
          <t>т</t>
        </is>
      </c>
      <c r="F437" s="427" t="n">
        <v>0.0005999999999999999</v>
      </c>
      <c r="G437" s="429" t="n">
        <v>12242</v>
      </c>
      <c r="H437" s="347">
        <f>ROUND(F437*G437,2)</f>
        <v/>
      </c>
      <c r="I437" s="384" t="n"/>
      <c r="J437" s="384" t="n"/>
      <c r="K437" s="384" t="n"/>
      <c r="L437" s="384" t="n"/>
    </row>
    <row r="438" s="382">
      <c r="A438" s="352" t="n">
        <v>423</v>
      </c>
      <c r="B438" s="419" t="n"/>
      <c r="C438" s="354" t="inlineStr">
        <is>
          <t>113-1786</t>
        </is>
      </c>
      <c r="D438" s="426" t="inlineStr">
        <is>
          <t>Лак битумный: БТ-123</t>
        </is>
      </c>
      <c r="E438" s="427" t="inlineStr">
        <is>
          <t>т</t>
        </is>
      </c>
      <c r="F438" s="427" t="n">
        <v>0.0008</v>
      </c>
      <c r="G438" s="429" t="n">
        <v>7826.9</v>
      </c>
      <c r="H438" s="347">
        <f>ROUND(F438*G438,2)</f>
        <v/>
      </c>
      <c r="I438" s="384" t="n"/>
      <c r="J438" s="384" t="n"/>
      <c r="K438" s="384" t="n"/>
      <c r="L438" s="384" t="n"/>
    </row>
    <row r="439" s="382">
      <c r="A439" s="352" t="n">
        <v>424</v>
      </c>
      <c r="B439" s="419" t="n"/>
      <c r="C439" s="354" t="inlineStr">
        <is>
          <t>113-0077</t>
        </is>
      </c>
      <c r="D439" s="426" t="inlineStr">
        <is>
          <t>Ксилол нефтяной марки А</t>
        </is>
      </c>
      <c r="E439" s="427" t="inlineStr">
        <is>
          <t>т</t>
        </is>
      </c>
      <c r="F439" s="427" t="n">
        <v>0.0008</v>
      </c>
      <c r="G439" s="429" t="n">
        <v>7640</v>
      </c>
      <c r="H439" s="347">
        <f>ROUND(F439*G439,2)</f>
        <v/>
      </c>
      <c r="I439" s="384" t="n"/>
      <c r="J439" s="384" t="n"/>
      <c r="K439" s="384" t="n"/>
      <c r="L439" s="384" t="n"/>
    </row>
    <row r="440" s="382">
      <c r="A440" s="352" t="n">
        <v>425</v>
      </c>
      <c r="B440" s="419" t="n"/>
      <c r="C440" s="354" t="inlineStr">
        <is>
          <t>113-0227</t>
        </is>
      </c>
      <c r="D440" s="426" t="inlineStr">
        <is>
          <t>Эмаль ХВ-124 защитная, зеленая</t>
        </is>
      </c>
      <c r="E440" s="427" t="inlineStr">
        <is>
          <t>т</t>
        </is>
      </c>
      <c r="F440" s="427" t="n">
        <v>0.0002</v>
      </c>
      <c r="G440" s="429" t="n">
        <v>28300.4</v>
      </c>
      <c r="H440" s="347">
        <f>ROUND(F440*G440,2)</f>
        <v/>
      </c>
      <c r="I440" s="384" t="n"/>
      <c r="J440" s="384" t="n"/>
      <c r="K440" s="384" t="n"/>
      <c r="L440" s="384" t="n"/>
    </row>
    <row r="441" s="382">
      <c r="A441" s="352" t="n">
        <v>426</v>
      </c>
      <c r="B441" s="419" t="n"/>
      <c r="C441" s="354" t="inlineStr">
        <is>
          <t>101-0115</t>
        </is>
      </c>
      <c r="D441" s="426" t="inlineStr">
        <is>
          <t>Винты с полукруглой головкой длиной: 50 мм</t>
        </is>
      </c>
      <c r="E441" s="427" t="inlineStr">
        <is>
          <t>т</t>
        </is>
      </c>
      <c r="F441" s="427" t="n">
        <v>0.0004</v>
      </c>
      <c r="G441" s="429" t="n">
        <v>12430</v>
      </c>
      <c r="H441" s="347">
        <f>ROUND(F441*G441,2)</f>
        <v/>
      </c>
      <c r="I441" s="384" t="n"/>
      <c r="J441" s="384" t="n"/>
      <c r="K441" s="384" t="n"/>
      <c r="L441" s="384" t="n"/>
    </row>
    <row r="442" s="382">
      <c r="A442" s="352" t="n">
        <v>427</v>
      </c>
      <c r="B442" s="419" t="n"/>
      <c r="C442" s="354" t="inlineStr">
        <is>
          <t>101-1561</t>
        </is>
      </c>
      <c r="D442" s="426" t="inlineStr">
        <is>
          <t>Битумы нефтяные дорожные жидкие, класс МГ, СГ</t>
        </is>
      </c>
      <c r="E442" s="427" t="inlineStr">
        <is>
          <t>т</t>
        </is>
      </c>
      <c r="F442" s="427" t="n">
        <v>0.0029</v>
      </c>
      <c r="G442" s="429" t="n">
        <v>1487.6</v>
      </c>
      <c r="H442" s="347">
        <f>ROUND(F442*G442,2)</f>
        <v/>
      </c>
      <c r="I442" s="384" t="n"/>
      <c r="J442" s="384" t="n"/>
      <c r="K442" s="384" t="n"/>
      <c r="L442" s="384" t="n"/>
    </row>
    <row r="443" s="382">
      <c r="A443" s="352" t="n">
        <v>428</v>
      </c>
      <c r="B443" s="419" t="n"/>
      <c r="C443" s="354" t="inlineStr">
        <is>
          <t>509-0090</t>
        </is>
      </c>
      <c r="D443" s="426" t="inlineStr">
        <is>
          <t>Перемычки гибкие, тип ПГС-50</t>
        </is>
      </c>
      <c r="E443" s="427" t="inlineStr">
        <is>
          <t>шт.</t>
        </is>
      </c>
      <c r="F443" s="427" t="n">
        <v>1</v>
      </c>
      <c r="G443" s="429" t="n">
        <v>3.9</v>
      </c>
      <c r="H443" s="347">
        <f>ROUND(F443*G443,2)</f>
        <v/>
      </c>
      <c r="I443" s="384" t="n"/>
      <c r="J443" s="384" t="n"/>
      <c r="K443" s="384" t="n"/>
      <c r="L443" s="384" t="n"/>
    </row>
    <row r="444" s="382">
      <c r="A444" s="352" t="n">
        <v>429</v>
      </c>
      <c r="B444" s="419" t="n"/>
      <c r="C444" s="354" t="inlineStr">
        <is>
          <t>509-2160</t>
        </is>
      </c>
      <c r="D444" s="426" t="inlineStr">
        <is>
          <t>Прокладки паронитовые</t>
        </is>
      </c>
      <c r="E444" s="427" t="inlineStr">
        <is>
          <t>кг</t>
        </is>
      </c>
      <c r="F444" s="427" t="n">
        <v>0.1266</v>
      </c>
      <c r="G444" s="429" t="n">
        <v>26.44</v>
      </c>
      <c r="H444" s="347">
        <f>ROUND(F444*G444,2)</f>
        <v/>
      </c>
      <c r="I444" s="384" t="n"/>
      <c r="J444" s="384" t="n"/>
      <c r="K444" s="384" t="n"/>
      <c r="L444" s="384" t="n"/>
    </row>
    <row r="445" s="382">
      <c r="A445" s="352" t="n">
        <v>430</v>
      </c>
      <c r="B445" s="419" t="n"/>
      <c r="C445" s="354" t="inlineStr">
        <is>
          <t>113-0021</t>
        </is>
      </c>
      <c r="D445" s="426" t="inlineStr">
        <is>
          <t>Грунтовка: ГФ-021 красно-коричневая</t>
        </is>
      </c>
      <c r="E445" s="427" t="inlineStr">
        <is>
          <t>т</t>
        </is>
      </c>
      <c r="F445" s="427" t="n">
        <v>0.0002</v>
      </c>
      <c r="G445" s="429" t="n">
        <v>15620</v>
      </c>
      <c r="H445" s="347">
        <f>ROUND(F445*G445,2)</f>
        <v/>
      </c>
      <c r="I445" s="384" t="n"/>
      <c r="J445" s="384" t="n"/>
      <c r="K445" s="384" t="n"/>
      <c r="L445" s="384" t="n"/>
    </row>
    <row r="446" ht="25.5" customHeight="1" s="382">
      <c r="A446" s="352" t="n">
        <v>431</v>
      </c>
      <c r="B446" s="419" t="n"/>
      <c r="C446" s="354" t="inlineStr">
        <is>
          <t>408-0015</t>
        </is>
      </c>
      <c r="D446" s="426" t="inlineStr">
        <is>
          <t>Щебень из природного камня для строительных работ марка: 800, фракция 20-40 мм</t>
        </is>
      </c>
      <c r="E446" s="427" t="inlineStr">
        <is>
          <t>м3</t>
        </is>
      </c>
      <c r="F446" s="427" t="n">
        <v>0.0247</v>
      </c>
      <c r="G446" s="429" t="n">
        <v>108.4</v>
      </c>
      <c r="H446" s="347">
        <f>ROUND(F446*G446,2)</f>
        <v/>
      </c>
      <c r="I446" s="384" t="n"/>
      <c r="J446" s="384" t="n"/>
      <c r="K446" s="384" t="n"/>
      <c r="L446" s="384" t="n"/>
    </row>
    <row r="447" ht="25.5" customHeight="1" s="382">
      <c r="A447" s="352" t="n">
        <v>432</v>
      </c>
      <c r="B447" s="419" t="n"/>
      <c r="C447" s="354" t="inlineStr">
        <is>
          <t>101-1703</t>
        </is>
      </c>
      <c r="D447" s="426" t="inlineStr">
        <is>
          <t>Прокладки резиновые (пластина техническая прессованная)</t>
        </is>
      </c>
      <c r="E447" s="427" t="inlineStr">
        <is>
          <t>кг</t>
        </is>
      </c>
      <c r="F447" s="427" t="n">
        <v>0.0905</v>
      </c>
      <c r="G447" s="429" t="n">
        <v>23.09</v>
      </c>
      <c r="H447" s="347">
        <f>ROUND(F447*G447,2)</f>
        <v/>
      </c>
      <c r="I447" s="384" t="n"/>
      <c r="J447" s="384" t="n"/>
      <c r="K447" s="384" t="n"/>
      <c r="L447" s="384" t="n"/>
    </row>
    <row r="448" s="382">
      <c r="A448" s="352" t="n">
        <v>433</v>
      </c>
      <c r="B448" s="419" t="n"/>
      <c r="C448" s="354" t="inlineStr">
        <is>
          <t>101-0628</t>
        </is>
      </c>
      <c r="D448" s="426" t="inlineStr">
        <is>
          <t>Олифа комбинированная, марки К-3</t>
        </is>
      </c>
      <c r="E448" s="427" t="inlineStr">
        <is>
          <t>т</t>
        </is>
      </c>
      <c r="F448" s="427" t="n">
        <v>0.0001</v>
      </c>
      <c r="G448" s="429" t="n">
        <v>16950</v>
      </c>
      <c r="H448" s="347">
        <f>ROUND(F448*G448,2)</f>
        <v/>
      </c>
      <c r="I448" s="384" t="n"/>
      <c r="J448" s="384" t="n"/>
      <c r="K448" s="384" t="n"/>
      <c r="L448" s="384" t="n"/>
    </row>
    <row r="449" s="382">
      <c r="A449" s="352" t="n">
        <v>434</v>
      </c>
      <c r="B449" s="419" t="n"/>
      <c r="C449" s="354" t="inlineStr">
        <is>
          <t>509-0031</t>
        </is>
      </c>
      <c r="D449" s="426" t="inlineStr">
        <is>
          <t>Муфты соединительные</t>
        </is>
      </c>
      <c r="E449" s="427" t="inlineStr">
        <is>
          <t>шт.</t>
        </is>
      </c>
      <c r="F449" s="427" t="n">
        <v>2</v>
      </c>
      <c r="G449" s="429" t="n">
        <v>0.71</v>
      </c>
      <c r="H449" s="347">
        <f>ROUND(F449*G449,2)</f>
        <v/>
      </c>
      <c r="I449" s="384" t="n"/>
      <c r="J449" s="384" t="n"/>
      <c r="K449" s="384" t="n"/>
      <c r="L449" s="384" t="n"/>
    </row>
    <row r="450" s="382">
      <c r="A450" s="352" t="n">
        <v>435</v>
      </c>
      <c r="B450" s="419" t="n"/>
      <c r="C450" s="354" t="inlineStr">
        <is>
          <t>405-1601</t>
        </is>
      </c>
      <c r="D450" s="426" t="inlineStr">
        <is>
          <t>Известь строительная негашеная хлорная, марки А</t>
        </is>
      </c>
      <c r="E450" s="427" t="inlineStr">
        <is>
          <t>кг</t>
        </is>
      </c>
      <c r="F450" s="427" t="n">
        <v>0.5773</v>
      </c>
      <c r="G450" s="429" t="n">
        <v>2.15</v>
      </c>
      <c r="H450" s="347">
        <f>ROUND(F450*G450,2)</f>
        <v/>
      </c>
      <c r="I450" s="384" t="n"/>
      <c r="J450" s="384" t="n"/>
      <c r="K450" s="384" t="n"/>
      <c r="L450" s="384" t="n"/>
    </row>
    <row r="451" s="382">
      <c r="A451" s="352" t="n">
        <v>436</v>
      </c>
      <c r="B451" s="419" t="n"/>
      <c r="C451" s="354" t="inlineStr">
        <is>
          <t>401-0007</t>
        </is>
      </c>
      <c r="D451" s="426" t="inlineStr">
        <is>
          <t>Бетон тяжелый, класс В20 (М250)</t>
        </is>
      </c>
      <c r="E451" s="427" t="inlineStr">
        <is>
          <t>м3</t>
        </is>
      </c>
      <c r="F451" s="427" t="n">
        <v>0.0016</v>
      </c>
      <c r="G451" s="429" t="n">
        <v>665</v>
      </c>
      <c r="H451" s="347">
        <f>ROUND(F451*G451,2)</f>
        <v/>
      </c>
      <c r="I451" s="384" t="n"/>
      <c r="J451" s="384" t="n"/>
      <c r="K451" s="384" t="n"/>
      <c r="L451" s="384" t="n"/>
    </row>
    <row r="452" s="382">
      <c r="A452" s="352" t="n">
        <v>437</v>
      </c>
      <c r="B452" s="419" t="n"/>
      <c r="C452" s="354" t="inlineStr">
        <is>
          <t>101-1521</t>
        </is>
      </c>
      <c r="D452" s="426" t="inlineStr">
        <is>
          <t>Электроды диаметром: 5 мм Э42</t>
        </is>
      </c>
      <c r="E452" s="427" t="inlineStr">
        <is>
          <t>т</t>
        </is>
      </c>
      <c r="F452" s="427" t="n">
        <v>0.0001</v>
      </c>
      <c r="G452" s="429" t="n">
        <v>9765</v>
      </c>
      <c r="H452" s="347">
        <f>ROUND(F452*G452,2)</f>
        <v/>
      </c>
      <c r="I452" s="384" t="n"/>
      <c r="J452" s="384" t="n"/>
      <c r="K452" s="384" t="n"/>
      <c r="L452" s="384" t="n"/>
    </row>
    <row r="453" s="382">
      <c r="A453" s="352" t="n">
        <v>438</v>
      </c>
      <c r="B453" s="419" t="n"/>
      <c r="C453" s="354" t="inlineStr">
        <is>
          <t>101-2467</t>
        </is>
      </c>
      <c r="D453" s="426" t="inlineStr">
        <is>
          <t>Растворитель марки: Р-4</t>
        </is>
      </c>
      <c r="E453" s="427" t="inlineStr">
        <is>
          <t>т</t>
        </is>
      </c>
      <c r="F453" s="427" t="n">
        <v>0.0001</v>
      </c>
      <c r="G453" s="429" t="n">
        <v>9420</v>
      </c>
      <c r="H453" s="347">
        <f>ROUND(F453*G453,2)</f>
        <v/>
      </c>
      <c r="I453" s="384" t="n"/>
      <c r="J453" s="384" t="n"/>
      <c r="K453" s="384" t="n"/>
      <c r="L453" s="384" t="n"/>
    </row>
    <row r="454" s="382">
      <c r="A454" s="352" t="n">
        <v>439</v>
      </c>
      <c r="B454" s="419" t="n"/>
      <c r="C454" s="354" t="inlineStr">
        <is>
          <t>111-0109</t>
        </is>
      </c>
      <c r="D454" s="426" t="inlineStr">
        <is>
          <t>Бирки маркировочные пластмассовые</t>
        </is>
      </c>
      <c r="E454" s="427" t="inlineStr">
        <is>
          <t>100 шт.</t>
        </is>
      </c>
      <c r="F454" s="427" t="n">
        <v>0.0302</v>
      </c>
      <c r="G454" s="429" t="n">
        <v>30.74</v>
      </c>
      <c r="H454" s="347">
        <f>ROUND(F454*G454,2)</f>
        <v/>
      </c>
      <c r="I454" s="384" t="n"/>
      <c r="J454" s="384" t="n"/>
      <c r="K454" s="384" t="n"/>
      <c r="L454" s="384" t="n"/>
    </row>
    <row r="455" s="382">
      <c r="A455" s="352" t="n">
        <v>440</v>
      </c>
      <c r="B455" s="419" t="n"/>
      <c r="C455" s="354" t="inlineStr">
        <is>
          <t>509-0783</t>
        </is>
      </c>
      <c r="D455" s="426" t="inlineStr">
        <is>
          <t>Втулки изолирующие</t>
        </is>
      </c>
      <c r="E455" s="427" t="inlineStr">
        <is>
          <t>шт.</t>
        </is>
      </c>
      <c r="F455" s="427" t="n">
        <v>2</v>
      </c>
      <c r="G455" s="429" t="n">
        <v>0.27</v>
      </c>
      <c r="H455" s="347">
        <f>ROUND(F455*G455,2)</f>
        <v/>
      </c>
      <c r="I455" s="384" t="n"/>
      <c r="J455" s="384" t="n"/>
      <c r="K455" s="384" t="n"/>
      <c r="L455" s="384" t="n"/>
    </row>
    <row r="456" s="382">
      <c r="A456" s="352" t="n">
        <v>441</v>
      </c>
      <c r="B456" s="419" t="n"/>
      <c r="C456" s="354" t="inlineStr">
        <is>
          <t>101-1597</t>
        </is>
      </c>
      <c r="D456" s="426" t="inlineStr">
        <is>
          <t>Брезент</t>
        </is>
      </c>
      <c r="E456" s="427" t="inlineStr">
        <is>
          <t>м2</t>
        </is>
      </c>
      <c r="F456" s="427" t="n">
        <v>0.0091</v>
      </c>
      <c r="G456" s="429" t="n">
        <v>37.43</v>
      </c>
      <c r="H456" s="347">
        <f>ROUND(F456*G456,2)</f>
        <v/>
      </c>
      <c r="I456" s="384" t="n"/>
      <c r="J456" s="384" t="n"/>
      <c r="K456" s="384" t="n"/>
      <c r="L456" s="384" t="n"/>
    </row>
    <row r="457" s="382">
      <c r="A457" s="352" t="n">
        <v>442</v>
      </c>
      <c r="B457" s="419" t="n"/>
      <c r="C457" s="354" t="inlineStr">
        <is>
          <t>101-1705</t>
        </is>
      </c>
      <c r="D457" s="426" t="inlineStr">
        <is>
          <t>Пакля пропитанная</t>
        </is>
      </c>
      <c r="E457" s="427" t="inlineStr">
        <is>
          <t>кг</t>
        </is>
      </c>
      <c r="F457" s="427" t="n">
        <v>0.0196</v>
      </c>
      <c r="G457" s="429" t="n">
        <v>9.039999999999999</v>
      </c>
      <c r="H457" s="347">
        <f>ROUND(F457*G457,2)</f>
        <v/>
      </c>
      <c r="I457" s="384" t="n"/>
      <c r="J457" s="384" t="n"/>
      <c r="K457" s="384" t="n"/>
      <c r="L457" s="384" t="n"/>
    </row>
    <row r="458" s="382">
      <c r="A458" s="352" t="n">
        <v>443</v>
      </c>
      <c r="B458" s="419" t="n"/>
      <c r="C458" s="354" t="inlineStr">
        <is>
          <t>101-1782</t>
        </is>
      </c>
      <c r="D458" s="426" t="inlineStr">
        <is>
          <t>Ткань мешочная</t>
        </is>
      </c>
      <c r="E458" s="427" t="inlineStr">
        <is>
          <t>10 м2</t>
        </is>
      </c>
      <c r="F458" s="427" t="n">
        <v>0.0019</v>
      </c>
      <c r="G458" s="429" t="n">
        <v>84.75</v>
      </c>
      <c r="H458" s="347">
        <f>ROUND(F458*G458,2)</f>
        <v/>
      </c>
      <c r="I458" s="384" t="n"/>
      <c r="J458" s="384" t="n"/>
      <c r="K458" s="384" t="n"/>
      <c r="L458" s="384" t="n"/>
    </row>
    <row r="461">
      <c r="B461" s="384" t="inlineStr">
        <is>
          <t>Составил ______________________    А.Р. Маркова</t>
        </is>
      </c>
      <c r="C461" s="379" t="n"/>
    </row>
    <row r="462">
      <c r="B462" s="283" t="inlineStr">
        <is>
          <t xml:space="preserve">                         (подпись, инициалы, фамилия)</t>
        </is>
      </c>
    </row>
    <row r="464">
      <c r="B464" s="384" t="inlineStr">
        <is>
          <t>Проверил ______________________        А.В. Костянецкая</t>
        </is>
      </c>
    </row>
    <row r="465">
      <c r="B465" s="28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43:E43"/>
    <mergeCell ref="C8:C9"/>
    <mergeCell ref="A157:E157"/>
    <mergeCell ref="E8:E9"/>
    <mergeCell ref="F8:F9"/>
    <mergeCell ref="A2:H2"/>
    <mergeCell ref="A152:E152"/>
    <mergeCell ref="A11:E11"/>
    <mergeCell ref="D8:D9"/>
    <mergeCell ref="B8:B9"/>
    <mergeCell ref="A45:E45"/>
    <mergeCell ref="C4:H4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82" min="1" max="1"/>
    <col width="36.28515625" customWidth="1" style="382" min="2" max="2"/>
    <col width="18.85546875" customWidth="1" style="382" min="3" max="3"/>
    <col width="18.28515625" customWidth="1" style="382" min="4" max="4"/>
    <col width="18.85546875" customWidth="1" style="382" min="5" max="5"/>
    <col width="9.140625" customWidth="1" style="382" min="6" max="6"/>
    <col width="13.42578125" customWidth="1" style="382" min="7" max="7"/>
    <col width="9.140625" customWidth="1" style="382" min="8" max="11"/>
    <col width="13.5703125" customWidth="1" style="382" min="12" max="12"/>
    <col width="9.140625" customWidth="1" style="382" min="13" max="13"/>
  </cols>
  <sheetData>
    <row r="1">
      <c r="B1" s="381" t="n"/>
      <c r="C1" s="381" t="n"/>
      <c r="D1" s="381" t="n"/>
      <c r="E1" s="381" t="n"/>
    </row>
    <row r="2">
      <c r="B2" s="381" t="n"/>
      <c r="C2" s="381" t="n"/>
      <c r="D2" s="381" t="n"/>
      <c r="E2" s="446" t="inlineStr">
        <is>
          <t>Приложение № 4</t>
        </is>
      </c>
    </row>
    <row r="3">
      <c r="B3" s="381" t="n"/>
      <c r="C3" s="381" t="n"/>
      <c r="D3" s="381" t="n"/>
      <c r="E3" s="381" t="n"/>
    </row>
    <row r="4">
      <c r="B4" s="381" t="n"/>
      <c r="C4" s="381" t="n"/>
      <c r="D4" s="381" t="n"/>
      <c r="E4" s="381" t="n"/>
    </row>
    <row r="5">
      <c r="B5" s="399" t="inlineStr">
        <is>
          <t>Ресурсная модель</t>
        </is>
      </c>
    </row>
    <row r="6">
      <c r="B6" s="241" t="n"/>
      <c r="C6" s="381" t="n"/>
      <c r="D6" s="381" t="n"/>
      <c r="E6" s="381" t="n"/>
    </row>
    <row r="7" ht="25.5" customHeight="1" s="382">
      <c r="B7" s="424" t="inlineStr">
        <is>
          <t>Наименование разрабатываемого показателя УНЦ — Демонтаж ячейки трехфазного автотрансформатора 500 кВ/СН/НН</t>
        </is>
      </c>
    </row>
    <row r="8">
      <c r="B8" s="425" t="inlineStr">
        <is>
          <t>Единица измерения  — 1 ячейка</t>
        </is>
      </c>
    </row>
    <row r="9">
      <c r="B9" s="241" t="n"/>
      <c r="C9" s="381" t="n"/>
      <c r="D9" s="381" t="n"/>
      <c r="E9" s="381" t="n"/>
    </row>
    <row r="10" ht="51" customHeight="1" s="382">
      <c r="B10" s="427" t="inlineStr">
        <is>
          <t>Наименование</t>
        </is>
      </c>
      <c r="C10" s="427" t="inlineStr">
        <is>
          <t>Сметная стоимость в ценах на 01.01.2023
 (руб.)</t>
        </is>
      </c>
      <c r="D10" s="427" t="inlineStr">
        <is>
          <t>Удельный вес, 
(в СМР)</t>
        </is>
      </c>
      <c r="E10" s="427" t="inlineStr">
        <is>
          <t>Удельный вес, % 
(от всего по РМ)</t>
        </is>
      </c>
    </row>
    <row r="11">
      <c r="B11" s="361" t="inlineStr">
        <is>
          <t>Оплата труда рабочих</t>
        </is>
      </c>
      <c r="C11" s="372">
        <f>'Прил.5 Расчет СМР и ОБ'!J15</f>
        <v/>
      </c>
      <c r="D11" s="235">
        <f>C11/$C$24</f>
        <v/>
      </c>
      <c r="E11" s="235">
        <f>C11/$C$40</f>
        <v/>
      </c>
    </row>
    <row r="12">
      <c r="B12" s="361" t="inlineStr">
        <is>
          <t>Эксплуатация машин основных</t>
        </is>
      </c>
      <c r="C12" s="372">
        <f>'Прил.5 Расчет СМР и ОБ'!J40</f>
        <v/>
      </c>
      <c r="D12" s="235">
        <f>C12/$C$24</f>
        <v/>
      </c>
      <c r="E12" s="235">
        <f>C12/$C$40</f>
        <v/>
      </c>
    </row>
    <row r="13">
      <c r="B13" s="361" t="inlineStr">
        <is>
          <t>Эксплуатация машин прочих</t>
        </is>
      </c>
      <c r="C13" s="372">
        <f>'Прил.5 Расчет СМР и ОБ'!J130</f>
        <v/>
      </c>
      <c r="D13" s="235">
        <f>C13/$C$24</f>
        <v/>
      </c>
      <c r="E13" s="235">
        <f>C13/$C$40</f>
        <v/>
      </c>
    </row>
    <row r="14">
      <c r="B14" s="361" t="inlineStr">
        <is>
          <t>ЭКСПЛУАТАЦИЯ МАШИН, ВСЕГО:</t>
        </is>
      </c>
      <c r="C14" s="372">
        <f>C13+C12</f>
        <v/>
      </c>
      <c r="D14" s="235">
        <f>C14/$C$24</f>
        <v/>
      </c>
      <c r="E14" s="235">
        <f>C14/$C$40</f>
        <v/>
      </c>
    </row>
    <row r="15">
      <c r="B15" s="361" t="inlineStr">
        <is>
          <t>в том числе зарплата машинистов</t>
        </is>
      </c>
      <c r="C15" s="372">
        <f>'Прил.5 Расчет СМР и ОБ'!J18</f>
        <v/>
      </c>
      <c r="D15" s="235">
        <f>C15/$C$24</f>
        <v/>
      </c>
      <c r="E15" s="235">
        <f>C15/$C$40</f>
        <v/>
      </c>
    </row>
    <row r="16">
      <c r="B16" s="361" t="inlineStr">
        <is>
          <t>Материалы основные</t>
        </is>
      </c>
      <c r="C16" s="372">
        <f>'Прил.5 Расчет СМР и ОБ'!J141</f>
        <v/>
      </c>
      <c r="D16" s="235">
        <f>C16/$C$24</f>
        <v/>
      </c>
      <c r="E16" s="235">
        <f>C16/$C$40</f>
        <v/>
      </c>
    </row>
    <row r="17">
      <c r="B17" s="361" t="inlineStr">
        <is>
          <t>Материалы прочие</t>
        </is>
      </c>
      <c r="C17" s="372">
        <f>'Прил.5 Расчет СМР и ОБ'!J142</f>
        <v/>
      </c>
      <c r="D17" s="235">
        <f>C17/$C$24</f>
        <v/>
      </c>
      <c r="E17" s="235">
        <f>C17/$C$40</f>
        <v/>
      </c>
      <c r="G17" s="514" t="n"/>
    </row>
    <row r="18">
      <c r="B18" s="361" t="inlineStr">
        <is>
          <t>МАТЕРИАЛЫ, ВСЕГО:</t>
        </is>
      </c>
      <c r="C18" s="372">
        <f>C17+C16</f>
        <v/>
      </c>
      <c r="D18" s="235">
        <f>C18/$C$24</f>
        <v/>
      </c>
      <c r="E18" s="235">
        <f>C18/$C$40</f>
        <v/>
      </c>
    </row>
    <row r="19">
      <c r="B19" s="361" t="inlineStr">
        <is>
          <t>ИТОГО</t>
        </is>
      </c>
      <c r="C19" s="372">
        <f>C18+C14+C11</f>
        <v/>
      </c>
      <c r="D19" s="235" t="n"/>
      <c r="E19" s="361" t="n"/>
    </row>
    <row r="20">
      <c r="B20" s="361" t="inlineStr">
        <is>
          <t>Сметная прибыль, руб.</t>
        </is>
      </c>
      <c r="C20" s="372">
        <f>ROUND(C21*(C11+C15),2)</f>
        <v/>
      </c>
      <c r="D20" s="235">
        <f>C20/$C$24</f>
        <v/>
      </c>
      <c r="E20" s="235">
        <f>C20/$C$40</f>
        <v/>
      </c>
    </row>
    <row r="21">
      <c r="B21" s="361" t="inlineStr">
        <is>
          <t>Сметная прибыль, %</t>
        </is>
      </c>
      <c r="C21" s="238">
        <f>'Прил.5 Расчет СМР и ОБ'!D148</f>
        <v/>
      </c>
      <c r="D21" s="235" t="n"/>
      <c r="E21" s="361" t="n"/>
    </row>
    <row r="22">
      <c r="B22" s="361" t="inlineStr">
        <is>
          <t>Накладные расходы, руб.</t>
        </is>
      </c>
      <c r="C22" s="372">
        <f>ROUND(C23*(C11+C15),2)</f>
        <v/>
      </c>
      <c r="D22" s="235">
        <f>C22/$C$24</f>
        <v/>
      </c>
      <c r="E22" s="235">
        <f>C22/$C$40</f>
        <v/>
      </c>
    </row>
    <row r="23">
      <c r="B23" s="361" t="inlineStr">
        <is>
          <t>Накладные расходы, %</t>
        </is>
      </c>
      <c r="C23" s="238">
        <f>'Прил.5 Расчет СМР и ОБ'!D146</f>
        <v/>
      </c>
      <c r="D23" s="235" t="n"/>
      <c r="E23" s="361" t="n"/>
    </row>
    <row r="24">
      <c r="B24" s="361" t="inlineStr">
        <is>
          <t>ВСЕГО СМР с НР и СП</t>
        </is>
      </c>
      <c r="C24" s="372">
        <f>C19+C20+C22</f>
        <v/>
      </c>
      <c r="D24" s="235">
        <f>C24/$C$24</f>
        <v/>
      </c>
      <c r="E24" s="235">
        <f>C24/$C$40</f>
        <v/>
      </c>
    </row>
    <row r="25" ht="25.5" customHeight="1" s="382">
      <c r="B25" s="361" t="inlineStr">
        <is>
          <t>ВСЕГО стоимость оборудования, в том числе</t>
        </is>
      </c>
      <c r="C25" s="372">
        <f>'Прил.5 Расчет СМР и ОБ'!J137</f>
        <v/>
      </c>
      <c r="D25" s="235" t="n"/>
      <c r="E25" s="235">
        <f>C25/$C$40</f>
        <v/>
      </c>
    </row>
    <row r="26" ht="25.5" customHeight="1" s="382">
      <c r="B26" s="361" t="inlineStr">
        <is>
          <t>стоимость оборудования технологического</t>
        </is>
      </c>
      <c r="C26" s="372">
        <f>'Прил.5 Расчет СМР и ОБ'!J138</f>
        <v/>
      </c>
      <c r="D26" s="235" t="n"/>
      <c r="E26" s="235">
        <f>C26/$C$40</f>
        <v/>
      </c>
    </row>
    <row r="27">
      <c r="B27" s="361" t="inlineStr">
        <is>
          <t>ИТОГО (СМР + ОБОРУДОВАНИЕ)</t>
        </is>
      </c>
      <c r="C27" s="360">
        <f>C24+C25</f>
        <v/>
      </c>
      <c r="D27" s="235" t="n"/>
      <c r="E27" s="235">
        <f>C27/$C$40</f>
        <v/>
      </c>
      <c r="G27" s="236" t="n"/>
    </row>
    <row r="28" ht="33" customHeight="1" s="382">
      <c r="B28" s="361" t="inlineStr">
        <is>
          <t>ПРОЧ. ЗАТР., УЧТЕННЫЕ ПОКАЗАТЕЛЕМ,  в том числе</t>
        </is>
      </c>
      <c r="C28" s="361" t="n"/>
      <c r="D28" s="361" t="n"/>
      <c r="E28" s="361" t="n"/>
    </row>
    <row r="29" ht="25.5" customHeight="1" s="382">
      <c r="B29" s="361" t="inlineStr">
        <is>
          <t>Временные здания и сооружения - 3,9%</t>
        </is>
      </c>
      <c r="C29" s="360">
        <f>ROUND(C24*3.9%,2)</f>
        <v/>
      </c>
      <c r="D29" s="361" t="n"/>
      <c r="E29" s="235">
        <f>C29/$C$40</f>
        <v/>
      </c>
    </row>
    <row r="30" ht="38.25" customHeight="1" s="382">
      <c r="B30" s="361" t="inlineStr">
        <is>
          <t>Дополнительные затраты при производстве строительно-монтажных работ в зимнее время - 2,1%</t>
        </is>
      </c>
      <c r="C30" s="360">
        <f>ROUND((C24+C29)*2.1%,2)</f>
        <v/>
      </c>
      <c r="D30" s="361" t="n"/>
      <c r="E30" s="235">
        <f>C30/$C$40</f>
        <v/>
      </c>
    </row>
    <row r="31">
      <c r="B31" s="361" t="inlineStr">
        <is>
          <t>Пусконаладочные работы</t>
        </is>
      </c>
      <c r="C31" s="360" t="n">
        <v>0</v>
      </c>
      <c r="D31" s="361" t="n"/>
      <c r="E31" s="235">
        <f>C31/$C$40</f>
        <v/>
      </c>
    </row>
    <row r="32" ht="25.5" customHeight="1" s="382">
      <c r="B32" s="361" t="inlineStr">
        <is>
          <t>Затраты по перевозке работников к месту работы и обратно</t>
        </is>
      </c>
      <c r="C32" s="360" t="n">
        <v>0</v>
      </c>
      <c r="D32" s="361" t="n"/>
      <c r="E32" s="235">
        <f>C32/$C$40</f>
        <v/>
      </c>
    </row>
    <row r="33" ht="25.5" customHeight="1" s="382">
      <c r="B33" s="361" t="inlineStr">
        <is>
          <t>Затраты, связанные с осуществлением работ вахтовым методом</t>
        </is>
      </c>
      <c r="C33" s="360">
        <f>ROUND(C27*0%,2)</f>
        <v/>
      </c>
      <c r="D33" s="361" t="n"/>
      <c r="E33" s="235">
        <f>C33/$C$40</f>
        <v/>
      </c>
    </row>
    <row r="34" ht="51" customHeight="1" s="382">
      <c r="B34" s="36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60" t="n">
        <v>0</v>
      </c>
      <c r="D34" s="361" t="n"/>
      <c r="E34" s="235">
        <f>C34/$C$40</f>
        <v/>
      </c>
    </row>
    <row r="35" ht="76.5" customHeight="1" s="382">
      <c r="B35" s="36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60">
        <f>ROUND(C27*0%,2)</f>
        <v/>
      </c>
      <c r="D35" s="361" t="n"/>
      <c r="E35" s="235">
        <f>C35/$C$40</f>
        <v/>
      </c>
    </row>
    <row r="36" ht="25.5" customHeight="1" s="382">
      <c r="B36" s="361" t="inlineStr">
        <is>
          <t>Строительный контроль и содержание службы заказчика - 2,14%</t>
        </is>
      </c>
      <c r="C36" s="360">
        <f>ROUND((C27+C32+C33+C34+C35+C29+C31+C30)*2.14%,2)</f>
        <v/>
      </c>
      <c r="D36" s="361" t="n"/>
      <c r="E36" s="235">
        <f>C36/$C$40</f>
        <v/>
      </c>
      <c r="G36" s="262" t="n"/>
      <c r="L36" s="236" t="n"/>
    </row>
    <row r="37">
      <c r="B37" s="361" t="inlineStr">
        <is>
          <t>Авторский надзор - 0,2%</t>
        </is>
      </c>
      <c r="C37" s="360">
        <f>ROUND((C27+C32+C33+C34+C35+C29+C31+C30)*0.2%,2)</f>
        <v/>
      </c>
      <c r="D37" s="361" t="n"/>
      <c r="E37" s="235">
        <f>C37/$C$40</f>
        <v/>
      </c>
      <c r="G37" s="263" t="n"/>
      <c r="L37" s="236" t="n"/>
    </row>
    <row r="38" ht="38.25" customHeight="1" s="382">
      <c r="B38" s="361" t="inlineStr">
        <is>
          <t>ИТОГО (СМР+ОБОРУДОВАНИЕ+ПРОЧ. ЗАТР., УЧТЕННЫЕ ПОКАЗАТЕЛЕМ)</t>
        </is>
      </c>
      <c r="C38" s="372">
        <f>C27+C32+C33+C34+C35+C29+C31+C30+C36+C37</f>
        <v/>
      </c>
      <c r="D38" s="361" t="n"/>
      <c r="E38" s="235">
        <f>C38/$C$40</f>
        <v/>
      </c>
    </row>
    <row r="39" ht="13.5" customHeight="1" s="382">
      <c r="B39" s="361" t="inlineStr">
        <is>
          <t>Непредвиденные расходы</t>
        </is>
      </c>
      <c r="C39" s="372">
        <f>ROUND(C38*3%,2)</f>
        <v/>
      </c>
      <c r="D39" s="361" t="n"/>
      <c r="E39" s="235">
        <f>C39/$C$38</f>
        <v/>
      </c>
    </row>
    <row r="40">
      <c r="B40" s="361" t="inlineStr">
        <is>
          <t>ВСЕГО:</t>
        </is>
      </c>
      <c r="C40" s="372">
        <f>C39+C38</f>
        <v/>
      </c>
      <c r="D40" s="361" t="n"/>
      <c r="E40" s="235">
        <f>C40/$C$40</f>
        <v/>
      </c>
    </row>
    <row r="41">
      <c r="B41" s="361" t="inlineStr">
        <is>
          <t>ИТОГО ПОКАЗАТЕЛЬ НА ЕД. ИЗМ.</t>
        </is>
      </c>
      <c r="C41" s="372">
        <f>C40/'Прил.5 Расчет СМР и ОБ'!E152</f>
        <v/>
      </c>
      <c r="D41" s="361" t="n"/>
      <c r="E41" s="361" t="n"/>
    </row>
    <row r="42">
      <c r="B42" s="374" t="n"/>
      <c r="C42" s="381" t="n"/>
      <c r="D42" s="381" t="n"/>
      <c r="E42" s="381" t="n"/>
    </row>
    <row r="43">
      <c r="B43" s="374" t="inlineStr">
        <is>
          <t>Составил ______________________    А.Р. Маркова</t>
        </is>
      </c>
      <c r="C43" s="381" t="n"/>
      <c r="D43" s="381" t="n"/>
      <c r="E43" s="381" t="n"/>
    </row>
    <row r="44">
      <c r="B44" s="374" t="inlineStr">
        <is>
          <t xml:space="preserve">(должность, подпись, инициалы, фамилия) </t>
        </is>
      </c>
      <c r="C44" s="381" t="n"/>
      <c r="D44" s="381" t="n"/>
      <c r="E44" s="381" t="n"/>
    </row>
    <row r="45">
      <c r="B45" s="374" t="n"/>
      <c r="C45" s="381" t="n"/>
      <c r="D45" s="381" t="n"/>
      <c r="E45" s="381" t="n"/>
    </row>
    <row r="46">
      <c r="B46" s="374" t="inlineStr">
        <is>
          <t>Проверил ____________________________ А.В. Костянецкая</t>
        </is>
      </c>
      <c r="C46" s="381" t="n"/>
      <c r="D46" s="381" t="n"/>
      <c r="E46" s="381" t="n"/>
    </row>
    <row r="47">
      <c r="B47" s="425" t="inlineStr">
        <is>
          <t>(должность, подпись, инициалы, фамилия)</t>
        </is>
      </c>
      <c r="D47" s="381" t="n"/>
      <c r="E47" s="381" t="n"/>
    </row>
    <row r="49">
      <c r="B49" s="381" t="n"/>
      <c r="C49" s="381" t="n"/>
      <c r="D49" s="381" t="n"/>
      <c r="E49" s="381" t="n"/>
    </row>
    <row r="50">
      <c r="B50" s="381" t="n"/>
      <c r="C50" s="381" t="n"/>
      <c r="D50" s="381" t="n"/>
      <c r="E50" s="38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58"/>
  <sheetViews>
    <sheetView view="pageBreakPreview" topLeftCell="A135" zoomScale="70" workbookViewId="0">
      <selection activeCell="F159" sqref="F159"/>
    </sheetView>
  </sheetViews>
  <sheetFormatPr baseColWidth="8" defaultColWidth="9.140625" defaultRowHeight="15" outlineLevelRow="1"/>
  <cols>
    <col width="5.7109375" customWidth="1" style="379" min="1" max="1"/>
    <col width="22.5703125" customWidth="1" style="379" min="2" max="2"/>
    <col width="39.140625" customWidth="1" style="379" min="3" max="3"/>
    <col width="13.5703125" customWidth="1" style="379" min="4" max="4"/>
    <col width="12.7109375" customWidth="1" style="379" min="5" max="5"/>
    <col width="14.5703125" customWidth="1" style="379" min="6" max="6"/>
    <col width="13.42578125" customWidth="1" style="379" min="7" max="7"/>
    <col width="12.7109375" customWidth="1" style="379" min="8" max="8"/>
    <col width="16.28515625" customWidth="1" style="379" min="9" max="9"/>
    <col width="17.5703125" customWidth="1" style="379" min="10" max="10"/>
    <col width="10.85546875" customWidth="1" style="379" min="11" max="11"/>
    <col width="13.85546875" customWidth="1" style="379" min="12" max="12"/>
    <col width="9.140625" customWidth="1" style="382" min="13" max="13"/>
  </cols>
  <sheetData>
    <row r="1" s="382">
      <c r="A1" s="379" t="n"/>
      <c r="B1" s="379" t="n"/>
      <c r="C1" s="379" t="n"/>
      <c r="D1" s="379" t="n"/>
      <c r="E1" s="379" t="n"/>
      <c r="F1" s="379" t="n"/>
      <c r="G1" s="379" t="n"/>
      <c r="H1" s="379" t="n"/>
      <c r="I1" s="379" t="n"/>
      <c r="J1" s="379" t="n"/>
      <c r="K1" s="379" t="n"/>
      <c r="L1" s="379" t="n"/>
      <c r="M1" s="379" t="n"/>
      <c r="N1" s="379" t="n"/>
    </row>
    <row r="2" ht="15.75" customHeight="1" s="382">
      <c r="A2" s="379" t="n"/>
      <c r="B2" s="379" t="n"/>
      <c r="C2" s="379" t="n"/>
      <c r="D2" s="379" t="n"/>
      <c r="E2" s="379" t="n"/>
      <c r="F2" s="379" t="n"/>
      <c r="G2" s="379" t="n"/>
      <c r="H2" s="441" t="inlineStr">
        <is>
          <t>Приложение №5</t>
        </is>
      </c>
      <c r="K2" s="379" t="n"/>
      <c r="L2" s="379" t="n"/>
      <c r="M2" s="379" t="n"/>
      <c r="N2" s="379" t="n"/>
    </row>
    <row r="3" s="382">
      <c r="A3" s="379" t="n"/>
      <c r="B3" s="379" t="n"/>
      <c r="C3" s="379" t="n"/>
      <c r="D3" s="379" t="n"/>
      <c r="E3" s="379" t="n"/>
      <c r="F3" s="379" t="n"/>
      <c r="G3" s="379" t="n"/>
      <c r="H3" s="379" t="n"/>
      <c r="I3" s="379" t="n"/>
      <c r="J3" s="379" t="n"/>
      <c r="K3" s="379" t="n"/>
      <c r="L3" s="379" t="n"/>
      <c r="M3" s="379" t="n"/>
      <c r="N3" s="379" t="n"/>
    </row>
    <row r="4" ht="12.75" customFormat="1" customHeight="1" s="381">
      <c r="A4" s="399" t="inlineStr">
        <is>
          <t>Расчет стоимости СМР и оборудования</t>
        </is>
      </c>
    </row>
    <row r="5" ht="12.75" customFormat="1" customHeight="1" s="381">
      <c r="A5" s="399" t="n"/>
      <c r="B5" s="399" t="n"/>
      <c r="C5" s="453" t="n"/>
      <c r="D5" s="399" t="n"/>
      <c r="E5" s="399" t="n"/>
      <c r="F5" s="399" t="n"/>
      <c r="G5" s="399" t="n"/>
      <c r="H5" s="399" t="n"/>
      <c r="I5" s="399" t="n"/>
      <c r="J5" s="399" t="n"/>
    </row>
    <row r="6" ht="12.75" customFormat="1" customHeight="1" s="381">
      <c r="A6" s="206" t="inlineStr">
        <is>
          <t>Наименование разрабатываемого показателя УНЦ</t>
        </is>
      </c>
      <c r="B6" s="266" t="n"/>
      <c r="C6" s="266" t="n"/>
      <c r="D6" s="402" t="inlineStr">
        <is>
          <t>Демонтаж ячейки трехфазного автотрансформатора 500 кВ/СН/НН</t>
        </is>
      </c>
    </row>
    <row r="7" ht="12.75" customFormat="1" customHeight="1" s="381">
      <c r="A7" s="402" t="inlineStr">
        <is>
          <t>Единица измерения  — 1 ячейка</t>
        </is>
      </c>
      <c r="I7" s="424" t="n"/>
      <c r="J7" s="424" t="n"/>
    </row>
    <row r="8" ht="12.75" customFormat="1" customHeight="1" s="381">
      <c r="A8" s="402" t="n"/>
    </row>
    <row r="9" ht="25.5" customHeight="1" s="382">
      <c r="A9" s="427" t="inlineStr">
        <is>
          <t>№ пп.</t>
        </is>
      </c>
      <c r="B9" s="427" t="inlineStr">
        <is>
          <t>Код ресурса</t>
        </is>
      </c>
      <c r="C9" s="427" t="inlineStr">
        <is>
          <t>Наименование</t>
        </is>
      </c>
      <c r="D9" s="427" t="inlineStr">
        <is>
          <t>Ед. изм.</t>
        </is>
      </c>
      <c r="E9" s="427" t="inlineStr">
        <is>
          <t>Кол-во единиц по проектным данным</t>
        </is>
      </c>
      <c r="F9" s="427" t="inlineStr">
        <is>
          <t>Сметная стоимость в ценах на 01.01.2000 (руб.)</t>
        </is>
      </c>
      <c r="G9" s="506" t="n"/>
      <c r="H9" s="427" t="inlineStr">
        <is>
          <t>Удельный вес, %</t>
        </is>
      </c>
      <c r="I9" s="427" t="inlineStr">
        <is>
          <t>Сметная стоимость в ценах на 01.01.2023 (руб.)</t>
        </is>
      </c>
      <c r="J9" s="506" t="n"/>
      <c r="K9" s="379" t="n"/>
      <c r="L9" s="379" t="n"/>
      <c r="M9" s="379" t="n"/>
      <c r="N9" s="379" t="n"/>
    </row>
    <row r="10" ht="26.25" customHeight="1" s="382">
      <c r="A10" s="508" t="n"/>
      <c r="B10" s="508" t="n"/>
      <c r="C10" s="508" t="n"/>
      <c r="D10" s="508" t="n"/>
      <c r="E10" s="508" t="n"/>
      <c r="F10" s="427" t="inlineStr">
        <is>
          <t>на ед. изм.</t>
        </is>
      </c>
      <c r="G10" s="427" t="inlineStr">
        <is>
          <t>общая</t>
        </is>
      </c>
      <c r="H10" s="508" t="n"/>
      <c r="I10" s="427" t="inlineStr">
        <is>
          <t>на ед. изм.</t>
        </is>
      </c>
      <c r="J10" s="427" t="inlineStr">
        <is>
          <t>общая</t>
        </is>
      </c>
      <c r="K10" s="379" t="n"/>
      <c r="L10" s="379" t="n"/>
      <c r="M10" s="379" t="n"/>
      <c r="N10" s="379" t="n"/>
    </row>
    <row r="11" s="382">
      <c r="A11" s="427" t="n">
        <v>1</v>
      </c>
      <c r="B11" s="427" t="n">
        <v>2</v>
      </c>
      <c r="C11" s="427" t="n">
        <v>3</v>
      </c>
      <c r="D11" s="427" t="n">
        <v>4</v>
      </c>
      <c r="E11" s="427" t="n">
        <v>5</v>
      </c>
      <c r="F11" s="427" t="n">
        <v>6</v>
      </c>
      <c r="G11" s="427" t="n">
        <v>7</v>
      </c>
      <c r="H11" s="427" t="n">
        <v>8</v>
      </c>
      <c r="I11" s="444" t="n">
        <v>9</v>
      </c>
      <c r="J11" s="444" t="n">
        <v>10</v>
      </c>
      <c r="K11" s="379" t="n"/>
      <c r="L11" s="379" t="n"/>
      <c r="M11" s="379" t="n"/>
      <c r="N11" s="379" t="n"/>
    </row>
    <row r="12">
      <c r="A12" s="427" t="n"/>
      <c r="B12" s="417" t="inlineStr">
        <is>
          <t>Затраты труда рабочих-строителей</t>
        </is>
      </c>
      <c r="C12" s="505" t="n"/>
      <c r="D12" s="505" t="n"/>
      <c r="E12" s="505" t="n"/>
      <c r="F12" s="505" t="n"/>
      <c r="G12" s="505" t="n"/>
      <c r="H12" s="506" t="n"/>
      <c r="I12" s="326" t="n"/>
      <c r="J12" s="326" t="n"/>
    </row>
    <row r="13" ht="25.5" customHeight="1" s="382">
      <c r="A13" s="427" t="n">
        <v>1</v>
      </c>
      <c r="B13" s="354" t="inlineStr">
        <is>
          <t>1-3-8</t>
        </is>
      </c>
      <c r="C13" s="426" t="inlineStr">
        <is>
          <t>Затраты труда рабочих-строителей среднего разряда (3,8)</t>
        </is>
      </c>
      <c r="D13" s="427" t="inlineStr">
        <is>
          <t>чел.-ч.</t>
        </is>
      </c>
      <c r="E13" s="515">
        <f>G13/F13</f>
        <v/>
      </c>
      <c r="F13" s="347" t="n">
        <v>9.4</v>
      </c>
      <c r="G13" s="347">
        <f>Прил.3!H11</f>
        <v/>
      </c>
      <c r="H13" s="430">
        <f>G13/G14</f>
        <v/>
      </c>
      <c r="I13" s="347">
        <f>'ФОТр.тек.'!E13</f>
        <v/>
      </c>
      <c r="J13" s="347">
        <f>ROUND(I13*E13,2)</f>
        <v/>
      </c>
    </row>
    <row r="14" ht="25.5" customFormat="1" customHeight="1" s="379">
      <c r="A14" s="427" t="n"/>
      <c r="B14" s="427" t="n"/>
      <c r="C14" s="417" t="inlineStr">
        <is>
          <t>Итого по разделу "Затраты труда рабочих-строителей"</t>
        </is>
      </c>
      <c r="D14" s="427" t="inlineStr">
        <is>
          <t>чел.-ч.</t>
        </is>
      </c>
      <c r="E14" s="515">
        <f>E13</f>
        <v/>
      </c>
      <c r="F14" s="347" t="n"/>
      <c r="G14" s="347">
        <f>SUM(G13:G13)</f>
        <v/>
      </c>
      <c r="H14" s="431" t="n">
        <v>1</v>
      </c>
      <c r="I14" s="326" t="n"/>
      <c r="J14" s="347">
        <f>SUM(J13:J13)</f>
        <v/>
      </c>
    </row>
    <row r="15" ht="43.15" customFormat="1" customHeight="1" s="379">
      <c r="A15" s="427" t="n"/>
      <c r="B15" s="427" t="n"/>
      <c r="C15" s="417" t="inlineStr">
        <is>
          <t>Итого по разделу "Затраты труда рабочих-строителей" 
(с коэффициентом на демонтаж 0,7)</t>
        </is>
      </c>
      <c r="D15" s="427" t="n"/>
      <c r="E15" s="515" t="n"/>
      <c r="F15" s="347" t="n"/>
      <c r="G15" s="347">
        <f>G14*0.7</f>
        <v/>
      </c>
      <c r="H15" s="431" t="n">
        <v>1</v>
      </c>
      <c r="I15" s="326" t="n"/>
      <c r="J15" s="347">
        <f>J14*0.7</f>
        <v/>
      </c>
    </row>
    <row r="16" ht="14.25" customFormat="1" customHeight="1" s="379">
      <c r="A16" s="427" t="n"/>
      <c r="B16" s="426" t="inlineStr">
        <is>
          <t>Затраты труда машинистов</t>
        </is>
      </c>
      <c r="C16" s="505" t="n"/>
      <c r="D16" s="505" t="n"/>
      <c r="E16" s="505" t="n"/>
      <c r="F16" s="505" t="n"/>
      <c r="G16" s="505" t="n"/>
      <c r="H16" s="506" t="n"/>
      <c r="I16" s="326" t="n"/>
      <c r="J16" s="326" t="n"/>
    </row>
    <row r="17" ht="14.25" customFormat="1" customHeight="1" s="379">
      <c r="A17" s="427" t="n">
        <v>2</v>
      </c>
      <c r="B17" s="427" t="n">
        <v>2</v>
      </c>
      <c r="C17" s="426" t="inlineStr">
        <is>
          <t>Затраты труда машинистов</t>
        </is>
      </c>
      <c r="D17" s="427" t="inlineStr">
        <is>
          <t>чел.-ч.</t>
        </is>
      </c>
      <c r="E17" s="515" t="n">
        <v>148.73</v>
      </c>
      <c r="F17" s="347">
        <f>G17/E17</f>
        <v/>
      </c>
      <c r="G17" s="347" t="n">
        <v>19065.41</v>
      </c>
      <c r="H17" s="431" t="n">
        <v>1</v>
      </c>
      <c r="I17" s="347">
        <f>ROUND(F17*Прил.10!D11,2)</f>
        <v/>
      </c>
      <c r="J17" s="347">
        <f>ROUND(I17*E17,2)</f>
        <v/>
      </c>
    </row>
    <row r="18" ht="30" customFormat="1" customHeight="1" s="379">
      <c r="A18" s="427" t="n"/>
      <c r="B18" s="427" t="n"/>
      <c r="C18" s="426" t="inlineStr">
        <is>
          <t>Затраты труда машинистов 
(с коэффициентом на демонтаж 0,7)</t>
        </is>
      </c>
      <c r="D18" s="427" t="n"/>
      <c r="E18" s="515" t="n"/>
      <c r="F18" s="347" t="n"/>
      <c r="G18" s="347">
        <f>G17*0.7</f>
        <v/>
      </c>
      <c r="H18" s="431" t="n">
        <v>1</v>
      </c>
      <c r="I18" s="347" t="n"/>
      <c r="J18" s="347">
        <f>J17*0.7</f>
        <v/>
      </c>
    </row>
    <row r="19" ht="14.25" customFormat="1" customHeight="1" s="379">
      <c r="A19" s="427" t="n"/>
      <c r="B19" s="417" t="inlineStr">
        <is>
          <t>Машины и механизмы</t>
        </is>
      </c>
      <c r="C19" s="505" t="n"/>
      <c r="D19" s="505" t="n"/>
      <c r="E19" s="505" t="n"/>
      <c r="F19" s="505" t="n"/>
      <c r="G19" s="505" t="n"/>
      <c r="H19" s="506" t="n"/>
      <c r="I19" s="326" t="n"/>
      <c r="J19" s="326" t="n"/>
    </row>
    <row r="20" ht="14.25" customFormat="1" customHeight="1" s="379">
      <c r="A20" s="427" t="n"/>
      <c r="B20" s="426" t="inlineStr">
        <is>
          <t>Основные машины и механизмы</t>
        </is>
      </c>
      <c r="C20" s="505" t="n"/>
      <c r="D20" s="505" t="n"/>
      <c r="E20" s="505" t="n"/>
      <c r="F20" s="505" t="n"/>
      <c r="G20" s="505" t="n"/>
      <c r="H20" s="506" t="n"/>
      <c r="I20" s="326" t="n"/>
      <c r="J20" s="326" t="n"/>
    </row>
    <row r="21" ht="14.25" customFormat="1" customHeight="1" s="379">
      <c r="A21" s="427" t="n">
        <v>3</v>
      </c>
      <c r="B21" s="354" t="inlineStr">
        <is>
          <t>91.21.22-447</t>
        </is>
      </c>
      <c r="C21" s="426" t="inlineStr">
        <is>
          <t>Установки электрометаллизационные</t>
        </is>
      </c>
      <c r="D21" s="427" t="inlineStr">
        <is>
          <t>маш.час</t>
        </is>
      </c>
      <c r="E21" s="515" t="n">
        <v>1248.92</v>
      </c>
      <c r="F21" s="429" t="n">
        <v>74.23999999999999</v>
      </c>
      <c r="G21" s="347">
        <f>ROUND(E21*F21,2)</f>
        <v/>
      </c>
      <c r="H21" s="430">
        <f>G21/$G$131</f>
        <v/>
      </c>
      <c r="I21" s="347">
        <f>ROUND(F21*Прил.10!$D$12,2)</f>
        <v/>
      </c>
      <c r="J21" s="347">
        <f>ROUND(I21*E21,2)</f>
        <v/>
      </c>
    </row>
    <row r="22" ht="25.5" customFormat="1" customHeight="1" s="379">
      <c r="A22" s="427" t="n">
        <v>4</v>
      </c>
      <c r="B22" s="354" t="inlineStr">
        <is>
          <t>91.10.01-002</t>
        </is>
      </c>
      <c r="C22" s="426" t="inlineStr">
        <is>
          <t>Агрегаты наполнительно-опрессовочные до 300 м3/ч</t>
        </is>
      </c>
      <c r="D22" s="427" t="inlineStr">
        <is>
          <t>маш.час</t>
        </is>
      </c>
      <c r="E22" s="515" t="n">
        <v>246.34</v>
      </c>
      <c r="F22" s="429" t="n">
        <v>287.99</v>
      </c>
      <c r="G22" s="347">
        <f>ROUND(E22*F22,2)</f>
        <v/>
      </c>
      <c r="H22" s="430">
        <f>G22/$G$131</f>
        <v/>
      </c>
      <c r="I22" s="347">
        <f>ROUND(F22*Прил.10!$D$12,2)</f>
        <v/>
      </c>
      <c r="J22" s="347">
        <f>ROUND(I22*E22,2)</f>
        <v/>
      </c>
    </row>
    <row r="23" ht="25.5" customFormat="1" customHeight="1" s="379">
      <c r="A23" s="427" t="n">
        <v>5</v>
      </c>
      <c r="B23" s="354" t="inlineStr">
        <is>
          <t>91.05.05-014</t>
        </is>
      </c>
      <c r="C23" s="426" t="inlineStr">
        <is>
          <t>Краны на автомобильном ходу, грузоподъемность 10 т</t>
        </is>
      </c>
      <c r="D23" s="427" t="inlineStr">
        <is>
          <t>маш.час</t>
        </is>
      </c>
      <c r="E23" s="515" t="n">
        <v>520.14</v>
      </c>
      <c r="F23" s="429" t="n">
        <v>111.99</v>
      </c>
      <c r="G23" s="347">
        <f>ROUND(E23*F23,2)</f>
        <v/>
      </c>
      <c r="H23" s="430">
        <f>G23/$G$131</f>
        <v/>
      </c>
      <c r="I23" s="347">
        <f>ROUND(F23*Прил.10!$D$12,2)</f>
        <v/>
      </c>
      <c r="J23" s="347">
        <f>ROUND(I23*E23,2)</f>
        <v/>
      </c>
    </row>
    <row r="24" ht="25.5" customFormat="1" customHeight="1" s="379">
      <c r="A24" s="427" t="n">
        <v>6</v>
      </c>
      <c r="B24" s="354" t="inlineStr">
        <is>
          <t>91.05.06-009</t>
        </is>
      </c>
      <c r="C24" s="426" t="inlineStr">
        <is>
          <t>Краны на гусеничном ходу, грузоподъемность 50-63 т</t>
        </is>
      </c>
      <c r="D24" s="427" t="inlineStr">
        <is>
          <t>маш.час</t>
        </is>
      </c>
      <c r="E24" s="515" t="n">
        <v>178.88</v>
      </c>
      <c r="F24" s="429" t="n">
        <v>290.01</v>
      </c>
      <c r="G24" s="347">
        <f>ROUND(E24*F24,2)</f>
        <v/>
      </c>
      <c r="H24" s="430">
        <f>G24/$G$131</f>
        <v/>
      </c>
      <c r="I24" s="347">
        <f>ROUND(F24*Прил.10!$D$12,2)</f>
        <v/>
      </c>
      <c r="J24" s="347">
        <f>ROUND(I24*E24,2)</f>
        <v/>
      </c>
    </row>
    <row r="25" ht="51" customFormat="1" customHeight="1" s="379">
      <c r="A25" s="427" t="n">
        <v>7</v>
      </c>
      <c r="B25" s="354" t="inlineStr">
        <is>
          <t>91.18.01-007</t>
        </is>
      </c>
      <c r="C25" s="42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427" t="inlineStr">
        <is>
          <t>маш.час</t>
        </is>
      </c>
      <c r="E25" s="515" t="n">
        <v>391.76</v>
      </c>
      <c r="F25" s="429" t="n">
        <v>90</v>
      </c>
      <c r="G25" s="347">
        <f>ROUND(E25*F25,2)</f>
        <v/>
      </c>
      <c r="H25" s="430">
        <f>G25/$G$131</f>
        <v/>
      </c>
      <c r="I25" s="347">
        <f>ROUND(F25*Прил.10!$D$12,2)</f>
        <v/>
      </c>
      <c r="J25" s="347">
        <f>ROUND(I25*E25,2)</f>
        <v/>
      </c>
    </row>
    <row r="26" ht="25.5" customFormat="1" customHeight="1" s="379">
      <c r="A26" s="427" t="n">
        <v>8</v>
      </c>
      <c r="B26" s="354" t="inlineStr">
        <is>
          <t>91.05.05-015</t>
        </is>
      </c>
      <c r="C26" s="426" t="inlineStr">
        <is>
          <t>Краны на автомобильном ходу, грузоподъемность 16 т</t>
        </is>
      </c>
      <c r="D26" s="427" t="inlineStr">
        <is>
          <t>маш.час</t>
        </is>
      </c>
      <c r="E26" s="515" t="n">
        <v>287.61</v>
      </c>
      <c r="F26" s="429" t="n">
        <v>115.4</v>
      </c>
      <c r="G26" s="347">
        <f>ROUND(E26*F26,2)</f>
        <v/>
      </c>
      <c r="H26" s="430">
        <f>G26/$G$131</f>
        <v/>
      </c>
      <c r="I26" s="347">
        <f>ROUND(F26*Прил.10!$D$12,2)</f>
        <v/>
      </c>
      <c r="J26" s="347">
        <f>ROUND(I26*E26,2)</f>
        <v/>
      </c>
    </row>
    <row r="27" ht="25.5" customFormat="1" customHeight="1" s="379">
      <c r="A27" s="427" t="n">
        <v>9</v>
      </c>
      <c r="B27" s="354" t="inlineStr">
        <is>
          <t>91.06.06-014</t>
        </is>
      </c>
      <c r="C27" s="426" t="inlineStr">
        <is>
          <t>Автогидроподъемники, высота подъема 28 м</t>
        </is>
      </c>
      <c r="D27" s="427" t="inlineStr">
        <is>
          <t>маш.час</t>
        </is>
      </c>
      <c r="E27" s="515" t="n">
        <v>121.28</v>
      </c>
      <c r="F27" s="429" t="n">
        <v>243.49</v>
      </c>
      <c r="G27" s="347">
        <f>ROUND(E27*F27,2)</f>
        <v/>
      </c>
      <c r="H27" s="430">
        <f>G27/$G$131</f>
        <v/>
      </c>
      <c r="I27" s="347">
        <f>ROUND(F27*Прил.10!$D$12,2)</f>
        <v/>
      </c>
      <c r="J27" s="347">
        <f>ROUND(I27*E27,2)</f>
        <v/>
      </c>
    </row>
    <row r="28" ht="14.25" customFormat="1" customHeight="1" s="379">
      <c r="A28" s="427" t="n">
        <v>10</v>
      </c>
      <c r="B28" s="354" t="inlineStr">
        <is>
          <t>91.19.08-004</t>
        </is>
      </c>
      <c r="C28" s="426" t="inlineStr">
        <is>
          <t>Насосы, мощность 4 кВт</t>
        </is>
      </c>
      <c r="D28" s="427" t="inlineStr">
        <is>
          <t>маш.час</t>
        </is>
      </c>
      <c r="E28" s="515" t="n">
        <v>9127.49</v>
      </c>
      <c r="F28" s="429" t="n">
        <v>2.96</v>
      </c>
      <c r="G28" s="347">
        <f>ROUND(E28*F28,2)</f>
        <v/>
      </c>
      <c r="H28" s="430">
        <f>G28/$G$131</f>
        <v/>
      </c>
      <c r="I28" s="347">
        <f>ROUND(F28*Прил.10!$D$12,2)</f>
        <v/>
      </c>
      <c r="J28" s="347">
        <f>ROUND(I28*E28,2)</f>
        <v/>
      </c>
    </row>
    <row r="29" ht="25.5" customFormat="1" customHeight="1" s="379">
      <c r="A29" s="427" t="n">
        <v>11</v>
      </c>
      <c r="B29" s="354" t="inlineStr">
        <is>
          <t>91.06.03-058</t>
        </is>
      </c>
      <c r="C29" s="426" t="inlineStr">
        <is>
          <t>Лебедки электрические тяговым усилием 156,96 кН (16 т)</t>
        </is>
      </c>
      <c r="D29" s="427" t="inlineStr">
        <is>
          <t>маш.час</t>
        </is>
      </c>
      <c r="E29" s="515" t="n">
        <v>183.26</v>
      </c>
      <c r="F29" s="429" t="n">
        <v>131.44</v>
      </c>
      <c r="G29" s="347">
        <f>ROUND(E29*F29,2)</f>
        <v/>
      </c>
      <c r="H29" s="430">
        <f>G29/$G$131</f>
        <v/>
      </c>
      <c r="I29" s="347">
        <f>ROUND(F29*Прил.10!$D$12,2)</f>
        <v/>
      </c>
      <c r="J29" s="347">
        <f>ROUND(I29*E29,2)</f>
        <v/>
      </c>
    </row>
    <row r="30" ht="25.5" customFormat="1" customHeight="1" s="379">
      <c r="A30" s="427" t="n">
        <v>12</v>
      </c>
      <c r="B30" s="354" t="inlineStr">
        <is>
          <t>91.05.06-007</t>
        </is>
      </c>
      <c r="C30" s="426" t="inlineStr">
        <is>
          <t>Краны на гусеничном ходу, грузоподъемность 25 т</t>
        </is>
      </c>
      <c r="D30" s="427" t="inlineStr">
        <is>
          <t>маш.час</t>
        </is>
      </c>
      <c r="E30" s="515" t="n">
        <v>177.77</v>
      </c>
      <c r="F30" s="429" t="n">
        <v>120.04</v>
      </c>
      <c r="G30" s="347">
        <f>ROUND(E30*F30,2)</f>
        <v/>
      </c>
      <c r="H30" s="430">
        <f>G30/$G$131</f>
        <v/>
      </c>
      <c r="I30" s="347">
        <f>ROUND(F30*Прил.10!$D$12,2)</f>
        <v/>
      </c>
      <c r="J30" s="347">
        <f>ROUND(I30*E30,2)</f>
        <v/>
      </c>
    </row>
    <row r="31" ht="25.5" customFormat="1" customHeight="1" s="379">
      <c r="A31" s="427" t="n">
        <v>13</v>
      </c>
      <c r="B31" s="354" t="inlineStr">
        <is>
          <t>91.05.08-007</t>
        </is>
      </c>
      <c r="C31" s="426" t="inlineStr">
        <is>
          <t>Краны на пневмоколесном ходу, грузоподъемность 25 т</t>
        </is>
      </c>
      <c r="D31" s="427" t="inlineStr">
        <is>
          <t>маш.час</t>
        </is>
      </c>
      <c r="E31" s="515" t="n">
        <v>195.02</v>
      </c>
      <c r="F31" s="429" t="n">
        <v>102.51</v>
      </c>
      <c r="G31" s="347">
        <f>ROUND(E31*F31,2)</f>
        <v/>
      </c>
      <c r="H31" s="430">
        <f>G31/$G$131</f>
        <v/>
      </c>
      <c r="I31" s="347">
        <f>ROUND(F31*Прил.10!$D$12,2)</f>
        <v/>
      </c>
      <c r="J31" s="347">
        <f>ROUND(I31*E31,2)</f>
        <v/>
      </c>
    </row>
    <row r="32" ht="25.5" customFormat="1" customHeight="1" s="379">
      <c r="A32" s="427" t="n">
        <v>14</v>
      </c>
      <c r="B32" s="354" t="inlineStr">
        <is>
          <t>91.01.05-086</t>
        </is>
      </c>
      <c r="C32" s="426" t="inlineStr">
        <is>
          <t>Экскаваторы одноковшовые дизельные на гусеничном ходу, емкость ковша 0,65 м3</t>
        </is>
      </c>
      <c r="D32" s="427" t="inlineStr">
        <is>
          <t>маш.час</t>
        </is>
      </c>
      <c r="E32" s="515" t="n">
        <v>142.76</v>
      </c>
      <c r="F32" s="429" t="n">
        <v>115.27</v>
      </c>
      <c r="G32" s="347">
        <f>ROUND(E32*F32,2)</f>
        <v/>
      </c>
      <c r="H32" s="430">
        <f>G32/$G$131</f>
        <v/>
      </c>
      <c r="I32" s="347">
        <f>ROUND(F32*Прил.10!$D$12,2)</f>
        <v/>
      </c>
      <c r="J32" s="347">
        <f>ROUND(I32*E32,2)</f>
        <v/>
      </c>
    </row>
    <row r="33" ht="25.5" customFormat="1" customHeight="1" s="379">
      <c r="A33" s="427" t="n">
        <v>15</v>
      </c>
      <c r="B33" s="354" t="inlineStr">
        <is>
          <t>91.06.06-042</t>
        </is>
      </c>
      <c r="C33" s="426" t="inlineStr">
        <is>
          <t>Подъемники гидравлические, высота подъема 10 м</t>
        </is>
      </c>
      <c r="D33" s="427" t="inlineStr">
        <is>
          <t>маш.час</t>
        </is>
      </c>
      <c r="E33" s="515" t="n">
        <v>495.55</v>
      </c>
      <c r="F33" s="429" t="n">
        <v>29.6</v>
      </c>
      <c r="G33" s="347">
        <f>ROUND(E33*F33,2)</f>
        <v/>
      </c>
      <c r="H33" s="430">
        <f>G33/$G$131</f>
        <v/>
      </c>
      <c r="I33" s="347">
        <f>ROUND(F33*Прил.10!$D$12,2)</f>
        <v/>
      </c>
      <c r="J33" s="347">
        <f>ROUND(I33*E33,2)</f>
        <v/>
      </c>
    </row>
    <row r="34" ht="25.5" customFormat="1" customHeight="1" s="379">
      <c r="A34" s="427" t="n">
        <v>16</v>
      </c>
      <c r="B34" s="354" t="inlineStr">
        <is>
          <t>91.17.04-171</t>
        </is>
      </c>
      <c r="C34" s="426" t="inlineStr">
        <is>
          <t>Преобразователи сварочные номинальным сварочным током 315-500 А</t>
        </is>
      </c>
      <c r="D34" s="427" t="inlineStr">
        <is>
          <t>маш.час</t>
        </is>
      </c>
      <c r="E34" s="515" t="n">
        <v>1018.22</v>
      </c>
      <c r="F34" s="429" t="n">
        <v>12.31</v>
      </c>
      <c r="G34" s="347">
        <f>ROUND(E34*F34,2)</f>
        <v/>
      </c>
      <c r="H34" s="430">
        <f>G34/$G$131</f>
        <v/>
      </c>
      <c r="I34" s="347">
        <f>ROUND(F34*Прил.10!$D$12,2)</f>
        <v/>
      </c>
      <c r="J34" s="347">
        <f>ROUND(I34*E34,2)</f>
        <v/>
      </c>
    </row>
    <row r="35" ht="25.5" customFormat="1" customHeight="1" s="379">
      <c r="A35" s="427" t="n">
        <v>17</v>
      </c>
      <c r="B35" s="354" t="inlineStr">
        <is>
          <t>91.14.02-002</t>
        </is>
      </c>
      <c r="C35" s="426" t="inlineStr">
        <is>
          <t>Автомобили бортовые, грузоподъемность до 8 т</t>
        </is>
      </c>
      <c r="D35" s="427" t="inlineStr">
        <is>
          <t>маш.час</t>
        </is>
      </c>
      <c r="E35" s="515" t="n">
        <v>129.03</v>
      </c>
      <c r="F35" s="429" t="n">
        <v>85.84</v>
      </c>
      <c r="G35" s="347">
        <f>ROUND(E35*F35,2)</f>
        <v/>
      </c>
      <c r="H35" s="430">
        <f>G35/$G$131</f>
        <v/>
      </c>
      <c r="I35" s="347">
        <f>ROUND(F35*Прил.10!$D$12,2)</f>
        <v/>
      </c>
      <c r="J35" s="347">
        <f>ROUND(I35*E35,2)</f>
        <v/>
      </c>
    </row>
    <row r="36" ht="25.5" customFormat="1" customHeight="1" s="379">
      <c r="A36" s="427" t="n">
        <v>18</v>
      </c>
      <c r="B36" s="354" t="inlineStr">
        <is>
          <t>91.05.06-012</t>
        </is>
      </c>
      <c r="C36" s="426" t="inlineStr">
        <is>
          <t>Краны на гусеничном ходу, грузоподъемность до 16 т</t>
        </is>
      </c>
      <c r="D36" s="427" t="inlineStr">
        <is>
          <t>маш.час</t>
        </is>
      </c>
      <c r="E36" s="515" t="n">
        <v>114.26</v>
      </c>
      <c r="F36" s="429" t="n">
        <v>96.89</v>
      </c>
      <c r="G36" s="347">
        <f>ROUND(E36*F36,2)</f>
        <v/>
      </c>
      <c r="H36" s="430">
        <f>G36/$G$131</f>
        <v/>
      </c>
      <c r="I36" s="347">
        <f>ROUND(F36*Прил.10!$D$12,2)</f>
        <v/>
      </c>
      <c r="J36" s="347">
        <f>ROUND(I36*E36,2)</f>
        <v/>
      </c>
    </row>
    <row r="37" ht="25.5" customFormat="1" customHeight="1" s="379">
      <c r="A37" s="427" t="n">
        <v>19</v>
      </c>
      <c r="B37" s="354" t="inlineStr">
        <is>
          <t>91.14.03-002</t>
        </is>
      </c>
      <c r="C37" s="426" t="inlineStr">
        <is>
          <t>Автомобили-самосвалы, грузоподъемность до 10 т</t>
        </is>
      </c>
      <c r="D37" s="427" t="inlineStr">
        <is>
          <t>маш.час</t>
        </is>
      </c>
      <c r="E37" s="515" t="n">
        <v>125.24</v>
      </c>
      <c r="F37" s="429" t="n">
        <v>87.48999999999999</v>
      </c>
      <c r="G37" s="347">
        <f>ROUND(E37*F37,2)</f>
        <v/>
      </c>
      <c r="H37" s="430">
        <f>G37/$G$131</f>
        <v/>
      </c>
      <c r="I37" s="347">
        <f>ROUND(F37*Прил.10!$D$12,2)</f>
        <v/>
      </c>
      <c r="J37" s="347">
        <f>ROUND(I37*E37,2)</f>
        <v/>
      </c>
    </row>
    <row r="38" ht="25.5" customFormat="1" customHeight="1" s="379">
      <c r="A38" s="427" t="n">
        <v>20</v>
      </c>
      <c r="B38" s="354" t="inlineStr">
        <is>
          <t>91.01.01-036</t>
        </is>
      </c>
      <c r="C38" s="426" t="inlineStr">
        <is>
          <t>Бульдозеры при работе на других видах строительства 96 кВт (130 л.с.)</t>
        </is>
      </c>
      <c r="D38" s="427" t="inlineStr">
        <is>
          <t>маш.час</t>
        </is>
      </c>
      <c r="E38" s="515" t="n">
        <v>113.31</v>
      </c>
      <c r="F38" s="429" t="n">
        <v>94.05</v>
      </c>
      <c r="G38" s="347">
        <f>ROUND(E38*F38,2)</f>
        <v/>
      </c>
      <c r="H38" s="430">
        <f>G38/$G$131</f>
        <v/>
      </c>
      <c r="I38" s="347">
        <f>ROUND(F38*Прил.10!$D$12,2)</f>
        <v/>
      </c>
      <c r="J38" s="347">
        <f>ROUND(I38*E38,2)</f>
        <v/>
      </c>
    </row>
    <row r="39" ht="14.25" customFormat="1" customHeight="1" s="379">
      <c r="A39" s="427" t="n"/>
      <c r="B39" s="427" t="n"/>
      <c r="C39" s="426" t="inlineStr">
        <is>
          <t>Итого основные машины и механизмы</t>
        </is>
      </c>
      <c r="D39" s="427" t="n"/>
      <c r="E39" s="515" t="n"/>
      <c r="F39" s="347" t="n"/>
      <c r="G39" s="347">
        <f>SUM(G21:G38)</f>
        <v/>
      </c>
      <c r="H39" s="431">
        <f>G39/G131</f>
        <v/>
      </c>
      <c r="I39" s="314" t="n"/>
      <c r="J39" s="347">
        <f>SUM(J21:J38)</f>
        <v/>
      </c>
    </row>
    <row r="40" ht="30" customFormat="1" customHeight="1" s="379">
      <c r="A40" s="427" t="n"/>
      <c r="B40" s="427" t="n"/>
      <c r="C40" s="426" t="inlineStr">
        <is>
          <t>Итого основные машины и механизмы 
(с коэффициентом на демонтаж 0,7)</t>
        </is>
      </c>
      <c r="D40" s="427" t="n"/>
      <c r="E40" s="515" t="n"/>
      <c r="F40" s="347" t="n"/>
      <c r="G40" s="347">
        <f>G39*0.7</f>
        <v/>
      </c>
      <c r="H40" s="431">
        <f>G40/G132</f>
        <v/>
      </c>
      <c r="I40" s="314" t="n"/>
      <c r="J40" s="347">
        <f>J39*0.7</f>
        <v/>
      </c>
    </row>
    <row r="41" hidden="1" outlineLevel="1" ht="25.5" customFormat="1" customHeight="1" s="379">
      <c r="A41" s="427" t="n">
        <v>21</v>
      </c>
      <c r="B41" s="354" t="inlineStr">
        <is>
          <t>91.14.02-001</t>
        </is>
      </c>
      <c r="C41" s="426" t="inlineStr">
        <is>
          <t>Автомобили бортовые, грузоподъемность до 5 т</t>
        </is>
      </c>
      <c r="D41" s="427" t="inlineStr">
        <is>
          <t>маш.час</t>
        </is>
      </c>
      <c r="E41" s="515" t="n">
        <v>150.42</v>
      </c>
      <c r="F41" s="429" t="n">
        <v>65.70999999999999</v>
      </c>
      <c r="G41" s="347">
        <f>ROUND(E41*F41,2)</f>
        <v/>
      </c>
      <c r="H41" s="430">
        <f>G41/$G$131</f>
        <v/>
      </c>
      <c r="I41" s="347">
        <f>ROUND(F41*Прил.10!$D$12,2)</f>
        <v/>
      </c>
      <c r="J41" s="347">
        <f>ROUND(I41*E41,2)</f>
        <v/>
      </c>
    </row>
    <row r="42" hidden="1" outlineLevel="1" ht="14.25" customFormat="1" customHeight="1" s="379">
      <c r="A42" s="427" t="n">
        <v>22</v>
      </c>
      <c r="B42" s="354" t="n">
        <v>331420</v>
      </c>
      <c r="C42" s="426" t="inlineStr">
        <is>
          <t>Электрокалориферы</t>
        </is>
      </c>
      <c r="D42" s="427" t="inlineStr">
        <is>
          <t>маш.час</t>
        </is>
      </c>
      <c r="E42" s="515" t="n">
        <v>431.4</v>
      </c>
      <c r="F42" s="429" t="n">
        <v>19.2</v>
      </c>
      <c r="G42" s="347">
        <f>ROUND(E42*F42,2)</f>
        <v/>
      </c>
      <c r="H42" s="430">
        <f>G42/$G$131</f>
        <v/>
      </c>
      <c r="I42" s="347">
        <f>ROUND(F42*Прил.10!$D$12,2)</f>
        <v/>
      </c>
      <c r="J42" s="347">
        <f>ROUND(I42*E42,2)</f>
        <v/>
      </c>
    </row>
    <row r="43" hidden="1" outlineLevel="1" ht="38.25" customFormat="1" customHeight="1" s="379">
      <c r="A43" s="427" t="n">
        <v>23</v>
      </c>
      <c r="B43" s="354" t="n">
        <v>60247</v>
      </c>
      <c r="C43" s="426" t="inlineStr">
        <is>
          <t>Экскаваторы одноковшовые дизельные на гусеничном ходу при работе на других видах строительства 0,5 м3</t>
        </is>
      </c>
      <c r="D43" s="427" t="inlineStr">
        <is>
          <t>маш.час</t>
        </is>
      </c>
      <c r="E43" s="515" t="n">
        <v>79.87</v>
      </c>
      <c r="F43" s="429" t="n">
        <v>100</v>
      </c>
      <c r="G43" s="347">
        <f>ROUND(E43*F43,2)</f>
        <v/>
      </c>
      <c r="H43" s="430">
        <f>G43/$G$131</f>
        <v/>
      </c>
      <c r="I43" s="347">
        <f>ROUND(F43*Прил.10!$D$12,2)</f>
        <v/>
      </c>
      <c r="J43" s="347">
        <f>ROUND(I43*E43,2)</f>
        <v/>
      </c>
    </row>
    <row r="44" hidden="1" outlineLevel="1" ht="38.25" customFormat="1" customHeight="1" s="379">
      <c r="A44" s="427" t="n">
        <v>24</v>
      </c>
      <c r="B44" s="354" t="n">
        <v>140604</v>
      </c>
      <c r="C44" s="426" t="inlineStr">
        <is>
          <t>Установки буровые для бурения скважин под сваи шнекового бурения, глубиной до 30 м, диаметром до 600 мм</t>
        </is>
      </c>
      <c r="D44" s="427" t="inlineStr">
        <is>
          <t>маш.час</t>
        </is>
      </c>
      <c r="E44" s="515" t="n">
        <v>31.82</v>
      </c>
      <c r="F44" s="429" t="n">
        <v>218.17</v>
      </c>
      <c r="G44" s="347">
        <f>ROUND(E44*F44,2)</f>
        <v/>
      </c>
      <c r="H44" s="430">
        <f>G44/$G$131</f>
        <v/>
      </c>
      <c r="I44" s="347">
        <f>ROUND(F44*Прил.10!$D$12,2)</f>
        <v/>
      </c>
      <c r="J44" s="347">
        <f>ROUND(I44*E44,2)</f>
        <v/>
      </c>
    </row>
    <row r="45" hidden="1" outlineLevel="1" ht="25.5" customFormat="1" customHeight="1" s="379">
      <c r="A45" s="427" t="n">
        <v>25</v>
      </c>
      <c r="B45" s="354" t="n">
        <v>21141</v>
      </c>
      <c r="C45" s="426" t="inlineStr">
        <is>
          <t>Краны на автомобильном ходу при работе на других видах строительства 10 т</t>
        </is>
      </c>
      <c r="D45" s="427" t="inlineStr">
        <is>
          <t>маш.час</t>
        </is>
      </c>
      <c r="E45" s="515" t="n">
        <v>56.55</v>
      </c>
      <c r="F45" s="429" t="n">
        <v>111.99</v>
      </c>
      <c r="G45" s="347">
        <f>ROUND(E45*F45,2)</f>
        <v/>
      </c>
      <c r="H45" s="430">
        <f>G45/$G$131</f>
        <v/>
      </c>
      <c r="I45" s="347">
        <f>ROUND(F45*Прил.10!$D$12,2)</f>
        <v/>
      </c>
      <c r="J45" s="347">
        <f>ROUND(I45*E45,2)</f>
        <v/>
      </c>
    </row>
    <row r="46" hidden="1" outlineLevel="1" ht="25.5" customFormat="1" customHeight="1" s="379">
      <c r="A46" s="427" t="n">
        <v>26</v>
      </c>
      <c r="B46" s="354" t="n">
        <v>31812</v>
      </c>
      <c r="C46" s="426" t="inlineStr">
        <is>
          <t>Погрузчики одноковшовые универсальные фронтальные пневмоколесные 3 т</t>
        </is>
      </c>
      <c r="D46" s="427" t="inlineStr">
        <is>
          <t>маш.час</t>
        </is>
      </c>
      <c r="E46" s="515" t="n">
        <v>28.54</v>
      </c>
      <c r="F46" s="429" t="n">
        <v>205.65</v>
      </c>
      <c r="G46" s="347">
        <f>ROUND(E46*F46,2)</f>
        <v/>
      </c>
      <c r="H46" s="430">
        <f>G46/$G$131</f>
        <v/>
      </c>
      <c r="I46" s="347">
        <f>ROUND(F46*Прил.10!$D$12,2)</f>
        <v/>
      </c>
      <c r="J46" s="347">
        <f>ROUND(I46*E46,2)</f>
        <v/>
      </c>
    </row>
    <row r="47" hidden="1" outlineLevel="1" ht="14.25" customFormat="1" customHeight="1" s="379">
      <c r="A47" s="427" t="n">
        <v>27</v>
      </c>
      <c r="B47" s="354" t="n">
        <v>30101</v>
      </c>
      <c r="C47" s="426" t="inlineStr">
        <is>
          <t>Автопогрузчики 5 т</t>
        </is>
      </c>
      <c r="D47" s="427" t="inlineStr">
        <is>
          <t>маш.час</t>
        </is>
      </c>
      <c r="E47" s="515" t="n">
        <v>61.23</v>
      </c>
      <c r="F47" s="429" t="n">
        <v>89.98999999999999</v>
      </c>
      <c r="G47" s="347">
        <f>ROUND(E47*F47,2)</f>
        <v/>
      </c>
      <c r="H47" s="430">
        <f>G47/$G$131</f>
        <v/>
      </c>
      <c r="I47" s="347">
        <f>ROUND(F47*Прил.10!$D$12,2)</f>
        <v/>
      </c>
      <c r="J47" s="347">
        <f>ROUND(I47*E47,2)</f>
        <v/>
      </c>
    </row>
    <row r="48" hidden="1" outlineLevel="1" ht="25.5" customFormat="1" customHeight="1" s="379">
      <c r="A48" s="427" t="n">
        <v>28</v>
      </c>
      <c r="B48" s="354" t="n">
        <v>350801</v>
      </c>
      <c r="C48" s="426" t="inlineStr">
        <is>
          <t>Установка вакуумной обработки трансформаторного масла</t>
        </is>
      </c>
      <c r="D48" s="427" t="inlineStr">
        <is>
          <t>маш.час</t>
        </is>
      </c>
      <c r="E48" s="515" t="n">
        <v>56.8</v>
      </c>
      <c r="F48" s="429" t="n">
        <v>77.03</v>
      </c>
      <c r="G48" s="347">
        <f>ROUND(E48*F48,2)</f>
        <v/>
      </c>
      <c r="H48" s="430">
        <f>G48/$G$131</f>
        <v/>
      </c>
      <c r="I48" s="347">
        <f>ROUND(F48*Прил.10!$D$12,2)</f>
        <v/>
      </c>
      <c r="J48" s="347">
        <f>ROUND(I48*E48,2)</f>
        <v/>
      </c>
    </row>
    <row r="49" hidden="1" outlineLevel="1" ht="14.25" customFormat="1" customHeight="1" s="379">
      <c r="A49" s="427" t="n">
        <v>29</v>
      </c>
      <c r="B49" s="354" t="n">
        <v>31851</v>
      </c>
      <c r="C49" s="426" t="inlineStr">
        <is>
          <t>Краны переносные 1 т</t>
        </is>
      </c>
      <c r="D49" s="427" t="inlineStr">
        <is>
          <t>маш.час</t>
        </is>
      </c>
      <c r="E49" s="515" t="n">
        <v>123.32</v>
      </c>
      <c r="F49" s="429" t="n">
        <v>27.2</v>
      </c>
      <c r="G49" s="347">
        <f>ROUND(E49*F49,2)</f>
        <v/>
      </c>
      <c r="H49" s="430">
        <f>G49/$G$131</f>
        <v/>
      </c>
      <c r="I49" s="347">
        <f>ROUND(F49*Прил.10!$D$12,2)</f>
        <v/>
      </c>
      <c r="J49" s="347">
        <f>ROUND(I49*E49,2)</f>
        <v/>
      </c>
    </row>
    <row r="50" hidden="1" outlineLevel="1" ht="25.5" customFormat="1" customHeight="1" s="379">
      <c r="A50" s="427" t="n">
        <v>30</v>
      </c>
      <c r="B50" s="354" t="n">
        <v>150702</v>
      </c>
      <c r="C50" s="426" t="inlineStr">
        <is>
          <t>Трубоукладчики для труб диаметром до 700 мм грузоподъемностью 12,5 т</t>
        </is>
      </c>
      <c r="D50" s="427" t="inlineStr">
        <is>
          <t>маш.час</t>
        </is>
      </c>
      <c r="E50" s="515" t="n">
        <v>21.31</v>
      </c>
      <c r="F50" s="429" t="n">
        <v>152.5</v>
      </c>
      <c r="G50" s="347">
        <f>ROUND(E50*F50,2)</f>
        <v/>
      </c>
      <c r="H50" s="430">
        <f>G50/$G$131</f>
        <v/>
      </c>
      <c r="I50" s="347">
        <f>ROUND(F50*Прил.10!$D$12,2)</f>
        <v/>
      </c>
      <c r="J50" s="347">
        <f>ROUND(I50*E50,2)</f>
        <v/>
      </c>
    </row>
    <row r="51" hidden="1" outlineLevel="1" ht="25.5" customFormat="1" customHeight="1" s="379">
      <c r="A51" s="427" t="n">
        <v>31</v>
      </c>
      <c r="B51" s="354" t="n">
        <v>30203</v>
      </c>
      <c r="C51" s="426" t="inlineStr">
        <is>
          <t>Домкраты гидравлические грузоподъемностью: 63 т</t>
        </is>
      </c>
      <c r="D51" s="427" t="inlineStr">
        <is>
          <t>маш.час</t>
        </is>
      </c>
      <c r="E51" s="515" t="n">
        <v>1316.07</v>
      </c>
      <c r="F51" s="429" t="n">
        <v>2.37</v>
      </c>
      <c r="G51" s="347">
        <f>ROUND(E51*F51,2)</f>
        <v/>
      </c>
      <c r="H51" s="430">
        <f>G51/$G$131</f>
        <v/>
      </c>
      <c r="I51" s="347">
        <f>ROUND(F51*Прил.10!$D$12,2)</f>
        <v/>
      </c>
      <c r="J51" s="347">
        <f>ROUND(I51*E51,2)</f>
        <v/>
      </c>
    </row>
    <row r="52" hidden="1" outlineLevel="1" ht="25.5" customFormat="1" customHeight="1" s="379">
      <c r="A52" s="427" t="n">
        <v>32</v>
      </c>
      <c r="B52" s="354" t="n">
        <v>140101</v>
      </c>
      <c r="C52" s="426" t="inlineStr">
        <is>
          <t>Агрегаты копровые без дизель-молота на базе экскаватора 0,65 м3</t>
        </is>
      </c>
      <c r="D52" s="427" t="inlineStr">
        <is>
          <t>маш.час</t>
        </is>
      </c>
      <c r="E52" s="515" t="n">
        <v>14.18</v>
      </c>
      <c r="F52" s="429" t="n">
        <v>190.94</v>
      </c>
      <c r="G52" s="347">
        <f>ROUND(E52*F52,2)</f>
        <v/>
      </c>
      <c r="H52" s="430">
        <f>G52/$G$131</f>
        <v/>
      </c>
      <c r="I52" s="347">
        <f>ROUND(F52*Прил.10!$D$12,2)</f>
        <v/>
      </c>
      <c r="J52" s="347">
        <f>ROUND(I52*E52,2)</f>
        <v/>
      </c>
    </row>
    <row r="53" hidden="1" outlineLevel="1" ht="25.5" customFormat="1" customHeight="1" s="379">
      <c r="A53" s="427" t="n">
        <v>33</v>
      </c>
      <c r="B53" s="354" t="n">
        <v>20129</v>
      </c>
      <c r="C53" s="426" t="inlineStr">
        <is>
          <t>Краны башенные при работе на других видах строительства 8 т</t>
        </is>
      </c>
      <c r="D53" s="427" t="inlineStr">
        <is>
          <t>маш.час</t>
        </is>
      </c>
      <c r="E53" s="515" t="n">
        <v>29.22</v>
      </c>
      <c r="F53" s="429" t="n">
        <v>86.40000000000001</v>
      </c>
      <c r="G53" s="347">
        <f>ROUND(E53*F53,2)</f>
        <v/>
      </c>
      <c r="H53" s="430">
        <f>G53/$G$131</f>
        <v/>
      </c>
      <c r="I53" s="347">
        <f>ROUND(F53*Прил.10!$D$12,2)</f>
        <v/>
      </c>
      <c r="J53" s="347">
        <f>ROUND(I53*E53,2)</f>
        <v/>
      </c>
    </row>
    <row r="54" hidden="1" outlineLevel="1" ht="14.25" customFormat="1" customHeight="1" s="379">
      <c r="A54" s="427" t="n">
        <v>34</v>
      </c>
      <c r="B54" s="354" t="n">
        <v>121011</v>
      </c>
      <c r="C54" s="426" t="inlineStr">
        <is>
          <t>Котлы битумные передвижные 400 л</t>
        </is>
      </c>
      <c r="D54" s="427" t="inlineStr">
        <is>
          <t>маш.час</t>
        </is>
      </c>
      <c r="E54" s="515" t="n">
        <v>81.37</v>
      </c>
      <c r="F54" s="429" t="n">
        <v>30</v>
      </c>
      <c r="G54" s="347">
        <f>ROUND(E54*F54,2)</f>
        <v/>
      </c>
      <c r="H54" s="430">
        <f>G54/$G$131</f>
        <v/>
      </c>
      <c r="I54" s="347">
        <f>ROUND(F54*Прил.10!$D$12,2)</f>
        <v/>
      </c>
      <c r="J54" s="347">
        <f>ROUND(I54*E54,2)</f>
        <v/>
      </c>
    </row>
    <row r="55" hidden="1" outlineLevel="1" ht="38.25" customFormat="1" customHeight="1" s="379">
      <c r="A55" s="427" t="n">
        <v>35</v>
      </c>
      <c r="B55" s="354" t="n">
        <v>40202</v>
      </c>
      <c r="C55" s="426" t="inlineStr">
        <is>
          <t>Агрегаты сварочные передвижные с номинальным сварочным током 250-400 А с дизельным двигателем</t>
        </is>
      </c>
      <c r="D55" s="427" t="inlineStr">
        <is>
          <t>маш.час</t>
        </is>
      </c>
      <c r="E55" s="515" t="n">
        <v>161.65</v>
      </c>
      <c r="F55" s="429" t="n">
        <v>14</v>
      </c>
      <c r="G55" s="347">
        <f>ROUND(E55*F55,2)</f>
        <v/>
      </c>
      <c r="H55" s="430">
        <f>G55/$G$131</f>
        <v/>
      </c>
      <c r="I55" s="347">
        <f>ROUND(F55*Прил.10!$D$12,2)</f>
        <v/>
      </c>
      <c r="J55" s="347">
        <f>ROUND(I55*E55,2)</f>
        <v/>
      </c>
    </row>
    <row r="56" hidden="1" outlineLevel="1" ht="25.5" customFormat="1" customHeight="1" s="379">
      <c r="A56" s="427" t="n">
        <v>36</v>
      </c>
      <c r="B56" s="354" t="n">
        <v>40502</v>
      </c>
      <c r="C56" s="426" t="inlineStr">
        <is>
          <t>Установки для сварки ручной дуговой (постоянного тока)</t>
        </is>
      </c>
      <c r="D56" s="427" t="inlineStr">
        <is>
          <t>маш.час</t>
        </is>
      </c>
      <c r="E56" s="515" t="n">
        <v>237.37</v>
      </c>
      <c r="F56" s="429" t="n">
        <v>8.1</v>
      </c>
      <c r="G56" s="347">
        <f>ROUND(E56*F56,2)</f>
        <v/>
      </c>
      <c r="H56" s="430">
        <f>G56/$G$131</f>
        <v/>
      </c>
      <c r="I56" s="347">
        <f>ROUND(F56*Прил.10!$D$12,2)</f>
        <v/>
      </c>
      <c r="J56" s="347">
        <f>ROUND(I56*E56,2)</f>
        <v/>
      </c>
    </row>
    <row r="57" hidden="1" outlineLevel="1" ht="38.25" customFormat="1" customHeight="1" s="379">
      <c r="A57" s="427" t="n">
        <v>37</v>
      </c>
      <c r="B57" s="354" t="n">
        <v>100202</v>
      </c>
      <c r="C57" s="426" t="inlineStr">
        <is>
          <t>Установки и агрегаты буровые на базе автомобилей глубина бурения до 200 м, грузоподъемность до 4 т</t>
        </is>
      </c>
      <c r="D57" s="427" t="inlineStr">
        <is>
          <t>маш.час</t>
        </is>
      </c>
      <c r="E57" s="515" t="n">
        <v>7.94</v>
      </c>
      <c r="F57" s="429" t="n">
        <v>219.82</v>
      </c>
      <c r="G57" s="347">
        <f>ROUND(E57*F57,2)</f>
        <v/>
      </c>
      <c r="H57" s="430">
        <f>G57/$G$131</f>
        <v/>
      </c>
      <c r="I57" s="347">
        <f>ROUND(F57*Прил.10!$D$12,2)</f>
        <v/>
      </c>
      <c r="J57" s="347">
        <f>ROUND(I57*E57,2)</f>
        <v/>
      </c>
    </row>
    <row r="58" hidden="1" outlineLevel="1" ht="14.25" customFormat="1" customHeight="1" s="379">
      <c r="A58" s="427" t="n">
        <v>38</v>
      </c>
      <c r="B58" s="354" t="n">
        <v>351101</v>
      </c>
      <c r="C58" s="426" t="inlineStr">
        <is>
          <t>Установка: "Суховей"</t>
        </is>
      </c>
      <c r="D58" s="427" t="inlineStr">
        <is>
          <t>маш.час</t>
        </is>
      </c>
      <c r="E58" s="515" t="n">
        <v>116.2</v>
      </c>
      <c r="F58" s="429" t="n">
        <v>13.49</v>
      </c>
      <c r="G58" s="347">
        <f>ROUND(E58*F58,2)</f>
        <v/>
      </c>
      <c r="H58" s="430">
        <f>G58/$G$131</f>
        <v/>
      </c>
      <c r="I58" s="347">
        <f>ROUND(F58*Прил.10!$D$12,2)</f>
        <v/>
      </c>
      <c r="J58" s="347">
        <f>ROUND(I58*E58,2)</f>
        <v/>
      </c>
    </row>
    <row r="59" hidden="1" outlineLevel="1" ht="25.5" customFormat="1" customHeight="1" s="379">
      <c r="A59" s="427" t="n">
        <v>39</v>
      </c>
      <c r="B59" s="354" t="n">
        <v>400002</v>
      </c>
      <c r="C59" s="426" t="inlineStr">
        <is>
          <t>Автомобили бортовые, грузоподъемность до 8 т</t>
        </is>
      </c>
      <c r="D59" s="427" t="inlineStr">
        <is>
          <t>маш.час</t>
        </is>
      </c>
      <c r="E59" s="515" t="n">
        <v>11.5</v>
      </c>
      <c r="F59" s="429" t="n">
        <v>107.3</v>
      </c>
      <c r="G59" s="347">
        <f>ROUND(E59*F59,2)</f>
        <v/>
      </c>
      <c r="H59" s="430">
        <f>G59/$G$131</f>
        <v/>
      </c>
      <c r="I59" s="347">
        <f>ROUND(F59*Прил.10!$D$12,2)</f>
        <v/>
      </c>
      <c r="J59" s="347">
        <f>ROUND(I59*E59,2)</f>
        <v/>
      </c>
    </row>
    <row r="60" hidden="1" outlineLevel="1" ht="25.5" customFormat="1" customHeight="1" s="379">
      <c r="A60" s="427" t="n">
        <v>40</v>
      </c>
      <c r="B60" s="354" t="n">
        <v>150701</v>
      </c>
      <c r="C60" s="426" t="inlineStr">
        <is>
          <t>Трубоукладчики для труб диаметром до 400 мм грузоподъемностью 6,3 т</t>
        </is>
      </c>
      <c r="D60" s="427" t="inlineStr">
        <is>
          <t>маш.час</t>
        </is>
      </c>
      <c r="E60" s="515" t="n">
        <v>7.68</v>
      </c>
      <c r="F60" s="429" t="n">
        <v>160.03</v>
      </c>
      <c r="G60" s="347">
        <f>ROUND(E60*F60,2)</f>
        <v/>
      </c>
      <c r="H60" s="430">
        <f>G60/$G$131</f>
        <v/>
      </c>
      <c r="I60" s="347">
        <f>ROUND(F60*Прил.10!$D$12,2)</f>
        <v/>
      </c>
      <c r="J60" s="347">
        <f>ROUND(I60*E60,2)</f>
        <v/>
      </c>
    </row>
    <row r="61" hidden="1" outlineLevel="1" ht="25.5" customFormat="1" customHeight="1" s="379">
      <c r="A61" s="427" t="n">
        <v>41</v>
      </c>
      <c r="B61" s="354" t="n">
        <v>70149</v>
      </c>
      <c r="C61" s="426" t="inlineStr">
        <is>
          <t>Бульдозеры при работе на других видах строительства 79 кВт (108 л.с.)</t>
        </is>
      </c>
      <c r="D61" s="427" t="inlineStr">
        <is>
          <t>маш.час</t>
        </is>
      </c>
      <c r="E61" s="515" t="n">
        <v>15.29</v>
      </c>
      <c r="F61" s="429" t="n">
        <v>80.01000000000001</v>
      </c>
      <c r="G61" s="347">
        <f>ROUND(E61*F61,2)</f>
        <v/>
      </c>
      <c r="H61" s="430">
        <f>G61/$G$131</f>
        <v/>
      </c>
      <c r="I61" s="347">
        <f>ROUND(F61*Прил.10!$D$12,2)</f>
        <v/>
      </c>
      <c r="J61" s="347">
        <f>ROUND(I61*E61,2)</f>
        <v/>
      </c>
    </row>
    <row r="62" hidden="1" outlineLevel="1" ht="25.5" customFormat="1" customHeight="1" s="379">
      <c r="A62" s="427" t="n">
        <v>42</v>
      </c>
      <c r="B62" s="354" t="n">
        <v>40300</v>
      </c>
      <c r="C62" s="426" t="inlineStr">
        <is>
          <t>Автоматы сварочные с номинальным сварочным током 450-1250 А</t>
        </is>
      </c>
      <c r="D62" s="427" t="inlineStr">
        <is>
          <t>маш.час</t>
        </is>
      </c>
      <c r="E62" s="515" t="n">
        <v>27.7</v>
      </c>
      <c r="F62" s="429" t="n">
        <v>39.49</v>
      </c>
      <c r="G62" s="347">
        <f>ROUND(E62*F62,2)</f>
        <v/>
      </c>
      <c r="H62" s="430">
        <f>G62/$G$131</f>
        <v/>
      </c>
      <c r="I62" s="347">
        <f>ROUND(F62*Прил.10!$D$12,2)</f>
        <v/>
      </c>
      <c r="J62" s="347">
        <f>ROUND(I62*E62,2)</f>
        <v/>
      </c>
    </row>
    <row r="63" hidden="1" outlineLevel="1" ht="25.5" customFormat="1" customHeight="1" s="379">
      <c r="A63" s="427" t="n">
        <v>43</v>
      </c>
      <c r="B63" s="354" t="n">
        <v>30954</v>
      </c>
      <c r="C63" s="426" t="inlineStr">
        <is>
          <t>Подъемники грузоподъемностью до 500 кг одномачтовые, высота подъема 45 м</t>
        </is>
      </c>
      <c r="D63" s="427" t="inlineStr">
        <is>
          <t>маш.час</t>
        </is>
      </c>
      <c r="E63" s="515" t="n">
        <v>32.87</v>
      </c>
      <c r="F63" s="429" t="n">
        <v>31.26</v>
      </c>
      <c r="G63" s="347">
        <f>ROUND(E63*F63,2)</f>
        <v/>
      </c>
      <c r="H63" s="430">
        <f>G63/$G$131</f>
        <v/>
      </c>
      <c r="I63" s="347">
        <f>ROUND(F63*Прил.10!$D$12,2)</f>
        <v/>
      </c>
      <c r="J63" s="347">
        <f>ROUND(I63*E63,2)</f>
        <v/>
      </c>
    </row>
    <row r="64" hidden="1" outlineLevel="1" ht="14.25" customFormat="1" customHeight="1" s="379">
      <c r="A64" s="427" t="n">
        <v>44</v>
      </c>
      <c r="B64" s="354" t="n">
        <v>140504</v>
      </c>
      <c r="C64" s="426" t="inlineStr">
        <is>
          <t>Дизель-молоты 2,5 т</t>
        </is>
      </c>
      <c r="D64" s="427" t="inlineStr">
        <is>
          <t>маш.час</t>
        </is>
      </c>
      <c r="E64" s="515" t="n">
        <v>14.18</v>
      </c>
      <c r="F64" s="429" t="n">
        <v>70.67</v>
      </c>
      <c r="G64" s="347">
        <f>ROUND(E64*F64,2)</f>
        <v/>
      </c>
      <c r="H64" s="430">
        <f>G64/$G$131</f>
        <v/>
      </c>
      <c r="I64" s="347">
        <f>ROUND(F64*Прил.10!$D$12,2)</f>
        <v/>
      </c>
      <c r="J64" s="347">
        <f>ROUND(I64*E64,2)</f>
        <v/>
      </c>
    </row>
    <row r="65" hidden="1" outlineLevel="1" ht="14.25" customFormat="1" customHeight="1" s="379">
      <c r="A65" s="427" t="n">
        <v>45</v>
      </c>
      <c r="B65" s="354" t="n">
        <v>350401</v>
      </c>
      <c r="C65" s="426" t="inlineStr">
        <is>
          <t>Насос вакуумный: 3,6 м3/мин</t>
        </is>
      </c>
      <c r="D65" s="427" t="inlineStr">
        <is>
          <t>маш.час</t>
        </is>
      </c>
      <c r="E65" s="515" t="n">
        <v>159</v>
      </c>
      <c r="F65" s="429" t="n">
        <v>6.28</v>
      </c>
      <c r="G65" s="347">
        <f>ROUND(E65*F65,2)</f>
        <v/>
      </c>
      <c r="H65" s="430">
        <f>G65/$G$131</f>
        <v/>
      </c>
      <c r="I65" s="347">
        <f>ROUND(F65*Прил.10!$D$12,2)</f>
        <v/>
      </c>
      <c r="J65" s="347">
        <f>ROUND(I65*E65,2)</f>
        <v/>
      </c>
    </row>
    <row r="66" hidden="1" outlineLevel="1" ht="38.25" customFormat="1" customHeight="1" s="379">
      <c r="A66" s="427" t="n">
        <v>46</v>
      </c>
      <c r="B66" s="354" t="n">
        <v>150202</v>
      </c>
      <c r="C66" s="426" t="inlineStr">
        <is>
          <t>Агрегаты сварочные двухпостовые для ручной сварки на тракторе 79 кВт (108 л.с.)</t>
        </is>
      </c>
      <c r="D66" s="427" t="inlineStr">
        <is>
          <t>маш.час</t>
        </is>
      </c>
      <c r="E66" s="515" t="n">
        <v>5.8</v>
      </c>
      <c r="F66" s="429" t="n">
        <v>133.97</v>
      </c>
      <c r="G66" s="347">
        <f>ROUND(E66*F66,2)</f>
        <v/>
      </c>
      <c r="H66" s="430">
        <f>G66/$G$131</f>
        <v/>
      </c>
      <c r="I66" s="347">
        <f>ROUND(F66*Прил.10!$D$12,2)</f>
        <v/>
      </c>
      <c r="J66" s="347">
        <f>ROUND(I66*E66,2)</f>
        <v/>
      </c>
    </row>
    <row r="67" hidden="1" outlineLevel="1" ht="25.5" customFormat="1" customHeight="1" s="379">
      <c r="A67" s="427" t="n">
        <v>47</v>
      </c>
      <c r="B67" s="354" t="n">
        <v>20403</v>
      </c>
      <c r="C67" s="426" t="inlineStr">
        <is>
          <t>Краны козловые при работе на монтаже технологического оборудования 32 т</t>
        </is>
      </c>
      <c r="D67" s="427" t="inlineStr">
        <is>
          <t>маш.час</t>
        </is>
      </c>
      <c r="E67" s="515" t="n">
        <v>6.27</v>
      </c>
      <c r="F67" s="429" t="n">
        <v>120.52</v>
      </c>
      <c r="G67" s="347">
        <f>ROUND(E67*F67,2)</f>
        <v/>
      </c>
      <c r="H67" s="430">
        <f>G67/$G$131</f>
        <v/>
      </c>
      <c r="I67" s="347">
        <f>ROUND(F67*Прил.10!$D$12,2)</f>
        <v/>
      </c>
      <c r="J67" s="347">
        <f>ROUND(I67*E67,2)</f>
        <v/>
      </c>
    </row>
    <row r="68" hidden="1" outlineLevel="1" ht="25.5" customFormat="1" customHeight="1" s="379">
      <c r="A68" s="427" t="n">
        <v>48</v>
      </c>
      <c r="B68" s="354" t="n">
        <v>120202</v>
      </c>
      <c r="C68" s="426" t="inlineStr">
        <is>
          <t>Автогрейдеры среднего типа 99 кВт (135 л.с.)</t>
        </is>
      </c>
      <c r="D68" s="427" t="inlineStr">
        <is>
          <t>маш.час</t>
        </is>
      </c>
      <c r="E68" s="515" t="n">
        <v>5.72</v>
      </c>
      <c r="F68" s="429" t="n">
        <v>123</v>
      </c>
      <c r="G68" s="347">
        <f>ROUND(E68*F68,2)</f>
        <v/>
      </c>
      <c r="H68" s="430">
        <f>G68/$G$131</f>
        <v/>
      </c>
      <c r="I68" s="347">
        <f>ROUND(F68*Прил.10!$D$12,2)</f>
        <v/>
      </c>
      <c r="J68" s="347">
        <f>ROUND(I68*E68,2)</f>
        <v/>
      </c>
    </row>
    <row r="69" hidden="1" outlineLevel="1" ht="51" customFormat="1" customHeight="1" s="379">
      <c r="A69" s="427" t="n">
        <v>49</v>
      </c>
      <c r="B69" s="354" t="n">
        <v>41400</v>
      </c>
      <c r="C69" s="42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69" s="427" t="inlineStr">
        <is>
          <t>маш.час</t>
        </is>
      </c>
      <c r="E69" s="515" t="n">
        <v>87.43000000000001</v>
      </c>
      <c r="F69" s="429" t="n">
        <v>6.7</v>
      </c>
      <c r="G69" s="347">
        <f>ROUND(E69*F69,2)</f>
        <v/>
      </c>
      <c r="H69" s="430">
        <f>G69/$G$131</f>
        <v/>
      </c>
      <c r="I69" s="347">
        <f>ROUND(F69*Прил.10!$D$12,2)</f>
        <v/>
      </c>
      <c r="J69" s="347">
        <f>ROUND(I69*E69,2)</f>
        <v/>
      </c>
    </row>
    <row r="70" hidden="1" outlineLevel="1" ht="14.25" customFormat="1" customHeight="1" s="379">
      <c r="A70" s="427" t="n">
        <v>50</v>
      </c>
      <c r="B70" s="354" t="n">
        <v>40504</v>
      </c>
      <c r="C70" s="426" t="inlineStr">
        <is>
          <t>Аппарат для газовой сварки и резки</t>
        </is>
      </c>
      <c r="D70" s="427" t="inlineStr">
        <is>
          <t>маш.час</t>
        </is>
      </c>
      <c r="E70" s="515" t="n">
        <v>413.03</v>
      </c>
      <c r="F70" s="429" t="n">
        <v>1.2</v>
      </c>
      <c r="G70" s="347">
        <f>ROUND(E70*F70,2)</f>
        <v/>
      </c>
      <c r="H70" s="430">
        <f>G70/$G$131</f>
        <v/>
      </c>
      <c r="I70" s="347">
        <f>ROUND(F70*Прил.10!$D$12,2)</f>
        <v/>
      </c>
      <c r="J70" s="347">
        <f>ROUND(I70*E70,2)</f>
        <v/>
      </c>
    </row>
    <row r="71" hidden="1" outlineLevel="1" ht="14.25" customFormat="1" customHeight="1" s="379">
      <c r="A71" s="427" t="n">
        <v>51</v>
      </c>
      <c r="B71" s="354" t="n">
        <v>350221</v>
      </c>
      <c r="C71" s="426" t="inlineStr">
        <is>
          <t>Маслоподогреватель</t>
        </is>
      </c>
      <c r="D71" s="427" t="inlineStr">
        <is>
          <t>маш.час</t>
        </is>
      </c>
      <c r="E71" s="515" t="n">
        <v>12.52</v>
      </c>
      <c r="F71" s="429" t="n">
        <v>38.87</v>
      </c>
      <c r="G71" s="347">
        <f>ROUND(E71*F71,2)</f>
        <v/>
      </c>
      <c r="H71" s="430">
        <f>G71/$G$131</f>
        <v/>
      </c>
      <c r="I71" s="347">
        <f>ROUND(F71*Прил.10!$D$12,2)</f>
        <v/>
      </c>
      <c r="J71" s="347">
        <f>ROUND(I71*E71,2)</f>
        <v/>
      </c>
    </row>
    <row r="72" hidden="1" outlineLevel="1" ht="14.25" customFormat="1" customHeight="1" s="379">
      <c r="A72" s="427" t="n">
        <v>52</v>
      </c>
      <c r="B72" s="354" t="n">
        <v>351051</v>
      </c>
      <c r="C72" s="426" t="inlineStr">
        <is>
          <t>Установка: передвижная цеолитовая</t>
        </is>
      </c>
      <c r="D72" s="427" t="inlineStr">
        <is>
          <t>маш.час</t>
        </is>
      </c>
      <c r="E72" s="515" t="n">
        <v>12.52</v>
      </c>
      <c r="F72" s="429" t="n">
        <v>38.65</v>
      </c>
      <c r="G72" s="347">
        <f>ROUND(E72*F72,2)</f>
        <v/>
      </c>
      <c r="H72" s="430">
        <f>G72/$G$131</f>
        <v/>
      </c>
      <c r="I72" s="347">
        <f>ROUND(F72*Прил.10!$D$12,2)</f>
        <v/>
      </c>
      <c r="J72" s="347">
        <f>ROUND(I72*E72,2)</f>
        <v/>
      </c>
    </row>
    <row r="73" hidden="1" outlineLevel="1" ht="25.5" customFormat="1" customHeight="1" s="379">
      <c r="A73" s="427" t="n">
        <v>53</v>
      </c>
      <c r="B73" s="354" t="n">
        <v>40502</v>
      </c>
      <c r="C73" s="426" t="inlineStr">
        <is>
          <t>Установки для сварки: ручной дуговой (постоянного тока)</t>
        </is>
      </c>
      <c r="D73" s="427" t="inlineStr">
        <is>
          <t>маш.час</t>
        </is>
      </c>
      <c r="E73" s="515" t="n">
        <v>57.26</v>
      </c>
      <c r="F73" s="429" t="n">
        <v>8.1</v>
      </c>
      <c r="G73" s="347">
        <f>ROUND(E73*F73,2)</f>
        <v/>
      </c>
      <c r="H73" s="430">
        <f>G73/$G$131</f>
        <v/>
      </c>
      <c r="I73" s="347">
        <f>ROUND(F73*Прил.10!$D$12,2)</f>
        <v/>
      </c>
      <c r="J73" s="347">
        <f>ROUND(I73*E73,2)</f>
        <v/>
      </c>
    </row>
    <row r="74" hidden="1" outlineLevel="1" ht="25.5" customFormat="1" customHeight="1" s="379">
      <c r="A74" s="427" t="n">
        <v>54</v>
      </c>
      <c r="B74" s="354" t="n">
        <v>331100</v>
      </c>
      <c r="C74" s="426" t="inlineStr">
        <is>
          <t>Трамбовки пневматические при работе от передвижных компрессорных станций</t>
        </is>
      </c>
      <c r="D74" s="427" t="inlineStr">
        <is>
          <t>маш.час</t>
        </is>
      </c>
      <c r="E74" s="515" t="n">
        <v>775.48</v>
      </c>
      <c r="F74" s="429" t="n">
        <v>0.55</v>
      </c>
      <c r="G74" s="347">
        <f>ROUND(E74*F74,2)</f>
        <v/>
      </c>
      <c r="H74" s="430">
        <f>G74/$G$131</f>
        <v/>
      </c>
      <c r="I74" s="347">
        <f>ROUND(F74*Прил.10!$D$12,2)</f>
        <v/>
      </c>
      <c r="J74" s="347">
        <f>ROUND(I74*E74,2)</f>
        <v/>
      </c>
    </row>
    <row r="75" hidden="1" outlineLevel="1" ht="14.25" customFormat="1" customHeight="1" s="379">
      <c r="A75" s="427" t="n">
        <v>55</v>
      </c>
      <c r="B75" s="354" t="n">
        <v>110501</v>
      </c>
      <c r="C75" s="426" t="inlineStr">
        <is>
          <t>Глиномешалки, 4 м3</t>
        </is>
      </c>
      <c r="D75" s="427" t="inlineStr">
        <is>
          <t>маш.час</t>
        </is>
      </c>
      <c r="E75" s="515" t="n">
        <v>13.61</v>
      </c>
      <c r="F75" s="429" t="n">
        <v>26.5</v>
      </c>
      <c r="G75" s="347">
        <f>ROUND(E75*F75,2)</f>
        <v/>
      </c>
      <c r="H75" s="430">
        <f>G75/$G$131</f>
        <v/>
      </c>
      <c r="I75" s="347">
        <f>ROUND(F75*Прил.10!$D$12,2)</f>
        <v/>
      </c>
      <c r="J75" s="347">
        <f>ROUND(I75*E75,2)</f>
        <v/>
      </c>
    </row>
    <row r="76" hidden="1" outlineLevel="1" ht="51" customFormat="1" customHeight="1" s="379">
      <c r="A76" s="427" t="n">
        <v>56</v>
      </c>
      <c r="B76" s="354" t="n">
        <v>42900</v>
      </c>
      <c r="C76" s="426" t="inlineStr">
        <is>
          <t>Установки для гидравлических испытаний трубопроводов, давление нагнетания низкое 0,1 мПа (1 кгс/см2), высокое 10 мПа (100 кгс/см2)</t>
        </is>
      </c>
      <c r="D76" s="427" t="inlineStr">
        <is>
          <t>маш.час</t>
        </is>
      </c>
      <c r="E76" s="515" t="n">
        <v>9.35</v>
      </c>
      <c r="F76" s="429" t="n">
        <v>29.67</v>
      </c>
      <c r="G76" s="347">
        <f>ROUND(E76*F76,2)</f>
        <v/>
      </c>
      <c r="H76" s="430">
        <f>G76/$G$131</f>
        <v/>
      </c>
      <c r="I76" s="347">
        <f>ROUND(F76*Прил.10!$D$12,2)</f>
        <v/>
      </c>
      <c r="J76" s="347">
        <f>ROUND(I76*E76,2)</f>
        <v/>
      </c>
    </row>
    <row r="77" hidden="1" outlineLevel="1" ht="38.25" customFormat="1" customHeight="1" s="379">
      <c r="A77" s="427" t="n">
        <v>57</v>
      </c>
      <c r="B77" s="354" t="n">
        <v>60337</v>
      </c>
      <c r="C77" s="426" t="inlineStr">
        <is>
          <t>Экскаваторы одноковшовые дизельные на пневмоколесном ходу при работе на других видах строительства 0,25 м3</t>
        </is>
      </c>
      <c r="D77" s="427" t="inlineStr">
        <is>
          <t>маш.час</t>
        </is>
      </c>
      <c r="E77" s="515" t="n">
        <v>3.8</v>
      </c>
      <c r="F77" s="429" t="n">
        <v>70.01000000000001</v>
      </c>
      <c r="G77" s="347">
        <f>ROUND(E77*F77,2)</f>
        <v/>
      </c>
      <c r="H77" s="430">
        <f>G77/$G$131</f>
        <v/>
      </c>
      <c r="I77" s="347">
        <f>ROUND(F77*Прил.10!$D$12,2)</f>
        <v/>
      </c>
      <c r="J77" s="347">
        <f>ROUND(I77*E77,2)</f>
        <v/>
      </c>
    </row>
    <row r="78" hidden="1" outlineLevel="1" ht="38.25" customFormat="1" customHeight="1" s="379">
      <c r="A78" s="427" t="n">
        <v>58</v>
      </c>
      <c r="B78" s="354" t="n">
        <v>270301</v>
      </c>
      <c r="C78" s="426" t="inlineStr">
        <is>
          <t>Насосы грязевые, подача 23,4-65,3 м3/ч, давление нагнетания 15,7-5,88 МПа (160-60 кгс/см2)</t>
        </is>
      </c>
      <c r="D78" s="427" t="inlineStr">
        <is>
          <t>маш.час</t>
        </is>
      </c>
      <c r="E78" s="515" t="n">
        <v>7.56</v>
      </c>
      <c r="F78" s="429" t="n">
        <v>32.71</v>
      </c>
      <c r="G78" s="347">
        <f>ROUND(E78*F78,2)</f>
        <v/>
      </c>
      <c r="H78" s="430">
        <f>G78/$G$131</f>
        <v/>
      </c>
      <c r="I78" s="347">
        <f>ROUND(F78*Прил.10!$D$12,2)</f>
        <v/>
      </c>
      <c r="J78" s="347">
        <f>ROUND(I78*E78,2)</f>
        <v/>
      </c>
    </row>
    <row r="79" hidden="1" outlineLevel="1" ht="14.25" customFormat="1" customHeight="1" s="379">
      <c r="A79" s="427" t="n">
        <v>59</v>
      </c>
      <c r="B79" s="354" t="n">
        <v>161001</v>
      </c>
      <c r="C79" s="426" t="inlineStr">
        <is>
          <t>Краны на автомобильном ходу: 10 т</t>
        </is>
      </c>
      <c r="D79" s="427" t="inlineStr">
        <is>
          <t>маш.час</t>
        </is>
      </c>
      <c r="E79" s="515" t="n">
        <v>1.71</v>
      </c>
      <c r="F79" s="429" t="n">
        <v>136.27</v>
      </c>
      <c r="G79" s="347">
        <f>ROUND(E79*F79,2)</f>
        <v/>
      </c>
      <c r="H79" s="430">
        <f>G79/$G$131</f>
        <v/>
      </c>
      <c r="I79" s="347">
        <f>ROUND(F79*Прил.10!$D$12,2)</f>
        <v/>
      </c>
      <c r="J79" s="347">
        <f>ROUND(I79*E79,2)</f>
        <v/>
      </c>
    </row>
    <row r="80" hidden="1" outlineLevel="1" ht="14.25" customFormat="1" customHeight="1" s="379">
      <c r="A80" s="427" t="n">
        <v>60</v>
      </c>
      <c r="B80" s="354" t="n">
        <v>110901</v>
      </c>
      <c r="C80" s="426" t="inlineStr">
        <is>
          <t>Растворосмесители передвижные 65 л</t>
        </is>
      </c>
      <c r="D80" s="427" t="inlineStr">
        <is>
          <t>маш.час</t>
        </is>
      </c>
      <c r="E80" s="515" t="n">
        <v>15.11</v>
      </c>
      <c r="F80" s="429" t="n">
        <v>12.39</v>
      </c>
      <c r="G80" s="347">
        <f>ROUND(E80*F80,2)</f>
        <v/>
      </c>
      <c r="H80" s="430">
        <f>G80/$G$131</f>
        <v/>
      </c>
      <c r="I80" s="347">
        <f>ROUND(F80*Прил.10!$D$12,2)</f>
        <v/>
      </c>
      <c r="J80" s="347">
        <f>ROUND(I80*E80,2)</f>
        <v/>
      </c>
    </row>
    <row r="81" hidden="1" outlineLevel="1" ht="63.75" customFormat="1" customHeight="1" s="379">
      <c r="A81" s="427" t="n">
        <v>61</v>
      </c>
      <c r="B81" s="354" t="n">
        <v>42901</v>
      </c>
      <c r="C81" s="42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81" s="427" t="inlineStr">
        <is>
          <t>маш.час</t>
        </is>
      </c>
      <c r="E81" s="515" t="n">
        <v>6.25</v>
      </c>
      <c r="F81" s="429" t="n">
        <v>27.1</v>
      </c>
      <c r="G81" s="347">
        <f>ROUND(E81*F81,2)</f>
        <v/>
      </c>
      <c r="H81" s="430">
        <f>G81/$G$131</f>
        <v/>
      </c>
      <c r="I81" s="347">
        <f>ROUND(F81*Прил.10!$D$12,2)</f>
        <v/>
      </c>
      <c r="J81" s="347">
        <f>ROUND(I81*E81,2)</f>
        <v/>
      </c>
    </row>
    <row r="82" hidden="1" outlineLevel="1" ht="25.5" customFormat="1" customHeight="1" s="379">
      <c r="A82" s="427" t="n">
        <v>62</v>
      </c>
      <c r="B82" s="354" t="n">
        <v>350701</v>
      </c>
      <c r="C82" s="426" t="inlineStr">
        <is>
          <t>Станция насосная для привода гидродомкратов</t>
        </is>
      </c>
      <c r="D82" s="427" t="inlineStr">
        <is>
          <t>маш.час</t>
        </is>
      </c>
      <c r="E82" s="515" t="n">
        <v>91</v>
      </c>
      <c r="F82" s="429" t="n">
        <v>1.82</v>
      </c>
      <c r="G82" s="347">
        <f>ROUND(E82*F82,2)</f>
        <v/>
      </c>
      <c r="H82" s="430">
        <f>G82/$G$131</f>
        <v/>
      </c>
      <c r="I82" s="347">
        <f>ROUND(F82*Прил.10!$D$12,2)</f>
        <v/>
      </c>
      <c r="J82" s="347">
        <f>ROUND(I82*E82,2)</f>
        <v/>
      </c>
    </row>
    <row r="83" hidden="1" outlineLevel="1" ht="14.25" customFormat="1" customHeight="1" s="379">
      <c r="A83" s="427" t="n">
        <v>63</v>
      </c>
      <c r="B83" s="354" t="n">
        <v>111100</v>
      </c>
      <c r="C83" s="426" t="inlineStr">
        <is>
          <t>Вибратор глубинный</t>
        </is>
      </c>
      <c r="D83" s="427" t="inlineStr">
        <is>
          <t>маш.час</t>
        </is>
      </c>
      <c r="E83" s="515" t="n">
        <v>86.45999999999999</v>
      </c>
      <c r="F83" s="429" t="n">
        <v>1.9</v>
      </c>
      <c r="G83" s="347">
        <f>ROUND(E83*F83,2)</f>
        <v/>
      </c>
      <c r="H83" s="430">
        <f>G83/$G$131</f>
        <v/>
      </c>
      <c r="I83" s="347">
        <f>ROUND(F83*Прил.10!$D$12,2)</f>
        <v/>
      </c>
      <c r="J83" s="347">
        <f>ROUND(I83*E83,2)</f>
        <v/>
      </c>
    </row>
    <row r="84" hidden="1" outlineLevel="1" ht="25.5" customFormat="1" customHeight="1" s="379">
      <c r="A84" s="427" t="n">
        <v>64</v>
      </c>
      <c r="B84" s="354" t="n">
        <v>350100</v>
      </c>
      <c r="C84" s="426" t="inlineStr">
        <is>
          <t>Выпрямитель полупроводниковый для подогрева трансформаторов</t>
        </is>
      </c>
      <c r="D84" s="427" t="inlineStr">
        <is>
          <t>маш.час</t>
        </is>
      </c>
      <c r="E84" s="515" t="n">
        <v>40.8</v>
      </c>
      <c r="F84" s="429" t="n">
        <v>3.82</v>
      </c>
      <c r="G84" s="347">
        <f>ROUND(E84*F84,2)</f>
        <v/>
      </c>
      <c r="H84" s="430">
        <f>G84/$G$131</f>
        <v/>
      </c>
      <c r="I84" s="347">
        <f>ROUND(F84*Прил.10!$D$12,2)</f>
        <v/>
      </c>
      <c r="J84" s="347">
        <f>ROUND(I84*E84,2)</f>
        <v/>
      </c>
    </row>
    <row r="85" hidden="1" outlineLevel="1" ht="38.25" customFormat="1" customHeight="1" s="379">
      <c r="A85" s="427" t="n">
        <v>65</v>
      </c>
      <c r="B85" s="354" t="n">
        <v>60338</v>
      </c>
      <c r="C85" s="426" t="inlineStr">
        <is>
          <t>Экскаваторы одноковшовые дизельные на пневмоколесном ходу при работе на других видах строительства 0,4 м3</t>
        </is>
      </c>
      <c r="D85" s="427" t="inlineStr">
        <is>
          <t>маш.час</t>
        </is>
      </c>
      <c r="E85" s="515" t="n">
        <v>1.56</v>
      </c>
      <c r="F85" s="429" t="n">
        <v>98.90000000000001</v>
      </c>
      <c r="G85" s="347">
        <f>ROUND(E85*F85,2)</f>
        <v/>
      </c>
      <c r="H85" s="430">
        <f>G85/$G$131</f>
        <v/>
      </c>
      <c r="I85" s="347">
        <f>ROUND(F85*Прил.10!$D$12,2)</f>
        <v/>
      </c>
      <c r="J85" s="347">
        <f>ROUND(I85*E85,2)</f>
        <v/>
      </c>
    </row>
    <row r="86" hidden="1" outlineLevel="1" ht="14.25" customFormat="1" customHeight="1" s="379">
      <c r="A86" s="427" t="n">
        <v>66</v>
      </c>
      <c r="B86" s="354" t="n">
        <v>40102</v>
      </c>
      <c r="C86" s="426" t="inlineStr">
        <is>
          <t>Электростанции передвижные 4 кВт</t>
        </is>
      </c>
      <c r="D86" s="427" t="inlineStr">
        <is>
          <t>маш.час</t>
        </is>
      </c>
      <c r="E86" s="515" t="n">
        <v>4.75</v>
      </c>
      <c r="F86" s="429" t="n">
        <v>27.11</v>
      </c>
      <c r="G86" s="347">
        <f>ROUND(E86*F86,2)</f>
        <v/>
      </c>
      <c r="H86" s="430">
        <f>G86/$G$131</f>
        <v/>
      </c>
      <c r="I86" s="347">
        <f>ROUND(F86*Прил.10!$D$12,2)</f>
        <v/>
      </c>
      <c r="J86" s="347">
        <f>ROUND(I86*E86,2)</f>
        <v/>
      </c>
    </row>
    <row r="87" hidden="1" outlineLevel="1" ht="14.25" customFormat="1" customHeight="1" s="379">
      <c r="A87" s="427" t="n">
        <v>67</v>
      </c>
      <c r="B87" s="354" t="n">
        <v>330301</v>
      </c>
      <c r="C87" s="426" t="inlineStr">
        <is>
          <t>Машины шлифовальные электрические</t>
        </is>
      </c>
      <c r="D87" s="427" t="inlineStr">
        <is>
          <t>маш.час</t>
        </is>
      </c>
      <c r="E87" s="515" t="n">
        <v>23.32</v>
      </c>
      <c r="F87" s="429" t="n">
        <v>5.13</v>
      </c>
      <c r="G87" s="347">
        <f>ROUND(E87*F87,2)</f>
        <v/>
      </c>
      <c r="H87" s="430">
        <f>G87/$G$131</f>
        <v/>
      </c>
      <c r="I87" s="347">
        <f>ROUND(F87*Прил.10!$D$12,2)</f>
        <v/>
      </c>
      <c r="J87" s="347">
        <f>ROUND(I87*E87,2)</f>
        <v/>
      </c>
    </row>
    <row r="88" hidden="1" outlineLevel="1" ht="14.25" customFormat="1" customHeight="1" s="379">
      <c r="A88" s="427" t="n">
        <v>68</v>
      </c>
      <c r="B88" s="354" t="n">
        <v>361101</v>
      </c>
      <c r="C88" s="426" t="inlineStr">
        <is>
          <t>Термос 100 л</t>
        </is>
      </c>
      <c r="D88" s="427" t="inlineStr">
        <is>
          <t>маш.час</t>
        </is>
      </c>
      <c r="E88" s="515" t="n">
        <v>37.85</v>
      </c>
      <c r="F88" s="429" t="n">
        <v>2.7</v>
      </c>
      <c r="G88" s="347">
        <f>ROUND(E88*F88,2)</f>
        <v/>
      </c>
      <c r="H88" s="430">
        <f>G88/$G$131</f>
        <v/>
      </c>
      <c r="I88" s="347">
        <f>ROUND(F88*Прил.10!$D$12,2)</f>
        <v/>
      </c>
      <c r="J88" s="347">
        <f>ROUND(I88*E88,2)</f>
        <v/>
      </c>
    </row>
    <row r="89" hidden="1" outlineLevel="1" ht="14.25" customFormat="1" customHeight="1" s="379">
      <c r="A89" s="427" t="n">
        <v>69</v>
      </c>
      <c r="B89" s="354" t="n">
        <v>120911</v>
      </c>
      <c r="C89" s="426" t="inlineStr">
        <is>
          <t>Катки на пневмоколесном ходу: 30 т</t>
        </is>
      </c>
      <c r="D89" s="427" t="inlineStr">
        <is>
          <t>маш.час</t>
        </is>
      </c>
      <c r="E89" s="515" t="n">
        <v>0.46</v>
      </c>
      <c r="F89" s="429" t="n">
        <v>206.01</v>
      </c>
      <c r="G89" s="347">
        <f>ROUND(E89*F89,2)</f>
        <v/>
      </c>
      <c r="H89" s="430">
        <f>G89/$G$131</f>
        <v/>
      </c>
      <c r="I89" s="347">
        <f>ROUND(F89*Прил.10!$D$12,2)</f>
        <v/>
      </c>
      <c r="J89" s="347">
        <f>ROUND(I89*E89,2)</f>
        <v/>
      </c>
    </row>
    <row r="90" hidden="1" outlineLevel="1" ht="38.25" customFormat="1" customHeight="1" s="379">
      <c r="A90" s="427" t="n">
        <v>70</v>
      </c>
      <c r="B90" s="354" t="n">
        <v>101401</v>
      </c>
      <c r="C90" s="426" t="inlineStr">
        <is>
          <t>Насосы для нагнетания воды, содержащей твердые частицы, подача 45 м3/ч, напор до 55 м</t>
        </is>
      </c>
      <c r="D90" s="427" t="inlineStr">
        <is>
          <t>маш.час</t>
        </is>
      </c>
      <c r="E90" s="515" t="n">
        <v>7.94</v>
      </c>
      <c r="F90" s="429" t="n">
        <v>9.73</v>
      </c>
      <c r="G90" s="347">
        <f>ROUND(E90*F90,2)</f>
        <v/>
      </c>
      <c r="H90" s="430">
        <f>G90/$G$131</f>
        <v/>
      </c>
      <c r="I90" s="347">
        <f>ROUND(F90*Прил.10!$D$12,2)</f>
        <v/>
      </c>
      <c r="J90" s="347">
        <f>ROUND(I90*E90,2)</f>
        <v/>
      </c>
    </row>
    <row r="91" hidden="1" outlineLevel="1" ht="14.25" customFormat="1" customHeight="1" s="379">
      <c r="A91" s="427" t="n">
        <v>71</v>
      </c>
      <c r="B91" s="354" t="n">
        <v>111301</v>
      </c>
      <c r="C91" s="426" t="inlineStr">
        <is>
          <t>Вибратор поверхностный</t>
        </is>
      </c>
      <c r="D91" s="427" t="inlineStr">
        <is>
          <t>маш.час</t>
        </is>
      </c>
      <c r="E91" s="515" t="n">
        <v>139.39</v>
      </c>
      <c r="F91" s="429" t="n">
        <v>0.5</v>
      </c>
      <c r="G91" s="347">
        <f>ROUND(E91*F91,2)</f>
        <v/>
      </c>
      <c r="H91" s="430">
        <f>G91/$G$131</f>
        <v/>
      </c>
      <c r="I91" s="347">
        <f>ROUND(F91*Прил.10!$D$12,2)</f>
        <v/>
      </c>
      <c r="J91" s="347">
        <f>ROUND(I91*E91,2)</f>
        <v/>
      </c>
    </row>
    <row r="92" hidden="1" outlineLevel="1" ht="25.5" customFormat="1" customHeight="1" s="379">
      <c r="A92" s="427" t="n">
        <v>72</v>
      </c>
      <c r="B92" s="354" t="n">
        <v>21143</v>
      </c>
      <c r="C92" s="426" t="inlineStr">
        <is>
          <t>Краны на автомобильном ходу при работе на других видах строительства 16 т</t>
        </is>
      </c>
      <c r="D92" s="427" t="inlineStr">
        <is>
          <t>маш.час</t>
        </is>
      </c>
      <c r="E92" s="515" t="n">
        <v>0.59</v>
      </c>
      <c r="F92" s="429" t="n">
        <v>115.4</v>
      </c>
      <c r="G92" s="347">
        <f>ROUND(E92*F92,2)</f>
        <v/>
      </c>
      <c r="H92" s="430">
        <f>G92/$G$131</f>
        <v/>
      </c>
      <c r="I92" s="347">
        <f>ROUND(F92*Прил.10!$D$12,2)</f>
        <v/>
      </c>
      <c r="J92" s="347">
        <f>ROUND(I92*E92,2)</f>
        <v/>
      </c>
    </row>
    <row r="93" hidden="1" outlineLevel="1" ht="25.5" customFormat="1" customHeight="1" s="379">
      <c r="A93" s="427" t="n">
        <v>73</v>
      </c>
      <c r="B93" s="354" t="n">
        <v>70148</v>
      </c>
      <c r="C93" s="426" t="inlineStr">
        <is>
          <t>Бульдозеры при работе на других видах строительства 59 кВт (80 л.с.)</t>
        </is>
      </c>
      <c r="D93" s="427" t="inlineStr">
        <is>
          <t>маш.час</t>
        </is>
      </c>
      <c r="E93" s="515" t="n">
        <v>0.89</v>
      </c>
      <c r="F93" s="429" t="n">
        <v>61.39</v>
      </c>
      <c r="G93" s="347">
        <f>ROUND(E93*F93,2)</f>
        <v/>
      </c>
      <c r="H93" s="430">
        <f>G93/$G$131</f>
        <v/>
      </c>
      <c r="I93" s="347">
        <f>ROUND(F93*Прил.10!$D$12,2)</f>
        <v/>
      </c>
      <c r="J93" s="347">
        <f>ROUND(I93*E93,2)</f>
        <v/>
      </c>
    </row>
    <row r="94" hidden="1" outlineLevel="1" ht="14.25" customFormat="1" customHeight="1" s="379">
      <c r="A94" s="427" t="n">
        <v>74</v>
      </c>
      <c r="B94" s="354" t="n">
        <v>400101</v>
      </c>
      <c r="C94" s="426" t="inlineStr">
        <is>
          <t>Тягачи седельные, грузоподъемность 12 т</t>
        </is>
      </c>
      <c r="D94" s="427" t="inlineStr">
        <is>
          <t>маш.час</t>
        </is>
      </c>
      <c r="E94" s="515" t="n">
        <v>0.36</v>
      </c>
      <c r="F94" s="429" t="n">
        <v>127.82</v>
      </c>
      <c r="G94" s="347">
        <f>ROUND(E94*F94,2)</f>
        <v/>
      </c>
      <c r="H94" s="430">
        <f>G94/$G$131</f>
        <v/>
      </c>
      <c r="I94" s="347">
        <f>ROUND(F94*Прил.10!$D$12,2)</f>
        <v/>
      </c>
      <c r="J94" s="347">
        <f>ROUND(I94*E94,2)</f>
        <v/>
      </c>
    </row>
    <row r="95" hidden="1" outlineLevel="1" ht="38.25" customFormat="1" customHeight="1" s="379">
      <c r="A95" s="427" t="n">
        <v>75</v>
      </c>
      <c r="B95" s="354" t="n">
        <v>340101</v>
      </c>
      <c r="C95" s="426" t="inlineStr">
        <is>
          <t>Агрегаты окрасочные высокого давления для окраски поверхностей конструкций мощностью 1 кВт</t>
        </is>
      </c>
      <c r="D95" s="427" t="inlineStr">
        <is>
          <t>маш.час</t>
        </is>
      </c>
      <c r="E95" s="515" t="n">
        <v>5.43</v>
      </c>
      <c r="F95" s="429" t="n">
        <v>6.82</v>
      </c>
      <c r="G95" s="347">
        <f>ROUND(E95*F95,2)</f>
        <v/>
      </c>
      <c r="H95" s="430">
        <f>G95/$G$131</f>
        <v/>
      </c>
      <c r="I95" s="347">
        <f>ROUND(F95*Прил.10!$D$12,2)</f>
        <v/>
      </c>
      <c r="J95" s="347">
        <f>ROUND(I95*E95,2)</f>
        <v/>
      </c>
    </row>
    <row r="96" hidden="1" outlineLevel="1" ht="25.5" customFormat="1" customHeight="1" s="379">
      <c r="A96" s="427" t="n">
        <v>76</v>
      </c>
      <c r="B96" s="354" t="n">
        <v>350202</v>
      </c>
      <c r="C96" s="426" t="inlineStr">
        <is>
          <t>Маслонасосы шестеренные, производительность м3/час: 2,3</t>
        </is>
      </c>
      <c r="D96" s="427" t="inlineStr">
        <is>
          <t>маш.час</t>
        </is>
      </c>
      <c r="E96" s="515" t="n">
        <v>40.8</v>
      </c>
      <c r="F96" s="429" t="n">
        <v>0.9</v>
      </c>
      <c r="G96" s="347">
        <f>ROUND(E96*F96,2)</f>
        <v/>
      </c>
      <c r="H96" s="430">
        <f>G96/$G$131</f>
        <v/>
      </c>
      <c r="I96" s="347">
        <f>ROUND(F96*Прил.10!$D$12,2)</f>
        <v/>
      </c>
      <c r="J96" s="347">
        <f>ROUND(I96*E96,2)</f>
        <v/>
      </c>
    </row>
    <row r="97" hidden="1" outlineLevel="1" ht="14.25" customFormat="1" customHeight="1" s="379">
      <c r="A97" s="427" t="n">
        <v>77</v>
      </c>
      <c r="B97" s="354" t="n">
        <v>121012</v>
      </c>
      <c r="C97" s="426" t="inlineStr">
        <is>
          <t>Котлы битумные передвижные 1000 л</t>
        </is>
      </c>
      <c r="D97" s="427" t="inlineStr">
        <is>
          <t>маш.час</t>
        </is>
      </c>
      <c r="E97" s="515" t="n">
        <v>0.64</v>
      </c>
      <c r="F97" s="429" t="n">
        <v>50</v>
      </c>
      <c r="G97" s="347">
        <f>ROUND(E97*F97,2)</f>
        <v/>
      </c>
      <c r="H97" s="430">
        <f>G97/$G$131</f>
        <v/>
      </c>
      <c r="I97" s="347">
        <f>ROUND(F97*Прил.10!$D$12,2)</f>
        <v/>
      </c>
      <c r="J97" s="347">
        <f>ROUND(I97*E97,2)</f>
        <v/>
      </c>
    </row>
    <row r="98" hidden="1" outlineLevel="1" ht="14.25" customFormat="1" customHeight="1" s="379">
      <c r="A98" s="427" t="n">
        <v>78</v>
      </c>
      <c r="B98" s="354" t="n">
        <v>153101</v>
      </c>
      <c r="C98" s="426" t="inlineStr">
        <is>
          <t>Катки дорожные самоходные гладкие 5 т</t>
        </is>
      </c>
      <c r="D98" s="427" t="inlineStr">
        <is>
          <t>маш.час</t>
        </is>
      </c>
      <c r="E98" s="515" t="n">
        <v>0.27</v>
      </c>
      <c r="F98" s="429" t="n">
        <v>112.14</v>
      </c>
      <c r="G98" s="347">
        <f>ROUND(E98*F98,2)</f>
        <v/>
      </c>
      <c r="H98" s="430">
        <f>G98/$G$131</f>
        <v/>
      </c>
      <c r="I98" s="347">
        <f>ROUND(F98*Прил.10!$D$12,2)</f>
        <v/>
      </c>
      <c r="J98" s="347">
        <f>ROUND(I98*E98,2)</f>
        <v/>
      </c>
    </row>
    <row r="99" hidden="1" outlineLevel="1" ht="38.25" customFormat="1" customHeight="1" s="379">
      <c r="A99" s="427" t="n">
        <v>79</v>
      </c>
      <c r="B99" s="354" t="n">
        <v>70117</v>
      </c>
      <c r="C99" s="426" t="inlineStr">
        <is>
          <t>Бульдозеры при работе на сооружении магистральных трубопроводов 96 кВт (130 л.с.)</t>
        </is>
      </c>
      <c r="D99" s="427" t="inlineStr">
        <is>
          <t>маш.час</t>
        </is>
      </c>
      <c r="E99" s="515" t="n">
        <v>0.19</v>
      </c>
      <c r="F99" s="429" t="n">
        <v>150.16</v>
      </c>
      <c r="G99" s="347">
        <f>ROUND(E99*F99,2)</f>
        <v/>
      </c>
      <c r="H99" s="430">
        <f>G99/$G$131</f>
        <v/>
      </c>
      <c r="I99" s="347">
        <f>ROUND(F99*Прил.10!$D$12,2)</f>
        <v/>
      </c>
      <c r="J99" s="347">
        <f>ROUND(I99*E99,2)</f>
        <v/>
      </c>
    </row>
    <row r="100" hidden="1" outlineLevel="1" ht="25.5" customFormat="1" customHeight="1" s="379">
      <c r="A100" s="427" t="n">
        <v>80</v>
      </c>
      <c r="B100" s="354" t="n">
        <v>151104</v>
      </c>
      <c r="C100" s="426" t="inlineStr">
        <is>
          <t>Машины изоляционные для труб диаметром от 600-800 мм</t>
        </is>
      </c>
      <c r="D100" s="427" t="inlineStr">
        <is>
          <t>маш.час</t>
        </is>
      </c>
      <c r="E100" s="515" t="n">
        <v>0.13</v>
      </c>
      <c r="F100" s="429" t="n">
        <v>198.44</v>
      </c>
      <c r="G100" s="347">
        <f>ROUND(E100*F100,2)</f>
        <v/>
      </c>
      <c r="H100" s="430">
        <f>G100/$G$131</f>
        <v/>
      </c>
      <c r="I100" s="347">
        <f>ROUND(F100*Прил.10!$D$12,2)</f>
        <v/>
      </c>
      <c r="J100" s="347">
        <f>ROUND(I100*E100,2)</f>
        <v/>
      </c>
    </row>
    <row r="101" hidden="1" outlineLevel="1" ht="38.25" customFormat="1" customHeight="1" s="379">
      <c r="A101" s="427" t="n">
        <v>81</v>
      </c>
      <c r="B101" s="354" t="n">
        <v>330804</v>
      </c>
      <c r="C101" s="426" t="inlineStr">
        <is>
          <t>Молотки при работе от передвижных компрессорных станций отбойные пневматические</t>
        </is>
      </c>
      <c r="D101" s="427" t="inlineStr">
        <is>
          <t>маш.час</t>
        </is>
      </c>
      <c r="E101" s="515" t="n">
        <v>16.84</v>
      </c>
      <c r="F101" s="429" t="n">
        <v>1.53</v>
      </c>
      <c r="G101" s="347">
        <f>ROUND(E101*F101,2)</f>
        <v/>
      </c>
      <c r="H101" s="430">
        <f>G101/$G$131</f>
        <v/>
      </c>
      <c r="I101" s="347">
        <f>ROUND(F101*Прил.10!$D$12,2)</f>
        <v/>
      </c>
      <c r="J101" s="347">
        <f>ROUND(I101*E101,2)</f>
        <v/>
      </c>
    </row>
    <row r="102" hidden="1" outlineLevel="1" ht="38.25" customFormat="1" customHeight="1" s="379">
      <c r="A102" s="427" t="n">
        <v>82</v>
      </c>
      <c r="B102" s="354" t="n">
        <v>40202</v>
      </c>
      <c r="C102" s="426" t="inlineStr">
        <is>
          <t>Агрегаты сварочные передвижные с номинальным сварочным током 250-400 А: с дизельным двигателем</t>
        </is>
      </c>
      <c r="D102" s="427" t="inlineStr">
        <is>
          <t>маш.час</t>
        </is>
      </c>
      <c r="E102" s="515" t="n">
        <v>1.56</v>
      </c>
      <c r="F102" s="429" t="n">
        <v>14</v>
      </c>
      <c r="G102" s="347">
        <f>ROUND(E102*F102,2)</f>
        <v/>
      </c>
      <c r="H102" s="430">
        <f>G102/$G$131</f>
        <v/>
      </c>
      <c r="I102" s="347">
        <f>ROUND(F102*Прил.10!$D$12,2)</f>
        <v/>
      </c>
      <c r="J102" s="347">
        <f>ROUND(I102*E102,2)</f>
        <v/>
      </c>
    </row>
    <row r="103" hidden="1" outlineLevel="1" ht="25.5" customFormat="1" customHeight="1" s="379">
      <c r="A103" s="427" t="n">
        <v>83</v>
      </c>
      <c r="B103" s="354" t="n">
        <v>150903</v>
      </c>
      <c r="C103" s="426" t="inlineStr">
        <is>
          <t>Машины для очистки и грунтовки труб диаметром 600-800 мм</t>
        </is>
      </c>
      <c r="D103" s="427" t="inlineStr">
        <is>
          <t>маш.час</t>
        </is>
      </c>
      <c r="E103" s="515" t="n">
        <v>0.07000000000000001</v>
      </c>
      <c r="F103" s="429" t="n">
        <v>242.41</v>
      </c>
      <c r="G103" s="347">
        <f>ROUND(E103*F103,2)</f>
        <v/>
      </c>
      <c r="H103" s="430">
        <f>G103/$G$131</f>
        <v/>
      </c>
      <c r="I103" s="347">
        <f>ROUND(F103*Прил.10!$D$12,2)</f>
        <v/>
      </c>
      <c r="J103" s="347">
        <f>ROUND(I103*E103,2)</f>
        <v/>
      </c>
    </row>
    <row r="104" hidden="1" outlineLevel="1" ht="25.5" customFormat="1" customHeight="1" s="379">
      <c r="A104" s="427" t="n">
        <v>84</v>
      </c>
      <c r="B104" s="354" t="n">
        <v>120202</v>
      </c>
      <c r="C104" s="426" t="inlineStr">
        <is>
          <t>Автогрейдеры: среднего типа 99 кВт (135 л.с.)</t>
        </is>
      </c>
      <c r="D104" s="427" t="inlineStr">
        <is>
          <t>маш.час</t>
        </is>
      </c>
      <c r="E104" s="515" t="n">
        <v>0.12</v>
      </c>
      <c r="F104" s="429" t="n">
        <v>123</v>
      </c>
      <c r="G104" s="347">
        <f>ROUND(E104*F104,2)</f>
        <v/>
      </c>
      <c r="H104" s="430">
        <f>G104/$G$131</f>
        <v/>
      </c>
      <c r="I104" s="347">
        <f>ROUND(F104*Прил.10!$D$12,2)</f>
        <v/>
      </c>
      <c r="J104" s="347">
        <f>ROUND(I104*E104,2)</f>
        <v/>
      </c>
    </row>
    <row r="105" hidden="1" outlineLevel="1" ht="14.25" customFormat="1" customHeight="1" s="379">
      <c r="A105" s="427" t="n">
        <v>85</v>
      </c>
      <c r="B105" s="354" t="n">
        <v>120911</v>
      </c>
      <c r="C105" s="426" t="inlineStr">
        <is>
          <t>Катки на пневмоколесном ходу 30 т</t>
        </is>
      </c>
      <c r="D105" s="427" t="inlineStr">
        <is>
          <t>маш.час</t>
        </is>
      </c>
      <c r="E105" s="515" t="n">
        <v>0.07000000000000001</v>
      </c>
      <c r="F105" s="429" t="n">
        <v>206.01</v>
      </c>
      <c r="G105" s="347">
        <f>ROUND(E105*F105,2)</f>
        <v/>
      </c>
      <c r="H105" s="430">
        <f>G105/$G$131</f>
        <v/>
      </c>
      <c r="I105" s="347">
        <f>ROUND(F105*Прил.10!$D$12,2)</f>
        <v/>
      </c>
      <c r="J105" s="347">
        <f>ROUND(I105*E105,2)</f>
        <v/>
      </c>
    </row>
    <row r="106" hidden="1" outlineLevel="1" ht="63.75" customFormat="1" customHeight="1" s="379">
      <c r="A106" s="427" t="n">
        <v>86</v>
      </c>
      <c r="B106" s="354" t="n">
        <v>41401</v>
      </c>
      <c r="C106" s="42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106" s="427" t="inlineStr">
        <is>
          <t>маш.час</t>
        </is>
      </c>
      <c r="E106" s="515" t="n">
        <v>0.95</v>
      </c>
      <c r="F106" s="429" t="n">
        <v>14</v>
      </c>
      <c r="G106" s="347">
        <f>ROUND(E106*F106,2)</f>
        <v/>
      </c>
      <c r="H106" s="430">
        <f>G106/$G$131</f>
        <v/>
      </c>
      <c r="I106" s="347">
        <f>ROUND(F106*Прил.10!$D$12,2)</f>
        <v/>
      </c>
      <c r="J106" s="347">
        <f>ROUND(I106*E106,2)</f>
        <v/>
      </c>
    </row>
    <row r="107" hidden="1" outlineLevel="1" ht="14.25" customFormat="1" customHeight="1" s="379">
      <c r="A107" s="427" t="n">
        <v>87</v>
      </c>
      <c r="B107" s="354" t="n">
        <v>331005</v>
      </c>
      <c r="C107" s="426" t="inlineStr">
        <is>
          <t>Станок: трубоотрезной</t>
        </is>
      </c>
      <c r="D107" s="427" t="inlineStr">
        <is>
          <t>маш.час</t>
        </is>
      </c>
      <c r="E107" s="515" t="n">
        <v>0.24</v>
      </c>
      <c r="F107" s="429" t="n">
        <v>52.61</v>
      </c>
      <c r="G107" s="347">
        <f>ROUND(E107*F107,2)</f>
        <v/>
      </c>
      <c r="H107" s="430">
        <f>G107/$G$131</f>
        <v/>
      </c>
      <c r="I107" s="347">
        <f>ROUND(F107*Прил.10!$D$12,2)</f>
        <v/>
      </c>
      <c r="J107" s="347">
        <f>ROUND(I107*E107,2)</f>
        <v/>
      </c>
    </row>
    <row r="108" hidden="1" outlineLevel="1" ht="14.25" customFormat="1" customHeight="1" s="379">
      <c r="A108" s="427" t="n">
        <v>88</v>
      </c>
      <c r="B108" s="354" t="n">
        <v>121601</v>
      </c>
      <c r="C108" s="426" t="inlineStr">
        <is>
          <t>Машины поливомоечные 6000 л</t>
        </is>
      </c>
      <c r="D108" s="427" t="inlineStr">
        <is>
          <t>маш.час</t>
        </is>
      </c>
      <c r="E108" s="515" t="n">
        <v>0.09</v>
      </c>
      <c r="F108" s="429" t="n">
        <v>110</v>
      </c>
      <c r="G108" s="347">
        <f>ROUND(E108*F108,2)</f>
        <v/>
      </c>
      <c r="H108" s="430">
        <f>G108/$G$131</f>
        <v/>
      </c>
      <c r="I108" s="347">
        <f>ROUND(F108*Прил.10!$D$12,2)</f>
        <v/>
      </c>
      <c r="J108" s="347">
        <f>ROUND(I108*E108,2)</f>
        <v/>
      </c>
    </row>
    <row r="109" hidden="1" outlineLevel="1" ht="25.5" customFormat="1" customHeight="1" s="379">
      <c r="A109" s="427" t="n">
        <v>89</v>
      </c>
      <c r="B109" s="354" t="n">
        <v>151801</v>
      </c>
      <c r="C109" s="426" t="inlineStr">
        <is>
          <t>Установки для сушки труб диаметром до 500 мм</t>
        </is>
      </c>
      <c r="D109" s="427" t="inlineStr">
        <is>
          <t>маш.час</t>
        </is>
      </c>
      <c r="E109" s="515" t="n">
        <v>0.02</v>
      </c>
      <c r="F109" s="429" t="n">
        <v>441.26</v>
      </c>
      <c r="G109" s="347">
        <f>ROUND(E109*F109,2)</f>
        <v/>
      </c>
      <c r="H109" s="430">
        <f>G109/$G$131</f>
        <v/>
      </c>
      <c r="I109" s="347">
        <f>ROUND(F109*Прил.10!$D$12,2)</f>
        <v/>
      </c>
      <c r="J109" s="347">
        <f>ROUND(I109*E109,2)</f>
        <v/>
      </c>
    </row>
    <row r="110" hidden="1" outlineLevel="1" ht="14.25" customFormat="1" customHeight="1" s="379">
      <c r="A110" s="427" t="n">
        <v>90</v>
      </c>
      <c r="B110" s="354" t="n">
        <v>151700</v>
      </c>
      <c r="C110" s="426" t="inlineStr">
        <is>
          <t>Установки для подогрева стыков</t>
        </is>
      </c>
      <c r="D110" s="427" t="inlineStr">
        <is>
          <t>маш.час</t>
        </is>
      </c>
      <c r="E110" s="515" t="n">
        <v>0.23</v>
      </c>
      <c r="F110" s="429" t="n">
        <v>36.9</v>
      </c>
      <c r="G110" s="347">
        <f>ROUND(E110*F110,2)</f>
        <v/>
      </c>
      <c r="H110" s="430">
        <f>G110/$G$131</f>
        <v/>
      </c>
      <c r="I110" s="347">
        <f>ROUND(F110*Прил.10!$D$12,2)</f>
        <v/>
      </c>
      <c r="J110" s="347">
        <f>ROUND(I110*E110,2)</f>
        <v/>
      </c>
    </row>
    <row r="111" hidden="1" outlineLevel="1" ht="14.25" customFormat="1" customHeight="1" s="379">
      <c r="A111" s="427" t="n">
        <v>91</v>
      </c>
      <c r="B111" s="354" t="n">
        <v>350481</v>
      </c>
      <c r="C111" s="426" t="inlineStr">
        <is>
          <t>Пресс-ножницы комбинированные</t>
        </is>
      </c>
      <c r="D111" s="427" t="inlineStr">
        <is>
          <t>маш.час</t>
        </is>
      </c>
      <c r="E111" s="515" t="n">
        <v>0.51</v>
      </c>
      <c r="F111" s="429" t="n">
        <v>15.4</v>
      </c>
      <c r="G111" s="347">
        <f>ROUND(E111*F111,2)</f>
        <v/>
      </c>
      <c r="H111" s="430">
        <f>G111/$G$131</f>
        <v/>
      </c>
      <c r="I111" s="347">
        <f>ROUND(F111*Прил.10!$D$12,2)</f>
        <v/>
      </c>
      <c r="J111" s="347">
        <f>ROUND(I111*E111,2)</f>
        <v/>
      </c>
    </row>
    <row r="112" hidden="1" outlineLevel="1" ht="25.5" customFormat="1" customHeight="1" s="379">
      <c r="A112" s="427" t="n">
        <v>92</v>
      </c>
      <c r="B112" s="354" t="n">
        <v>30404</v>
      </c>
      <c r="C112" s="426" t="inlineStr">
        <is>
          <t>Лебедки электрические тяговым усилием до 31,39 кН (3,2 т)</t>
        </is>
      </c>
      <c r="D112" s="427" t="inlineStr">
        <is>
          <t>маш.час</t>
        </is>
      </c>
      <c r="E112" s="515" t="n">
        <v>1.11</v>
      </c>
      <c r="F112" s="429" t="n">
        <v>6.9</v>
      </c>
      <c r="G112" s="347">
        <f>ROUND(E112*F112,2)</f>
        <v/>
      </c>
      <c r="H112" s="430">
        <f>G112/$G$131</f>
        <v/>
      </c>
      <c r="I112" s="347">
        <f>ROUND(F112*Прил.10!$D$12,2)</f>
        <v/>
      </c>
      <c r="J112" s="347">
        <f>ROUND(I112*E112,2)</f>
        <v/>
      </c>
    </row>
    <row r="113" hidden="1" outlineLevel="1" ht="14.25" customFormat="1" customHeight="1" s="379">
      <c r="A113" s="427" t="n">
        <v>93</v>
      </c>
      <c r="B113" s="354" t="n">
        <v>331451</v>
      </c>
      <c r="C113" s="426" t="inlineStr">
        <is>
          <t>Перфораторы: электрические</t>
        </is>
      </c>
      <c r="D113" s="427" t="inlineStr">
        <is>
          <t>маш.час</t>
        </is>
      </c>
      <c r="E113" s="515" t="n">
        <v>3.61</v>
      </c>
      <c r="F113" s="429" t="n">
        <v>2.08</v>
      </c>
      <c r="G113" s="347">
        <f>ROUND(E113*F113,2)</f>
        <v/>
      </c>
      <c r="H113" s="430">
        <f>G113/$G$131</f>
        <v/>
      </c>
      <c r="I113" s="347">
        <f>ROUND(F113*Прил.10!$D$12,2)</f>
        <v/>
      </c>
      <c r="J113" s="347">
        <f>ROUND(I113*E113,2)</f>
        <v/>
      </c>
    </row>
    <row r="114" hidden="1" outlineLevel="1" ht="25.5" customFormat="1" customHeight="1" s="379">
      <c r="A114" s="427" t="n">
        <v>94</v>
      </c>
      <c r="B114" s="354" t="n">
        <v>30204</v>
      </c>
      <c r="C114" s="426" t="inlineStr">
        <is>
          <t>Домкраты гидравлические грузоподъемностью до 100 т</t>
        </is>
      </c>
      <c r="D114" s="427" t="inlineStr">
        <is>
          <t>маш.час</t>
        </is>
      </c>
      <c r="E114" s="515" t="n">
        <v>7.92</v>
      </c>
      <c r="F114" s="429" t="n">
        <v>0.9</v>
      </c>
      <c r="G114" s="347">
        <f>ROUND(E114*F114,2)</f>
        <v/>
      </c>
      <c r="H114" s="430">
        <f>G114/$G$131</f>
        <v/>
      </c>
      <c r="I114" s="347">
        <f>ROUND(F114*Прил.10!$D$12,2)</f>
        <v/>
      </c>
      <c r="J114" s="347">
        <f>ROUND(I114*E114,2)</f>
        <v/>
      </c>
    </row>
    <row r="115" hidden="1" outlineLevel="1" ht="25.5" customFormat="1" customHeight="1" s="379">
      <c r="A115" s="427" t="n">
        <v>95</v>
      </c>
      <c r="B115" s="354" t="n">
        <v>400001</v>
      </c>
      <c r="C115" s="426" t="inlineStr">
        <is>
          <t>Автомобили бортовые, грузоподъемность: до 5 т</t>
        </is>
      </c>
      <c r="D115" s="427" t="inlineStr">
        <is>
          <t>маш.час</t>
        </is>
      </c>
      <c r="E115" s="515" t="n">
        <v>0.07000000000000001</v>
      </c>
      <c r="F115" s="429" t="n">
        <v>87.17</v>
      </c>
      <c r="G115" s="347">
        <f>ROUND(E115*F115,2)</f>
        <v/>
      </c>
      <c r="H115" s="430">
        <f>G115/$G$131</f>
        <v/>
      </c>
      <c r="I115" s="347">
        <f>ROUND(F115*Прил.10!$D$12,2)</f>
        <v/>
      </c>
      <c r="J115" s="347">
        <f>ROUND(I115*E115,2)</f>
        <v/>
      </c>
    </row>
    <row r="116" hidden="1" outlineLevel="1" ht="14.25" customFormat="1" customHeight="1" s="379">
      <c r="A116" s="427" t="n">
        <v>96</v>
      </c>
      <c r="B116" s="354" t="n">
        <v>330206</v>
      </c>
      <c r="C116" s="426" t="inlineStr">
        <is>
          <t>Дрели: электрические</t>
        </is>
      </c>
      <c r="D116" s="427" t="inlineStr">
        <is>
          <t>маш.час</t>
        </is>
      </c>
      <c r="E116" s="515" t="n">
        <v>2.75</v>
      </c>
      <c r="F116" s="429" t="n">
        <v>1.95</v>
      </c>
      <c r="G116" s="347">
        <f>ROUND(E116*F116,2)</f>
        <v/>
      </c>
      <c r="H116" s="430">
        <f>G116/$G$131</f>
        <v/>
      </c>
      <c r="I116" s="347">
        <f>ROUND(F116*Прил.10!$D$12,2)</f>
        <v/>
      </c>
      <c r="J116" s="347">
        <f>ROUND(I116*E116,2)</f>
        <v/>
      </c>
    </row>
    <row r="117" hidden="1" outlineLevel="1" ht="14.25" customFormat="1" customHeight="1" s="379">
      <c r="A117" s="427" t="n">
        <v>97</v>
      </c>
      <c r="B117" s="354" t="n">
        <v>120906</v>
      </c>
      <c r="C117" s="426" t="inlineStr">
        <is>
          <t>Катки дорожные самоходные гладкие 8 т</t>
        </is>
      </c>
      <c r="D117" s="427" t="inlineStr">
        <is>
          <t>маш.час</t>
        </is>
      </c>
      <c r="E117" s="515" t="n">
        <v>0.07000000000000001</v>
      </c>
      <c r="F117" s="429" t="n">
        <v>75</v>
      </c>
      <c r="G117" s="347">
        <f>ROUND(E117*F117,2)</f>
        <v/>
      </c>
      <c r="H117" s="430">
        <f>G117/$G$131</f>
        <v/>
      </c>
      <c r="I117" s="347">
        <f>ROUND(F117*Прил.10!$D$12,2)</f>
        <v/>
      </c>
      <c r="J117" s="347">
        <f>ROUND(I117*E117,2)</f>
        <v/>
      </c>
    </row>
    <row r="118" hidden="1" outlineLevel="1" ht="25.5" customFormat="1" customHeight="1" s="379">
      <c r="A118" s="427" t="n">
        <v>98</v>
      </c>
      <c r="B118" s="354" t="n">
        <v>400111</v>
      </c>
      <c r="C118" s="426" t="inlineStr">
        <is>
          <t>Полуприцепы общего назначения, грузоподъемность 12 т</t>
        </is>
      </c>
      <c r="D118" s="427" t="inlineStr">
        <is>
          <t>маш.час</t>
        </is>
      </c>
      <c r="E118" s="515" t="n">
        <v>0.36</v>
      </c>
      <c r="F118" s="429" t="n">
        <v>12</v>
      </c>
      <c r="G118" s="347">
        <f>ROUND(E118*F118,2)</f>
        <v/>
      </c>
      <c r="H118" s="430">
        <f>G118/$G$131</f>
        <v/>
      </c>
      <c r="I118" s="347">
        <f>ROUND(F118*Прил.10!$D$12,2)</f>
        <v/>
      </c>
      <c r="J118" s="347">
        <f>ROUND(I118*E118,2)</f>
        <v/>
      </c>
    </row>
    <row r="119" hidden="1" outlineLevel="1" ht="14.25" customFormat="1" customHeight="1" s="379">
      <c r="A119" s="427" t="n">
        <v>99</v>
      </c>
      <c r="B119" s="354" t="n">
        <v>331002</v>
      </c>
      <c r="C119" s="426" t="inlineStr">
        <is>
          <t>Станок: сверлильный</t>
        </is>
      </c>
      <c r="D119" s="427" t="inlineStr">
        <is>
          <t>маш.час</t>
        </is>
      </c>
      <c r="E119" s="515" t="n">
        <v>1.54</v>
      </c>
      <c r="F119" s="429" t="n">
        <v>2.36</v>
      </c>
      <c r="G119" s="347">
        <f>ROUND(E119*F119,2)</f>
        <v/>
      </c>
      <c r="H119" s="430">
        <f>G119/$G$131</f>
        <v/>
      </c>
      <c r="I119" s="347">
        <f>ROUND(F119*Прил.10!$D$12,2)</f>
        <v/>
      </c>
      <c r="J119" s="347">
        <f>ROUND(I119*E119,2)</f>
        <v/>
      </c>
    </row>
    <row r="120" hidden="1" outlineLevel="1" ht="14.25" customFormat="1" customHeight="1" s="379">
      <c r="A120" s="427" t="n">
        <v>100</v>
      </c>
      <c r="B120" s="354" t="n">
        <v>331532</v>
      </c>
      <c r="C120" s="426" t="inlineStr">
        <is>
          <t>Пила цепная электрическая</t>
        </is>
      </c>
      <c r="D120" s="427" t="inlineStr">
        <is>
          <t>маш.час</t>
        </is>
      </c>
      <c r="E120" s="515" t="n">
        <v>1.07</v>
      </c>
      <c r="F120" s="429" t="n">
        <v>3.27</v>
      </c>
      <c r="G120" s="347">
        <f>ROUND(E120*F120,2)</f>
        <v/>
      </c>
      <c r="H120" s="430">
        <f>G120/$G$131</f>
        <v/>
      </c>
      <c r="I120" s="347">
        <f>ROUND(F120*Прил.10!$D$12,2)</f>
        <v/>
      </c>
      <c r="J120" s="347">
        <f>ROUND(I120*E120,2)</f>
        <v/>
      </c>
    </row>
    <row r="121" hidden="1" outlineLevel="1" ht="25.5" customFormat="1" customHeight="1" s="379">
      <c r="A121" s="427" t="n">
        <v>101</v>
      </c>
      <c r="B121" s="354" t="n">
        <v>122801</v>
      </c>
      <c r="C121" s="426" t="inlineStr">
        <is>
          <t>Виброплита с двигателем внутреннего сгорания</t>
        </is>
      </c>
      <c r="D121" s="427" t="inlineStr">
        <is>
          <t>маш.час</t>
        </is>
      </c>
      <c r="E121" s="515" t="n">
        <v>0.05</v>
      </c>
      <c r="F121" s="429" t="n">
        <v>60</v>
      </c>
      <c r="G121" s="347">
        <f>ROUND(E121*F121,2)</f>
        <v/>
      </c>
      <c r="H121" s="430">
        <f>G121/$G$131</f>
        <v/>
      </c>
      <c r="I121" s="347">
        <f>ROUND(F121*Прил.10!$D$12,2)</f>
        <v/>
      </c>
      <c r="J121" s="347">
        <f>ROUND(I121*E121,2)</f>
        <v/>
      </c>
    </row>
    <row r="122" hidden="1" outlineLevel="1" ht="14.25" customFormat="1" customHeight="1" s="379">
      <c r="A122" s="427" t="n">
        <v>102</v>
      </c>
      <c r="B122" s="354" t="n">
        <v>331305</v>
      </c>
      <c r="C122" s="426" t="inlineStr">
        <is>
          <t>Пылесосы промышленные</t>
        </is>
      </c>
      <c r="D122" s="427" t="inlineStr">
        <is>
          <t>маш.час</t>
        </is>
      </c>
      <c r="E122" s="515" t="n">
        <v>1</v>
      </c>
      <c r="F122" s="429" t="n">
        <v>2.7</v>
      </c>
      <c r="G122" s="347">
        <f>ROUND(E122*F122,2)</f>
        <v/>
      </c>
      <c r="H122" s="430">
        <f>G122/$G$131</f>
        <v/>
      </c>
      <c r="I122" s="347">
        <f>ROUND(F122*Прил.10!$D$12,2)</f>
        <v/>
      </c>
      <c r="J122" s="347">
        <f>ROUND(I122*E122,2)</f>
        <v/>
      </c>
    </row>
    <row r="123" hidden="1" outlineLevel="1" ht="14.25" customFormat="1" customHeight="1" s="379">
      <c r="A123" s="427" t="n">
        <v>103</v>
      </c>
      <c r="B123" s="354" t="n">
        <v>331103</v>
      </c>
      <c r="C123" s="426" t="inlineStr">
        <is>
          <t>Трамбовки электрические</t>
        </is>
      </c>
      <c r="D123" s="427" t="inlineStr">
        <is>
          <t>маш.час</t>
        </is>
      </c>
      <c r="E123" s="515" t="n">
        <v>0.29</v>
      </c>
      <c r="F123" s="429" t="n">
        <v>6.7</v>
      </c>
      <c r="G123" s="347">
        <f>ROUND(E123*F123,2)</f>
        <v/>
      </c>
      <c r="H123" s="430">
        <f>G123/$G$131</f>
        <v/>
      </c>
      <c r="I123" s="347">
        <f>ROUND(F123*Прил.10!$D$12,2)</f>
        <v/>
      </c>
      <c r="J123" s="347">
        <f>ROUND(I123*E123,2)</f>
        <v/>
      </c>
    </row>
    <row r="124" hidden="1" outlineLevel="1" ht="14.25" customFormat="1" customHeight="1" s="379">
      <c r="A124" s="427" t="n">
        <v>104</v>
      </c>
      <c r="B124" s="354" t="n">
        <v>330301</v>
      </c>
      <c r="C124" s="426" t="inlineStr">
        <is>
          <t>Машины шлифовальные: электрические</t>
        </is>
      </c>
      <c r="D124" s="427" t="inlineStr">
        <is>
          <t>маш.час</t>
        </is>
      </c>
      <c r="E124" s="515" t="n">
        <v>0.26</v>
      </c>
      <c r="F124" s="429" t="n">
        <v>5.13</v>
      </c>
      <c r="G124" s="347">
        <f>ROUND(E124*F124,2)</f>
        <v/>
      </c>
      <c r="H124" s="430">
        <f>G124/$G$131</f>
        <v/>
      </c>
      <c r="I124" s="347">
        <f>ROUND(F124*Прил.10!$D$12,2)</f>
        <v/>
      </c>
      <c r="J124" s="347">
        <f>ROUND(I124*E124,2)</f>
        <v/>
      </c>
    </row>
    <row r="125" hidden="1" outlineLevel="1" ht="25.5" customFormat="1" customHeight="1" s="379">
      <c r="A125" s="427" t="n">
        <v>105</v>
      </c>
      <c r="B125" s="354" t="n">
        <v>30401</v>
      </c>
      <c r="C125" s="426" t="inlineStr">
        <is>
          <t>Лебедки электрические тяговым усилием до 5,79 кН (0,59 т)</t>
        </is>
      </c>
      <c r="D125" s="427" t="inlineStr">
        <is>
          <t>маш.час</t>
        </is>
      </c>
      <c r="E125" s="515" t="n">
        <v>0.6</v>
      </c>
      <c r="F125" s="429" t="n">
        <v>1.7</v>
      </c>
      <c r="G125" s="347">
        <f>ROUND(E125*F125,2)</f>
        <v/>
      </c>
      <c r="H125" s="430">
        <f>G125/$G$131</f>
        <v/>
      </c>
      <c r="I125" s="347">
        <f>ROUND(F125*Прил.10!$D$12,2)</f>
        <v/>
      </c>
      <c r="J125" s="347">
        <f>ROUND(I125*E125,2)</f>
        <v/>
      </c>
    </row>
    <row r="126" hidden="1" outlineLevel="1" ht="25.5" customFormat="1" customHeight="1" s="379">
      <c r="A126" s="427" t="n">
        <v>106</v>
      </c>
      <c r="B126" s="354" t="n">
        <v>330900</v>
      </c>
      <c r="C126" s="426" t="inlineStr">
        <is>
          <t>Ножницы: листовые кривошипные гильотинные</t>
        </is>
      </c>
      <c r="D126" s="427" t="inlineStr">
        <is>
          <t>маш.час</t>
        </is>
      </c>
      <c r="E126" s="515" t="n">
        <v>0.01</v>
      </c>
      <c r="F126" s="429" t="n">
        <v>70</v>
      </c>
      <c r="G126" s="347">
        <f>ROUND(E126*F126,2)</f>
        <v/>
      </c>
      <c r="H126" s="430">
        <f>G126/$G$131</f>
        <v/>
      </c>
      <c r="I126" s="347">
        <f>ROUND(F126*Прил.10!$D$12,2)</f>
        <v/>
      </c>
      <c r="J126" s="347">
        <f>ROUND(I126*E126,2)</f>
        <v/>
      </c>
    </row>
    <row r="127" hidden="1" outlineLevel="1" ht="25.5" customFormat="1" customHeight="1" s="379">
      <c r="A127" s="427" t="n">
        <v>107</v>
      </c>
      <c r="B127" s="354" t="n">
        <v>350471</v>
      </c>
      <c r="C127" s="426" t="inlineStr">
        <is>
          <t>Пресс: листогибочный кривошипный 1000 кН (100 тс)</t>
        </is>
      </c>
      <c r="D127" s="427" t="inlineStr">
        <is>
          <t>маш.час</t>
        </is>
      </c>
      <c r="E127" s="515" t="n">
        <v>0.01</v>
      </c>
      <c r="F127" s="429" t="n">
        <v>56.24</v>
      </c>
      <c r="G127" s="347">
        <f>ROUND(E127*F127,2)</f>
        <v/>
      </c>
      <c r="H127" s="430">
        <f>G127/$G$131</f>
        <v/>
      </c>
      <c r="I127" s="347">
        <f>ROUND(F127*Прил.10!$D$12,2)</f>
        <v/>
      </c>
      <c r="J127" s="347">
        <f>ROUND(I127*E127,2)</f>
        <v/>
      </c>
    </row>
    <row r="128" hidden="1" outlineLevel="1" ht="25.5" customFormat="1" customHeight="1" s="379">
      <c r="A128" s="427" t="n">
        <v>108</v>
      </c>
      <c r="B128" s="354" t="n">
        <v>30403</v>
      </c>
      <c r="C128" s="426" t="inlineStr">
        <is>
          <t>Лебедки электрические тяговым усилием: 19,62 кН (2 т)</t>
        </is>
      </c>
      <c r="D128" s="427" t="inlineStr">
        <is>
          <t>маш.час</t>
        </is>
      </c>
      <c r="E128" s="515" t="n">
        <v>0.05</v>
      </c>
      <c r="F128" s="429" t="n">
        <v>6.66</v>
      </c>
      <c r="G128" s="347">
        <f>ROUND(E128*F128,2)</f>
        <v/>
      </c>
      <c r="H128" s="430">
        <f>G128/$G$131</f>
        <v/>
      </c>
      <c r="I128" s="347">
        <f>ROUND(F128*Прил.10!$D$12,2)</f>
        <v/>
      </c>
      <c r="J128" s="347">
        <f>ROUND(I128*E128,2)</f>
        <v/>
      </c>
    </row>
    <row r="129" collapsed="1" ht="14.25" customFormat="1" customHeight="1" s="379">
      <c r="A129" s="427" t="n"/>
      <c r="B129" s="427" t="n"/>
      <c r="C129" s="426" t="inlineStr">
        <is>
          <t>Итого прочие машины и механизмы</t>
        </is>
      </c>
      <c r="D129" s="427" t="n"/>
      <c r="E129" s="428" t="n"/>
      <c r="F129" s="347" t="n"/>
      <c r="G129" s="314">
        <f>SUM(G41:G128)</f>
        <v/>
      </c>
      <c r="H129" s="430">
        <f>G129/G131</f>
        <v/>
      </c>
      <c r="I129" s="347" t="n"/>
      <c r="J129" s="314">
        <f>SUM(J41:J128)</f>
        <v/>
      </c>
    </row>
    <row r="130" ht="27" customFormat="1" customHeight="1" s="379">
      <c r="A130" s="427" t="n"/>
      <c r="B130" s="427" t="n"/>
      <c r="C130" s="426" t="inlineStr">
        <is>
          <t>Итого прочие машины и механизмы 
(с коэффициентом на демонтаж 0,7)</t>
        </is>
      </c>
      <c r="D130" s="427" t="n"/>
      <c r="E130" s="428" t="n"/>
      <c r="F130" s="347" t="n"/>
      <c r="G130" s="314">
        <f>G129*0.7</f>
        <v/>
      </c>
      <c r="H130" s="188">
        <f>G130/G132</f>
        <v/>
      </c>
      <c r="I130" s="189" t="n"/>
      <c r="J130" s="189">
        <f>J129*0.7</f>
        <v/>
      </c>
    </row>
    <row r="131" ht="25.5" customFormat="1" customHeight="1" s="379">
      <c r="A131" s="427" t="n"/>
      <c r="B131" s="427" t="n"/>
      <c r="C131" s="417" t="inlineStr">
        <is>
          <t>Итого по разделу «Машины и механизмы»</t>
        </is>
      </c>
      <c r="D131" s="427" t="n"/>
      <c r="E131" s="428" t="n"/>
      <c r="F131" s="347" t="n"/>
      <c r="G131" s="347">
        <f>G129+G39</f>
        <v/>
      </c>
      <c r="H131" s="188" t="n">
        <v>1</v>
      </c>
      <c r="I131" s="189" t="n"/>
      <c r="J131" s="209">
        <f>J129+J39</f>
        <v/>
      </c>
    </row>
    <row r="132" ht="41.45" customFormat="1" customHeight="1" s="379">
      <c r="A132" s="427" t="n"/>
      <c r="B132" s="427" t="n"/>
      <c r="C132" s="417" t="inlineStr">
        <is>
          <t>Итого по разделу «Машины и механизмы»  
(с коэффициентом на демонтаж 0,7)</t>
        </is>
      </c>
      <c r="D132" s="427" t="n"/>
      <c r="E132" s="428" t="n"/>
      <c r="F132" s="347" t="n"/>
      <c r="G132" s="347">
        <f>G40+G130</f>
        <v/>
      </c>
      <c r="H132" s="188" t="n">
        <v>1</v>
      </c>
      <c r="I132" s="189" t="n"/>
      <c r="J132" s="209">
        <f>J40+J130</f>
        <v/>
      </c>
    </row>
    <row r="133" ht="14.25" customFormat="1" customHeight="1" s="379">
      <c r="A133" s="427" t="n"/>
      <c r="B133" s="417" t="inlineStr">
        <is>
          <t>Оборудование</t>
        </is>
      </c>
      <c r="C133" s="505" t="n"/>
      <c r="D133" s="505" t="n"/>
      <c r="E133" s="505" t="n"/>
      <c r="F133" s="505" t="n"/>
      <c r="G133" s="505" t="n"/>
      <c r="H133" s="506" t="n"/>
      <c r="I133" s="326" t="n"/>
      <c r="J133" s="326" t="n"/>
    </row>
    <row r="134">
      <c r="A134" s="427" t="n"/>
      <c r="B134" s="426" t="inlineStr">
        <is>
          <t>Основное оборудование</t>
        </is>
      </c>
      <c r="C134" s="505" t="n"/>
      <c r="D134" s="505" t="n"/>
      <c r="E134" s="505" t="n"/>
      <c r="F134" s="505" t="n"/>
      <c r="G134" s="505" t="n"/>
      <c r="H134" s="506" t="n"/>
      <c r="I134" s="326" t="n"/>
      <c r="J134" s="326" t="n"/>
      <c r="K134" s="379" t="n"/>
      <c r="L134" s="379" t="n"/>
    </row>
    <row r="135">
      <c r="A135" s="427" t="n"/>
      <c r="B135" s="427" t="n"/>
      <c r="C135" s="426" t="inlineStr">
        <is>
          <t>Итого основное оборудование</t>
        </is>
      </c>
      <c r="D135" s="427" t="n"/>
      <c r="E135" s="348" t="n"/>
      <c r="F135" s="429" t="n"/>
      <c r="G135" s="347" t="n">
        <v>0</v>
      </c>
      <c r="H135" s="431" t="n">
        <v>0</v>
      </c>
      <c r="I135" s="314" t="n"/>
      <c r="J135" s="347" t="n">
        <v>0</v>
      </c>
      <c r="K135" s="379" t="n"/>
      <c r="L135" s="379" t="n"/>
    </row>
    <row r="136">
      <c r="A136" s="427" t="n"/>
      <c r="B136" s="427" t="n"/>
      <c r="C136" s="426" t="inlineStr">
        <is>
          <t>Итого прочее оборудование</t>
        </is>
      </c>
      <c r="D136" s="427" t="n"/>
      <c r="E136" s="515" t="n"/>
      <c r="F136" s="429" t="n"/>
      <c r="G136" s="347" t="n">
        <v>0</v>
      </c>
      <c r="H136" s="431" t="n">
        <v>0</v>
      </c>
      <c r="I136" s="314" t="n"/>
      <c r="J136" s="347" t="n">
        <v>0</v>
      </c>
      <c r="K136" s="379" t="n"/>
      <c r="L136" s="379" t="n"/>
    </row>
    <row r="137">
      <c r="A137" s="427" t="n"/>
      <c r="B137" s="427" t="n"/>
      <c r="C137" s="417" t="inlineStr">
        <is>
          <t>Итого по разделу «Оборудование»</t>
        </is>
      </c>
      <c r="D137" s="427" t="n"/>
      <c r="E137" s="428" t="n"/>
      <c r="F137" s="429" t="n"/>
      <c r="G137" s="347">
        <f>G136+G135</f>
        <v/>
      </c>
      <c r="H137" s="431">
        <f>H136+H135</f>
        <v/>
      </c>
      <c r="I137" s="314" t="n"/>
      <c r="J137" s="347">
        <f>J136+J135</f>
        <v/>
      </c>
      <c r="K137" s="379" t="n"/>
      <c r="L137" s="379" t="n"/>
    </row>
    <row r="138" ht="25.5" customHeight="1" s="382">
      <c r="A138" s="427" t="n"/>
      <c r="B138" s="427" t="n"/>
      <c r="C138" s="426" t="inlineStr">
        <is>
          <t>в том числе технологическое оборудование</t>
        </is>
      </c>
      <c r="D138" s="427" t="n"/>
      <c r="E138" s="516" t="n"/>
      <c r="F138" s="429" t="n"/>
      <c r="G138" s="347">
        <f>G137</f>
        <v/>
      </c>
      <c r="H138" s="431" t="n"/>
      <c r="I138" s="314" t="n"/>
      <c r="J138" s="347">
        <f>J137</f>
        <v/>
      </c>
      <c r="K138" s="379" t="n"/>
      <c r="L138" s="379" t="n"/>
    </row>
    <row r="139" ht="14.25" customFormat="1" customHeight="1" s="379">
      <c r="A139" s="444" t="n"/>
      <c r="B139" s="436" t="inlineStr">
        <is>
          <t>Материалы</t>
        </is>
      </c>
      <c r="C139" s="517" t="n"/>
      <c r="D139" s="517" t="n"/>
      <c r="E139" s="517" t="n"/>
      <c r="F139" s="517" t="n"/>
      <c r="G139" s="517" t="n"/>
      <c r="H139" s="518" t="n"/>
      <c r="I139" s="207" t="n"/>
      <c r="J139" s="207" t="n"/>
    </row>
    <row r="140" ht="14.25" customFormat="1" customHeight="1" s="379">
      <c r="A140" s="427" t="n"/>
      <c r="B140" s="426" t="inlineStr">
        <is>
          <t>Основные материалы</t>
        </is>
      </c>
      <c r="C140" s="505" t="n"/>
      <c r="D140" s="505" t="n"/>
      <c r="E140" s="505" t="n"/>
      <c r="F140" s="505" t="n"/>
      <c r="G140" s="505" t="n"/>
      <c r="H140" s="506" t="n"/>
      <c r="I140" s="326" t="n"/>
      <c r="J140" s="326" t="n"/>
    </row>
    <row r="141" ht="14.25" customFormat="1" customHeight="1" s="379">
      <c r="A141" s="427" t="n"/>
      <c r="B141" s="354" t="n"/>
      <c r="C141" s="426" t="inlineStr">
        <is>
          <t>Итого основные материалы</t>
        </is>
      </c>
      <c r="D141" s="427" t="n"/>
      <c r="E141" s="515" t="n"/>
      <c r="F141" s="347" t="n"/>
      <c r="G141" s="347" t="n">
        <v>0</v>
      </c>
      <c r="H141" s="430" t="n">
        <v>0</v>
      </c>
      <c r="I141" s="347" t="n"/>
      <c r="J141" s="347" t="n">
        <v>0</v>
      </c>
    </row>
    <row r="142" ht="14.25" customFormat="1" customHeight="1" s="379">
      <c r="A142" s="445" t="n"/>
      <c r="B142" s="445" t="n"/>
      <c r="C142" s="208" t="inlineStr">
        <is>
          <t>Итого прочие материалы</t>
        </is>
      </c>
      <c r="D142" s="445" t="n"/>
      <c r="E142" s="322" t="n"/>
      <c r="F142" s="323" t="n"/>
      <c r="G142" s="209" t="n">
        <v>0</v>
      </c>
      <c r="H142" s="324" t="n">
        <v>0</v>
      </c>
      <c r="I142" s="209" t="n"/>
      <c r="J142" s="209" t="n">
        <v>0</v>
      </c>
    </row>
    <row r="143" ht="14.25" customFormat="1" customHeight="1" s="379">
      <c r="A143" s="427" t="n"/>
      <c r="B143" s="427" t="n"/>
      <c r="C143" s="417" t="inlineStr">
        <is>
          <t>Итого по разделу «Материалы»</t>
        </is>
      </c>
      <c r="D143" s="427" t="n"/>
      <c r="E143" s="428" t="n"/>
      <c r="F143" s="429" t="n"/>
      <c r="G143" s="347">
        <f>G141+G142</f>
        <v/>
      </c>
      <c r="H143" s="430" t="n">
        <v>0</v>
      </c>
      <c r="I143" s="347" t="n"/>
      <c r="J143" s="347">
        <f>J141+J142</f>
        <v/>
      </c>
    </row>
    <row r="144" ht="14.25" customFormat="1" customHeight="1" s="379">
      <c r="A144" s="427" t="n"/>
      <c r="B144" s="427" t="n"/>
      <c r="C144" s="426" t="inlineStr">
        <is>
          <t>ИТОГО ПО РМ</t>
        </is>
      </c>
      <c r="D144" s="427" t="n"/>
      <c r="E144" s="428" t="n"/>
      <c r="F144" s="429" t="n"/>
      <c r="G144" s="347">
        <f>G14+G131+G143</f>
        <v/>
      </c>
      <c r="H144" s="431" t="n"/>
      <c r="I144" s="347" t="n"/>
      <c r="J144" s="347">
        <f>J14+J131+J143</f>
        <v/>
      </c>
    </row>
    <row r="145" ht="31.9" customFormat="1" customHeight="1" s="379">
      <c r="A145" s="427" t="n"/>
      <c r="B145" s="427" t="n"/>
      <c r="C145" s="426" t="inlineStr">
        <is>
          <t>ИТОГО ПО РМ
(с коэффициентом на демонтаж 0,7)</t>
        </is>
      </c>
      <c r="D145" s="427" t="n"/>
      <c r="E145" s="428" t="n"/>
      <c r="F145" s="429" t="n"/>
      <c r="G145" s="347">
        <f>G15+G132</f>
        <v/>
      </c>
      <c r="H145" s="431" t="n"/>
      <c r="I145" s="347" t="n"/>
      <c r="J145" s="347">
        <f>J15+J132</f>
        <v/>
      </c>
    </row>
    <row r="146" ht="14.25" customFormat="1" customHeight="1" s="379">
      <c r="A146" s="427" t="n"/>
      <c r="B146" s="427" t="n"/>
      <c r="C146" s="426" t="inlineStr">
        <is>
          <t>Накладные расходы</t>
        </is>
      </c>
      <c r="D146" s="275" t="n">
        <v>1.06</v>
      </c>
      <c r="E146" s="428" t="n"/>
      <c r="F146" s="429" t="n"/>
      <c r="G146" s="347" t="n">
        <v>494476.3</v>
      </c>
      <c r="H146" s="431" t="n"/>
      <c r="I146" s="347" t="n"/>
      <c r="J146" s="347">
        <f>ROUND(D146*(J14+J17),2)</f>
        <v/>
      </c>
    </row>
    <row r="147" ht="28.9" customFormat="1" customHeight="1" s="379">
      <c r="A147" s="427" t="n"/>
      <c r="B147" s="427" t="n"/>
      <c r="C147" s="426" t="inlineStr">
        <is>
          <t>Накладные расходы 
(с коэффициентом на демонтаж 0,7)</t>
        </is>
      </c>
      <c r="D147" s="333">
        <f>D146</f>
        <v/>
      </c>
      <c r="E147" s="428" t="n"/>
      <c r="F147" s="429" t="n"/>
      <c r="G147" s="347">
        <f>G146*0.7</f>
        <v/>
      </c>
      <c r="H147" s="431" t="n"/>
      <c r="I147" s="347" t="n"/>
      <c r="J147" s="347">
        <f>ROUND(D147*(J15+J18),2)</f>
        <v/>
      </c>
    </row>
    <row r="148" ht="14.25" customFormat="1" customHeight="1" s="379">
      <c r="A148" s="427" t="n"/>
      <c r="B148" s="427" t="n"/>
      <c r="C148" s="426" t="inlineStr">
        <is>
          <t>Сметная прибыль</t>
        </is>
      </c>
      <c r="D148" s="275" t="n">
        <v>0.72</v>
      </c>
      <c r="E148" s="428" t="n"/>
      <c r="F148" s="429" t="n"/>
      <c r="G148" s="347" t="n">
        <v>337620.35</v>
      </c>
      <c r="H148" s="431" t="n"/>
      <c r="I148" s="347" t="n"/>
      <c r="J148" s="347">
        <f>ROUND(D148*(J14+J17),2)</f>
        <v/>
      </c>
    </row>
    <row r="149" ht="28.9" customFormat="1" customHeight="1" s="379">
      <c r="A149" s="427" t="n"/>
      <c r="B149" s="427" t="n"/>
      <c r="C149" s="426" t="inlineStr">
        <is>
          <t>Сметная прибыль 
(с коэффициентом на демонтаж 0,7)</t>
        </is>
      </c>
      <c r="D149" s="333">
        <f>D148</f>
        <v/>
      </c>
      <c r="E149" s="428" t="n"/>
      <c r="F149" s="429" t="n"/>
      <c r="G149" s="347">
        <f>G148*0.7</f>
        <v/>
      </c>
      <c r="H149" s="431" t="n"/>
      <c r="I149" s="347" t="n"/>
      <c r="J149" s="347">
        <f>ROUND(D149*(J15+J18),2)</f>
        <v/>
      </c>
    </row>
    <row r="150" ht="30" customFormat="1" customHeight="1" s="379">
      <c r="A150" s="427" t="n"/>
      <c r="B150" s="427" t="n"/>
      <c r="C150" s="426" t="inlineStr">
        <is>
          <t>Итого СМР (с НР и СП) 
(с коэффициентом на демонтаж 0,7)</t>
        </is>
      </c>
      <c r="D150" s="427" t="n"/>
      <c r="E150" s="428" t="n"/>
      <c r="F150" s="429" t="n"/>
      <c r="G150" s="347">
        <f>ROUND((G145+G147+G149),2)</f>
        <v/>
      </c>
      <c r="H150" s="431" t="n"/>
      <c r="I150" s="347" t="n"/>
      <c r="J150" s="347">
        <f>ROUND((J145+J147+J149),2)</f>
        <v/>
      </c>
    </row>
    <row r="151" ht="31.15" customFormat="1" customHeight="1" s="379">
      <c r="A151" s="427" t="n"/>
      <c r="B151" s="427" t="n"/>
      <c r="C151" s="426" t="inlineStr">
        <is>
          <t>ВСЕГО СМР + ОБОРУДОВАНИЕ 
(с коэффициентом на демонтаж 0,7)</t>
        </is>
      </c>
      <c r="D151" s="427" t="n"/>
      <c r="E151" s="428" t="n"/>
      <c r="F151" s="429" t="n"/>
      <c r="G151" s="347">
        <f>G150+G137</f>
        <v/>
      </c>
      <c r="H151" s="431" t="n"/>
      <c r="I151" s="347" t="n"/>
      <c r="J151" s="347">
        <f>J150+J137</f>
        <v/>
      </c>
    </row>
    <row r="152" ht="14.25" customFormat="1" customHeight="1" s="379">
      <c r="A152" s="427" t="n"/>
      <c r="B152" s="427" t="n"/>
      <c r="C152" s="426" t="inlineStr">
        <is>
          <t>ИТОГО ПОКАЗАТЕЛЬ НА ЕД. ИЗМ.</t>
        </is>
      </c>
      <c r="D152" s="427" t="inlineStr">
        <is>
          <t>ячейка</t>
        </is>
      </c>
      <c r="E152" s="516" t="n">
        <v>2</v>
      </c>
      <c r="F152" s="429" t="n"/>
      <c r="G152" s="347">
        <f>G151/E152</f>
        <v/>
      </c>
      <c r="H152" s="431" t="n"/>
      <c r="I152" s="347" t="n"/>
      <c r="J152" s="347">
        <f>J151/E152</f>
        <v/>
      </c>
    </row>
    <row r="154" ht="14.25" customFormat="1" customHeight="1" s="379">
      <c r="A154" s="381" t="inlineStr">
        <is>
          <t>Составил ______________________    А.Р. Маркова</t>
        </is>
      </c>
      <c r="B154" s="379" t="n"/>
    </row>
    <row r="155" ht="14.25" customFormat="1" customHeight="1" s="379">
      <c r="A155" s="378" t="inlineStr">
        <is>
          <t xml:space="preserve">                         (подпись, инициалы, фамилия)</t>
        </is>
      </c>
      <c r="B155" s="379" t="n"/>
    </row>
    <row r="156" ht="14.25" customFormat="1" customHeight="1" s="379">
      <c r="A156" s="381" t="n"/>
      <c r="B156" s="379" t="n"/>
    </row>
    <row r="157" ht="14.25" customFormat="1" customHeight="1" s="379">
      <c r="A157" s="381" t="inlineStr">
        <is>
          <t>Проверил ______________________        А.В. Костянецкая</t>
        </is>
      </c>
      <c r="B157" s="379" t="n"/>
    </row>
    <row r="158" ht="14.25" customFormat="1" customHeight="1" s="379">
      <c r="A158" s="378" t="inlineStr">
        <is>
          <t xml:space="preserve">                        (подпись, инициалы, фамилия)</t>
        </is>
      </c>
      <c r="B158" s="379" t="n"/>
    </row>
  </sheetData>
  <mergeCells count="21">
    <mergeCell ref="H9:H10"/>
    <mergeCell ref="A4:J4"/>
    <mergeCell ref="B139:H139"/>
    <mergeCell ref="B133:H133"/>
    <mergeCell ref="H2:J2"/>
    <mergeCell ref="B20:H20"/>
    <mergeCell ref="C9:C10"/>
    <mergeCell ref="E9:E10"/>
    <mergeCell ref="A7:H7"/>
    <mergeCell ref="B16:H16"/>
    <mergeCell ref="B134:H134"/>
    <mergeCell ref="B9:B10"/>
    <mergeCell ref="D9:D10"/>
    <mergeCell ref="B140:H140"/>
    <mergeCell ref="B12:H12"/>
    <mergeCell ref="D6:J6"/>
    <mergeCell ref="A8:H8"/>
    <mergeCell ref="F9:G9"/>
    <mergeCell ref="A9:A10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D25" sqref="D25"/>
    </sheetView>
  </sheetViews>
  <sheetFormatPr baseColWidth="8" defaultRowHeight="15"/>
  <cols>
    <col width="5.7109375" customWidth="1" style="382" min="1" max="1"/>
    <col width="17.5703125" customWidth="1" style="382" min="2" max="2"/>
    <col width="39.140625" customWidth="1" style="382" min="3" max="3"/>
    <col width="10.7109375" customWidth="1" style="382" min="4" max="4"/>
    <col width="13.85546875" customWidth="1" style="382" min="5" max="5"/>
    <col width="13.28515625" customWidth="1" style="382" min="6" max="6"/>
    <col width="14.140625" customWidth="1" style="382" min="7" max="7"/>
  </cols>
  <sheetData>
    <row r="1">
      <c r="A1" s="446" t="inlineStr">
        <is>
          <t>Приложение №6</t>
        </is>
      </c>
    </row>
    <row r="2" ht="21.75" customHeight="1" s="382">
      <c r="A2" s="446" t="n"/>
      <c r="B2" s="446" t="n"/>
      <c r="C2" s="446" t="n"/>
      <c r="D2" s="446" t="n"/>
      <c r="E2" s="446" t="n"/>
      <c r="F2" s="446" t="n"/>
      <c r="G2" s="446" t="n"/>
    </row>
    <row r="3">
      <c r="A3" s="399" t="inlineStr">
        <is>
          <t>Расчет стоимости оборудования</t>
        </is>
      </c>
    </row>
    <row r="4" ht="25.5" customHeight="1" s="382">
      <c r="A4" s="402" t="inlineStr">
        <is>
          <t>Наименование разрабатываемого показателя УНЦ — Демонтаж ячейки трехфазного автотрансформатора 500 кВ/СН/НН</t>
        </is>
      </c>
    </row>
    <row r="5">
      <c r="A5" s="381" t="n"/>
      <c r="B5" s="381" t="n"/>
      <c r="C5" s="381" t="n"/>
      <c r="D5" s="381" t="n"/>
      <c r="E5" s="381" t="n"/>
      <c r="F5" s="381" t="n"/>
      <c r="G5" s="381" t="n"/>
    </row>
    <row r="6" ht="30" customHeight="1" s="382">
      <c r="A6" s="451" t="inlineStr">
        <is>
          <t>№ пп.</t>
        </is>
      </c>
      <c r="B6" s="451" t="inlineStr">
        <is>
          <t>Код ресурса</t>
        </is>
      </c>
      <c r="C6" s="451" t="inlineStr">
        <is>
          <t>Наименование</t>
        </is>
      </c>
      <c r="D6" s="451" t="inlineStr">
        <is>
          <t>Ед. изм.</t>
        </is>
      </c>
      <c r="E6" s="427" t="inlineStr">
        <is>
          <t>Кол-во единиц по проектным данным</t>
        </is>
      </c>
      <c r="F6" s="451" t="inlineStr">
        <is>
          <t>Сметная стоимость в ценах на 01.01.2000 (руб.)</t>
        </is>
      </c>
      <c r="G6" s="506" t="n"/>
    </row>
    <row r="7">
      <c r="A7" s="508" t="n"/>
      <c r="B7" s="508" t="n"/>
      <c r="C7" s="508" t="n"/>
      <c r="D7" s="508" t="n"/>
      <c r="E7" s="508" t="n"/>
      <c r="F7" s="427" t="inlineStr">
        <is>
          <t>на ед. изм.</t>
        </is>
      </c>
      <c r="G7" s="427" t="inlineStr">
        <is>
          <t>общая</t>
        </is>
      </c>
    </row>
    <row r="8">
      <c r="A8" s="427" t="n">
        <v>1</v>
      </c>
      <c r="B8" s="427" t="n">
        <v>2</v>
      </c>
      <c r="C8" s="427" t="n">
        <v>3</v>
      </c>
      <c r="D8" s="427" t="n">
        <v>4</v>
      </c>
      <c r="E8" s="427" t="n">
        <v>5</v>
      </c>
      <c r="F8" s="427" t="n">
        <v>6</v>
      </c>
      <c r="G8" s="427" t="n">
        <v>7</v>
      </c>
    </row>
    <row r="9" ht="15" customHeight="1" s="382">
      <c r="A9" s="361" t="n"/>
      <c r="B9" s="426" t="inlineStr">
        <is>
          <t>ИНЖЕНЕРНОЕ ОБОРУДОВАНИЕ</t>
        </is>
      </c>
      <c r="C9" s="505" t="n"/>
      <c r="D9" s="505" t="n"/>
      <c r="E9" s="505" t="n"/>
      <c r="F9" s="505" t="n"/>
      <c r="G9" s="506" t="n"/>
    </row>
    <row r="10" ht="27" customHeight="1" s="382">
      <c r="A10" s="427" t="n"/>
      <c r="B10" s="417" t="n"/>
      <c r="C10" s="426" t="inlineStr">
        <is>
          <t>ИТОГО ИНЖЕНЕРНОЕ ОБОРУДОВАНИЕ</t>
        </is>
      </c>
      <c r="D10" s="417" t="n"/>
      <c r="E10" s="142" t="n"/>
      <c r="F10" s="429" t="n"/>
      <c r="G10" s="429" t="n">
        <v>0</v>
      </c>
    </row>
    <row r="11">
      <c r="A11" s="427" t="n"/>
      <c r="B11" s="426" t="inlineStr">
        <is>
          <t>ТЕХНОЛОГИЧЕСКОЕ ОБОРУДОВАНИЕ</t>
        </is>
      </c>
      <c r="C11" s="505" t="n"/>
      <c r="D11" s="505" t="n"/>
      <c r="E11" s="505" t="n"/>
      <c r="F11" s="505" t="n"/>
      <c r="G11" s="506" t="n"/>
    </row>
    <row r="12" ht="25.5" customHeight="1" s="382">
      <c r="A12" s="427" t="n"/>
      <c r="B12" s="426" t="n"/>
      <c r="C12" s="426" t="inlineStr">
        <is>
          <t>ИТОГО ТЕХНОЛОГИЧЕСКОЕ ОБОРУДОВАНИЕ</t>
        </is>
      </c>
      <c r="D12" s="426" t="n"/>
      <c r="E12" s="450" t="n"/>
      <c r="F12" s="429" t="n"/>
      <c r="G12" s="347" t="n">
        <v>0</v>
      </c>
    </row>
    <row r="13" ht="19.5" customHeight="1" s="382">
      <c r="A13" s="427" t="n"/>
      <c r="B13" s="426" t="n"/>
      <c r="C13" s="426" t="inlineStr">
        <is>
          <t>Всего по разделу «Оборудование»</t>
        </is>
      </c>
      <c r="D13" s="426" t="n"/>
      <c r="E13" s="450" t="n"/>
      <c r="F13" s="429" t="n"/>
      <c r="G13" s="347">
        <f>G10+G12</f>
        <v/>
      </c>
    </row>
    <row r="14">
      <c r="A14" s="380" t="n"/>
      <c r="B14" s="376" t="n"/>
      <c r="C14" s="380" t="n"/>
      <c r="D14" s="380" t="n"/>
      <c r="E14" s="380" t="n"/>
      <c r="F14" s="380" t="n"/>
      <c r="G14" s="380" t="n"/>
    </row>
    <row r="15">
      <c r="A15" s="381" t="inlineStr">
        <is>
          <t>Составил ______________________    А.Р. Маркова</t>
        </is>
      </c>
      <c r="B15" s="379" t="n"/>
      <c r="C15" s="379" t="n"/>
      <c r="D15" s="380" t="n"/>
      <c r="E15" s="380" t="n"/>
      <c r="F15" s="380" t="n"/>
      <c r="G15" s="380" t="n"/>
    </row>
    <row r="16">
      <c r="A16" s="378" t="inlineStr">
        <is>
          <t xml:space="preserve">                         (подпись, инициалы, фамилия)</t>
        </is>
      </c>
      <c r="B16" s="379" t="n"/>
      <c r="C16" s="379" t="n"/>
      <c r="D16" s="380" t="n"/>
      <c r="E16" s="380" t="n"/>
      <c r="F16" s="380" t="n"/>
      <c r="G16" s="380" t="n"/>
    </row>
    <row r="17">
      <c r="A17" s="381" t="n"/>
      <c r="B17" s="379" t="n"/>
      <c r="C17" s="379" t="n"/>
      <c r="D17" s="380" t="n"/>
      <c r="E17" s="380" t="n"/>
      <c r="F17" s="380" t="n"/>
      <c r="G17" s="380" t="n"/>
    </row>
    <row r="18">
      <c r="A18" s="381" t="inlineStr">
        <is>
          <t>Проверил ______________________        А.В. Костянецкая</t>
        </is>
      </c>
      <c r="B18" s="379" t="n"/>
      <c r="C18" s="379" t="n"/>
      <c r="D18" s="380" t="n"/>
      <c r="E18" s="380" t="n"/>
      <c r="F18" s="380" t="n"/>
      <c r="G18" s="380" t="n"/>
    </row>
    <row r="19">
      <c r="A19" s="378" t="inlineStr">
        <is>
          <t xml:space="preserve">                        (подпись, инициалы, фамилия)</t>
        </is>
      </c>
      <c r="B19" s="379" t="n"/>
      <c r="C19" s="379" t="n"/>
      <c r="D19" s="380" t="n"/>
      <c r="E19" s="380" t="n"/>
      <c r="F19" s="380" t="n"/>
      <c r="G19" s="38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82" min="1" max="1"/>
    <col width="29.7109375" customWidth="1" style="382" min="2" max="2"/>
    <col width="38.140625" customWidth="1" style="382" min="3" max="3"/>
    <col width="34.42578125" customWidth="1" style="382" min="4" max="4"/>
    <col width="8.85546875" customWidth="1" style="382" min="5" max="5"/>
  </cols>
  <sheetData>
    <row r="1">
      <c r="B1" s="381" t="n"/>
      <c r="C1" s="381" t="n"/>
      <c r="D1" s="446" t="inlineStr">
        <is>
          <t>Приложение №7</t>
        </is>
      </c>
    </row>
    <row r="2">
      <c r="A2" s="446" t="n"/>
      <c r="B2" s="446" t="n"/>
      <c r="C2" s="446" t="n"/>
      <c r="D2" s="446" t="n"/>
    </row>
    <row r="3" ht="24.75" customHeight="1" s="382">
      <c r="A3" s="399" t="inlineStr">
        <is>
          <t>Расчет показателя УНЦ</t>
        </is>
      </c>
    </row>
    <row r="4" ht="24.75" customHeight="1" s="382">
      <c r="A4" s="399" t="n"/>
      <c r="B4" s="399" t="n"/>
      <c r="C4" s="399" t="n"/>
      <c r="D4" s="399" t="n"/>
    </row>
    <row r="5" ht="49.5" customHeight="1" s="382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9.9" customHeight="1" s="382">
      <c r="A6" s="402" t="inlineStr">
        <is>
          <t>Единица измерения  — 1 ячейка</t>
        </is>
      </c>
      <c r="D6" s="402" t="n"/>
    </row>
    <row r="7">
      <c r="A7" s="381" t="n"/>
      <c r="B7" s="381" t="n"/>
      <c r="C7" s="381" t="n"/>
      <c r="D7" s="381" t="n"/>
    </row>
    <row r="8" ht="14.45" customHeight="1" s="382">
      <c r="A8" s="412" t="inlineStr">
        <is>
          <t>Код показателя</t>
        </is>
      </c>
      <c r="B8" s="412" t="inlineStr">
        <is>
          <t>Наименование показателя</t>
        </is>
      </c>
      <c r="C8" s="412" t="inlineStr">
        <is>
          <t>Наименование РМ, входящих в состав показателя</t>
        </is>
      </c>
      <c r="D8" s="412" t="inlineStr">
        <is>
          <t>Норматив цены на 01.01.2023, тыс.руб.</t>
        </is>
      </c>
    </row>
    <row r="9" ht="15" customHeight="1" s="382">
      <c r="A9" s="508" t="n"/>
      <c r="B9" s="508" t="n"/>
      <c r="C9" s="508" t="n"/>
      <c r="D9" s="508" t="n"/>
    </row>
    <row r="10">
      <c r="A10" s="427" t="n">
        <v>1</v>
      </c>
      <c r="B10" s="427" t="n">
        <v>2</v>
      </c>
      <c r="C10" s="427" t="n">
        <v>3</v>
      </c>
      <c r="D10" s="427" t="n">
        <v>4</v>
      </c>
    </row>
    <row r="11" ht="41.45" customHeight="1" s="382">
      <c r="A11" s="427" t="inlineStr">
        <is>
          <t>М6-04-3</t>
        </is>
      </c>
      <c r="B11" s="427" t="inlineStr">
        <is>
          <t>УНЦ на демонтажные работы ПС</t>
        </is>
      </c>
      <c r="C11" s="372" t="inlineStr">
        <is>
          <t>Демонтаж ячейки трехфазного автотрансформатора 500 кВ/СН/НН</t>
        </is>
      </c>
      <c r="D11" s="373">
        <f>'Прил.4 РМ'!C41/1000</f>
        <v/>
      </c>
      <c r="E11" s="374" t="n"/>
    </row>
    <row r="12">
      <c r="A12" s="380" t="n"/>
      <c r="B12" s="376" t="n"/>
      <c r="C12" s="380" t="n"/>
      <c r="D12" s="380" t="n"/>
    </row>
    <row r="13">
      <c r="A13" s="381" t="inlineStr">
        <is>
          <t>Составил ______________________      А.Р. Маркова</t>
        </is>
      </c>
      <c r="B13" s="379" t="n"/>
      <c r="C13" s="379" t="n"/>
      <c r="D13" s="380" t="n"/>
    </row>
    <row r="14">
      <c r="A14" s="378" t="inlineStr">
        <is>
          <t xml:space="preserve">                         (подпись, инициалы, фамилия)</t>
        </is>
      </c>
      <c r="B14" s="379" t="n"/>
      <c r="C14" s="379" t="n"/>
      <c r="D14" s="380" t="n"/>
    </row>
    <row r="15">
      <c r="A15" s="381" t="n"/>
      <c r="B15" s="379" t="n"/>
      <c r="C15" s="379" t="n"/>
      <c r="D15" s="380" t="n"/>
    </row>
    <row r="16">
      <c r="A16" s="381" t="inlineStr">
        <is>
          <t>Проверил ______________________        А.В. Костянецкая</t>
        </is>
      </c>
      <c r="B16" s="379" t="n"/>
      <c r="C16" s="379" t="n"/>
      <c r="D16" s="380" t="n"/>
    </row>
    <row r="17">
      <c r="A17" s="378" t="inlineStr">
        <is>
          <t xml:space="preserve">                        (подпись, инициалы, фамилия)</t>
        </is>
      </c>
      <c r="B17" s="379" t="n"/>
      <c r="C17" s="379" t="n"/>
      <c r="D17" s="38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82" min="1" max="1"/>
    <col width="40.7109375" customWidth="1" style="382" min="2" max="2"/>
    <col width="37" customWidth="1" style="382" min="3" max="3"/>
    <col width="32" customWidth="1" style="382" min="4" max="4"/>
    <col width="9.140625" customWidth="1" style="382" min="5" max="5"/>
  </cols>
  <sheetData>
    <row r="4" ht="15.75" customHeight="1" s="382">
      <c r="B4" s="406" t="inlineStr">
        <is>
          <t>Приложение № 10</t>
        </is>
      </c>
    </row>
    <row r="5" ht="18.75" customHeight="1" s="382">
      <c r="B5" s="166" t="n"/>
    </row>
    <row r="6" ht="15.75" customHeight="1" s="382">
      <c r="B6" s="407" t="inlineStr">
        <is>
          <t>Используемые индексы изменений сметной стоимости и нормы сопутствующих затрат</t>
        </is>
      </c>
    </row>
    <row r="7">
      <c r="B7" s="452" t="n"/>
    </row>
    <row r="8">
      <c r="B8" s="452" t="n"/>
      <c r="C8" s="452" t="n"/>
      <c r="D8" s="452" t="n"/>
      <c r="E8" s="452" t="n"/>
    </row>
    <row r="9" ht="47.25" customHeight="1" s="382">
      <c r="B9" s="412" t="inlineStr">
        <is>
          <t>Наименование индекса / норм сопутствующих затрат</t>
        </is>
      </c>
      <c r="C9" s="412" t="inlineStr">
        <is>
          <t>Дата применения и обоснование индекса / норм сопутствующих затрат</t>
        </is>
      </c>
      <c r="D9" s="412" t="inlineStr">
        <is>
          <t>Размер индекса / норма сопутствующих затрат</t>
        </is>
      </c>
    </row>
    <row r="10" ht="15.75" customHeight="1" s="382">
      <c r="B10" s="412" t="n">
        <v>1</v>
      </c>
      <c r="C10" s="412" t="n">
        <v>2</v>
      </c>
      <c r="D10" s="412" t="n">
        <v>3</v>
      </c>
    </row>
    <row r="11" ht="45" customHeight="1" s="382">
      <c r="B11" s="412" t="inlineStr">
        <is>
          <t xml:space="preserve">Индекс изменения сметной стоимости на 1 квартал 2023 года. ОЗП </t>
        </is>
      </c>
      <c r="C11" s="412" t="inlineStr">
        <is>
          <t>Письмо Минстроя России от 30.03.2023г. №17106-ИФ/09  прил.1</t>
        </is>
      </c>
      <c r="D11" s="412" t="n">
        <v>44.29</v>
      </c>
    </row>
    <row r="12" ht="29.25" customHeight="1" s="382">
      <c r="B12" s="412" t="inlineStr">
        <is>
          <t>Индекс изменения сметной стоимости на 1 квартал 2023 года. ЭМ</t>
        </is>
      </c>
      <c r="C12" s="412" t="inlineStr">
        <is>
          <t>Письмо Минстроя России от 30.03.2023г. №17106-ИФ/09  прил.1</t>
        </is>
      </c>
      <c r="D12" s="412" t="n">
        <v>13.47</v>
      </c>
    </row>
    <row r="13" ht="29.25" customHeight="1" s="382">
      <c r="B13" s="412" t="inlineStr">
        <is>
          <t>Индекс изменения сметной стоимости на 1 квартал 2023 года. МАТ</t>
        </is>
      </c>
      <c r="C13" s="412" t="inlineStr">
        <is>
          <t>Письмо Минстроя России от 30.03.2023г. №17106-ИФ/09  прил.1</t>
        </is>
      </c>
      <c r="D13" s="412" t="n">
        <v>8.039999999999999</v>
      </c>
    </row>
    <row r="14" ht="30.75" customHeight="1" s="382">
      <c r="B14" s="412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412" t="n">
        <v>6.26</v>
      </c>
    </row>
    <row r="15" ht="89.25" customHeight="1" s="382">
      <c r="B15" s="412" t="inlineStr">
        <is>
          <t>Временные здания и сооружения</t>
        </is>
      </c>
      <c r="C15" s="41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82">
      <c r="B16" s="412" t="inlineStr">
        <is>
          <t>Дополнительные затраты при производстве строительно-монтажных работ в зимнее время</t>
        </is>
      </c>
      <c r="C16" s="41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15" customHeight="1" s="382">
      <c r="B17" s="412" t="n"/>
      <c r="C17" s="412" t="n"/>
      <c r="D17" s="169" t="n"/>
    </row>
    <row r="18" ht="31.5" customHeight="1" s="382">
      <c r="B18" s="412" t="inlineStr">
        <is>
          <t>Строительный контроль</t>
        </is>
      </c>
      <c r="C18" s="412" t="inlineStr">
        <is>
          <t>Постановление Правительства РФ от 21.06.10 г. № 468</t>
        </is>
      </c>
      <c r="D18" s="169" t="n">
        <v>0.0214</v>
      </c>
    </row>
    <row r="19" ht="31.5" customHeight="1" s="382">
      <c r="B19" s="412" t="inlineStr">
        <is>
          <t>Авторский надзор - 0,2%</t>
        </is>
      </c>
      <c r="C19" s="412" t="inlineStr">
        <is>
          <t>Приказ от 4.08.2020 № 421/пр п.173</t>
        </is>
      </c>
      <c r="D19" s="169" t="n">
        <v>0.002</v>
      </c>
    </row>
    <row r="20" ht="24" customHeight="1" s="382">
      <c r="B20" s="412" t="inlineStr">
        <is>
          <t>Непредвиденные расходы</t>
        </is>
      </c>
      <c r="C20" s="412" t="inlineStr">
        <is>
          <t>Приказ от 4.08.2020 № 421/пр п.179</t>
        </is>
      </c>
      <c r="D20" s="169" t="n">
        <v>0.03</v>
      </c>
    </row>
    <row r="21" ht="18.75" customHeight="1" s="382">
      <c r="B21" s="245" t="n"/>
    </row>
    <row r="22" ht="18.75" customHeight="1" s="382">
      <c r="B22" s="245" t="n"/>
    </row>
    <row r="23" ht="18.75" customHeight="1" s="382">
      <c r="B23" s="245" t="n"/>
    </row>
    <row r="24" ht="18.75" customHeight="1" s="382">
      <c r="B24" s="245" t="n"/>
    </row>
    <row r="27">
      <c r="B27" s="381" t="inlineStr">
        <is>
          <t>Составил ______________________        А.Р. Маркова</t>
        </is>
      </c>
      <c r="C27" s="379" t="n"/>
    </row>
    <row r="28">
      <c r="B28" s="378" t="inlineStr">
        <is>
          <t xml:space="preserve">                         (подпись, инициалы, фамилия)</t>
        </is>
      </c>
      <c r="C28" s="379" t="n"/>
    </row>
    <row r="29">
      <c r="B29" s="381" t="n"/>
      <c r="C29" s="379" t="n"/>
    </row>
    <row r="30">
      <c r="B30" s="381" t="inlineStr">
        <is>
          <t>Проверил ______________________        А.В. Костянецкая</t>
        </is>
      </c>
      <c r="C30" s="379" t="n"/>
    </row>
    <row r="31">
      <c r="B31" s="378" t="inlineStr">
        <is>
          <t xml:space="preserve">                        (подпись, инициалы, фамилия)</t>
        </is>
      </c>
      <c r="C31" s="3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82" min="2" max="2"/>
    <col width="13" customWidth="1" style="382" min="3" max="3"/>
    <col width="22.85546875" customWidth="1" style="382" min="4" max="4"/>
    <col width="21.5703125" customWidth="1" style="382" min="5" max="5"/>
    <col width="53.7109375" bestFit="1" customWidth="1" style="382" min="6" max="6"/>
  </cols>
  <sheetData>
    <row r="1" s="382"/>
    <row r="2" ht="17.25" customHeight="1" s="382">
      <c r="A2" s="407" t="inlineStr">
        <is>
          <t>Расчет размера средств на оплату труда рабочих-строителей в текущем уровне цен (ФОТр.тек.)</t>
        </is>
      </c>
    </row>
    <row r="3" s="382"/>
    <row r="4" ht="18" customHeight="1" s="382">
      <c r="A4" s="383" t="inlineStr">
        <is>
          <t>Составлен в уровне цен на 01.01.2023 г.</t>
        </is>
      </c>
      <c r="B4" s="384" t="n"/>
      <c r="C4" s="384" t="n"/>
      <c r="D4" s="384" t="n"/>
      <c r="E4" s="384" t="n"/>
      <c r="F4" s="384" t="n"/>
      <c r="G4" s="384" t="n"/>
    </row>
    <row r="5" ht="15.75" customHeight="1" s="382">
      <c r="A5" s="385" t="inlineStr">
        <is>
          <t>№ пп.</t>
        </is>
      </c>
      <c r="B5" s="385" t="inlineStr">
        <is>
          <t>Наименование элемента</t>
        </is>
      </c>
      <c r="C5" s="385" t="inlineStr">
        <is>
          <t>Обозначение</t>
        </is>
      </c>
      <c r="D5" s="385" t="inlineStr">
        <is>
          <t>Формула</t>
        </is>
      </c>
      <c r="E5" s="385" t="inlineStr">
        <is>
          <t>Величина элемента</t>
        </is>
      </c>
      <c r="F5" s="385" t="inlineStr">
        <is>
          <t>Наименования обосновывающих документов</t>
        </is>
      </c>
      <c r="G5" s="384" t="n"/>
    </row>
    <row r="6" ht="15.75" customHeight="1" s="382">
      <c r="A6" s="385" t="n">
        <v>1</v>
      </c>
      <c r="B6" s="385" t="n">
        <v>2</v>
      </c>
      <c r="C6" s="385" t="n">
        <v>3</v>
      </c>
      <c r="D6" s="385" t="n">
        <v>4</v>
      </c>
      <c r="E6" s="385" t="n">
        <v>5</v>
      </c>
      <c r="F6" s="385" t="n">
        <v>6</v>
      </c>
      <c r="G6" s="384" t="n"/>
    </row>
    <row r="7" ht="110.25" customHeight="1" s="382">
      <c r="A7" s="386" t="inlineStr">
        <is>
          <t>1.1</t>
        </is>
      </c>
      <c r="B7" s="3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2" t="inlineStr">
        <is>
          <t>С1ср</t>
        </is>
      </c>
      <c r="D7" s="412" t="inlineStr">
        <is>
          <t>-</t>
        </is>
      </c>
      <c r="E7" s="389" t="n">
        <v>47872.94</v>
      </c>
      <c r="F7" s="3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84" t="n"/>
    </row>
    <row r="8" ht="31.5" customHeight="1" s="382">
      <c r="A8" s="386" t="inlineStr">
        <is>
          <t>1.2</t>
        </is>
      </c>
      <c r="B8" s="391" t="inlineStr">
        <is>
          <t>Среднегодовое нормативное число часов работы одного рабочего в месяц, часы (ч.)</t>
        </is>
      </c>
      <c r="C8" s="412" t="inlineStr">
        <is>
          <t>tср</t>
        </is>
      </c>
      <c r="D8" s="412" t="inlineStr">
        <is>
          <t>1973ч/12мес.</t>
        </is>
      </c>
      <c r="E8" s="390">
        <f>1973/12</f>
        <v/>
      </c>
      <c r="F8" s="391" t="inlineStr">
        <is>
          <t>Производственный календарь 2023 год
(40-часов.неделя)</t>
        </is>
      </c>
      <c r="G8" s="393" t="n"/>
    </row>
    <row r="9" ht="15.75" customHeight="1" s="382">
      <c r="A9" s="386" t="inlineStr">
        <is>
          <t>1.3</t>
        </is>
      </c>
      <c r="B9" s="391" t="inlineStr">
        <is>
          <t>Коэффициент увеличения</t>
        </is>
      </c>
      <c r="C9" s="412" t="inlineStr">
        <is>
          <t>Кув</t>
        </is>
      </c>
      <c r="D9" s="412" t="inlineStr">
        <is>
          <t>-</t>
        </is>
      </c>
      <c r="E9" s="390" t="n">
        <v>1</v>
      </c>
      <c r="F9" s="391" t="n"/>
      <c r="G9" s="393" t="n"/>
    </row>
    <row r="10" ht="15.75" customHeight="1" s="382">
      <c r="A10" s="386" t="inlineStr">
        <is>
          <t>1.4</t>
        </is>
      </c>
      <c r="B10" s="391" t="inlineStr">
        <is>
          <t>Средний разряд работ</t>
        </is>
      </c>
      <c r="C10" s="412" t="n"/>
      <c r="D10" s="412" t="n"/>
      <c r="E10" s="519" t="n">
        <v>3.8</v>
      </c>
      <c r="F10" s="391" t="inlineStr">
        <is>
          <t>РТМ</t>
        </is>
      </c>
      <c r="G10" s="393" t="n"/>
    </row>
    <row r="11" ht="78.75" customHeight="1" s="382">
      <c r="A11" s="386" t="inlineStr">
        <is>
          <t>1.5</t>
        </is>
      </c>
      <c r="B11" s="391" t="inlineStr">
        <is>
          <t>Тарифный коэффициент среднего разряда работ</t>
        </is>
      </c>
      <c r="C11" s="412" t="inlineStr">
        <is>
          <t>КТ</t>
        </is>
      </c>
      <c r="D11" s="412" t="inlineStr">
        <is>
          <t>-</t>
        </is>
      </c>
      <c r="E11" s="520" t="n">
        <v>1.308</v>
      </c>
      <c r="F11" s="3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84" t="n"/>
    </row>
    <row r="12" ht="78.75" customHeight="1" s="382">
      <c r="A12" s="396" t="inlineStr">
        <is>
          <t>1.6</t>
        </is>
      </c>
      <c r="B12" s="497" t="inlineStr">
        <is>
          <t>Коэффициент инфляции, определяемый поквартально</t>
        </is>
      </c>
      <c r="C12" s="397" t="inlineStr">
        <is>
          <t>Кинф</t>
        </is>
      </c>
      <c r="D12" s="397" t="inlineStr">
        <is>
          <t>-</t>
        </is>
      </c>
      <c r="E12" s="521" t="n">
        <v>1.139</v>
      </c>
      <c r="F12" s="49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9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82">
      <c r="A13" s="500" t="inlineStr">
        <is>
          <t>1.7</t>
        </is>
      </c>
      <c r="B13" s="501" t="inlineStr">
        <is>
          <t>Размер средств на оплату труда рабочих-строителей в текущем уровне цен (ФОТр.тек.), руб/чел.-ч</t>
        </is>
      </c>
      <c r="C13" s="502" t="inlineStr">
        <is>
          <t>ФОТр.тек.</t>
        </is>
      </c>
      <c r="D13" s="502" t="inlineStr">
        <is>
          <t>(С1ср/tср*КТ*Т*Кув)*Кинф</t>
        </is>
      </c>
      <c r="E13" s="503">
        <f>((E7*E9/E8)*E11)*E12</f>
        <v/>
      </c>
      <c r="F13" s="50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8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2025-01-24T12:11:38Z</dcterms:modified>
  <cp:lastModifiedBy>Николай Трофименко</cp:lastModifiedBy>
  <cp:lastPrinted>2023-11-29T10:49:08Z</cp:lastPrinted>
</cp:coreProperties>
</file>