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14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9" fontId="16" fillId="0" borderId="0" pivotButton="0" quotePrefix="0" xfId="0"/>
    <xf numFmtId="168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6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374" min="1" max="2"/>
    <col width="51.7109375" customWidth="1" style="374" min="3" max="3"/>
    <col width="47" customWidth="1" style="374" min="4" max="4"/>
    <col width="37.42578125" customWidth="1" style="374" min="5" max="5"/>
    <col width="9.140625" customWidth="1" style="374" min="6" max="6"/>
  </cols>
  <sheetData>
    <row r="3">
      <c r="B3" s="396" t="inlineStr">
        <is>
          <t>Приложение № 1</t>
        </is>
      </c>
    </row>
    <row r="4">
      <c r="B4" s="397" t="inlineStr">
        <is>
          <t>Сравнительная таблица отбора объекта-представителя</t>
        </is>
      </c>
    </row>
    <row r="5" ht="84" customHeight="1" s="372">
      <c r="B5" s="3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72">
      <c r="B6" s="243" t="n"/>
      <c r="C6" s="243" t="n"/>
      <c r="D6" s="243" t="n"/>
    </row>
    <row r="7" ht="64.5" customHeight="1" s="372">
      <c r="B7" s="398" t="inlineStr">
        <is>
          <t>Наименование разрабатываемого показателя УНЦ - Демонтаж ячейки однофазного автотрансформатора 500 кВ/СН/НН</t>
        </is>
      </c>
    </row>
    <row r="8" ht="31.5" customHeight="1" s="372">
      <c r="B8" s="398" t="inlineStr">
        <is>
          <t>Сопоставимый уровень цен: 4 квартал 2014</t>
        </is>
      </c>
    </row>
    <row r="9" ht="15.75" customHeight="1" s="372">
      <c r="B9" s="398" t="inlineStr">
        <is>
          <t>Единица измерения  — 1 ячейка</t>
        </is>
      </c>
    </row>
    <row r="10">
      <c r="B10" s="398" t="n"/>
    </row>
    <row r="11">
      <c r="B11" s="402" t="inlineStr">
        <is>
          <t>№ п/п</t>
        </is>
      </c>
      <c r="C11" s="402" t="inlineStr">
        <is>
          <t>Параметр</t>
        </is>
      </c>
      <c r="D11" s="402" t="inlineStr">
        <is>
          <t xml:space="preserve">Объект-представитель </t>
        </is>
      </c>
      <c r="E11" s="220" t="n"/>
    </row>
    <row r="12" ht="96.75" customHeight="1" s="372">
      <c r="B12" s="402" t="n">
        <v>1</v>
      </c>
      <c r="C12" s="215" t="inlineStr">
        <is>
          <t>Наименование объекта-представителя</t>
        </is>
      </c>
      <c r="D12" s="298" t="inlineStr">
        <is>
          <t>ПС 500 кВ Святогор (МЭС Зап.Сибири)</t>
        </is>
      </c>
    </row>
    <row r="13">
      <c r="B13" s="402" t="n">
        <v>2</v>
      </c>
      <c r="C13" s="215" t="inlineStr">
        <is>
          <t>Наименование субъекта Российской Федерации</t>
        </is>
      </c>
      <c r="D13" s="298" t="inlineStr">
        <is>
          <t>ХМАО - Югра</t>
        </is>
      </c>
    </row>
    <row r="14">
      <c r="B14" s="402" t="n">
        <v>3</v>
      </c>
      <c r="C14" s="215" t="inlineStr">
        <is>
          <t>Климатический район и подрайон</t>
        </is>
      </c>
      <c r="D14" s="299" t="inlineStr">
        <is>
          <t>IВ</t>
        </is>
      </c>
    </row>
    <row r="15">
      <c r="B15" s="402" t="n">
        <v>4</v>
      </c>
      <c r="C15" s="215" t="inlineStr">
        <is>
          <t>Мощность объекта</t>
        </is>
      </c>
      <c r="D15" s="298" t="n">
        <v>2</v>
      </c>
    </row>
    <row r="16" ht="116.25" customHeight="1" s="372">
      <c r="B16" s="40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8" t="inlineStr">
        <is>
          <t>Автотрансформатор однофазный АОДЦТН-267000/500/110(220)У1</t>
        </is>
      </c>
    </row>
    <row r="17" ht="79.5" customHeight="1" s="372">
      <c r="B17" s="40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7">
        <f>D18+D19</f>
        <v/>
      </c>
      <c r="E17" s="242" t="n"/>
    </row>
    <row r="18">
      <c r="B18" s="219" t="inlineStr">
        <is>
          <t>6.1</t>
        </is>
      </c>
      <c r="C18" s="215" t="inlineStr">
        <is>
          <t>строительно-монтажные работы</t>
        </is>
      </c>
      <c r="D18" s="287">
        <f>'Прил.2 Расч стоим'!F14</f>
        <v/>
      </c>
    </row>
    <row r="19" ht="15.75" customHeight="1" s="372">
      <c r="B19" s="219" t="inlineStr">
        <is>
          <t>6.2</t>
        </is>
      </c>
      <c r="C19" s="215" t="inlineStr">
        <is>
          <t>оборудование и инвентарь</t>
        </is>
      </c>
      <c r="D19" s="287" t="n">
        <v>0</v>
      </c>
    </row>
    <row r="20" ht="16.5" customHeight="1" s="372">
      <c r="B20" s="219" t="inlineStr">
        <is>
          <t>6.3</t>
        </is>
      </c>
      <c r="C20" s="215" t="inlineStr">
        <is>
          <t>пусконаладочные работы</t>
        </is>
      </c>
      <c r="D20" s="287" t="n"/>
    </row>
    <row r="21" ht="35.25" customHeight="1" s="372">
      <c r="B21" s="219" t="inlineStr">
        <is>
          <t>6.4</t>
        </is>
      </c>
      <c r="C21" s="218" t="inlineStr">
        <is>
          <t>прочие и лимитированные затраты</t>
        </is>
      </c>
      <c r="D21" s="287" t="n"/>
    </row>
    <row r="22">
      <c r="B22" s="402" t="n">
        <v>7</v>
      </c>
      <c r="C22" s="218" t="inlineStr">
        <is>
          <t>Сопоставимый уровень цен</t>
        </is>
      </c>
      <c r="D22" s="279" t="inlineStr">
        <is>
          <t>4 квартал 2014</t>
        </is>
      </c>
      <c r="E22" s="216" t="n"/>
    </row>
    <row r="23" ht="123" customHeight="1" s="372">
      <c r="B23" s="402" t="n">
        <v>8</v>
      </c>
      <c r="C23" s="2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7">
        <f>D17</f>
        <v/>
      </c>
      <c r="E23" s="242" t="n"/>
    </row>
    <row r="24" ht="60.75" customHeight="1" s="372">
      <c r="B24" s="40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7">
        <f>D17/D15</f>
        <v/>
      </c>
      <c r="E24" s="216" t="n"/>
    </row>
    <row r="25" ht="48" customHeight="1" s="372">
      <c r="B25" s="402" t="n">
        <v>10</v>
      </c>
      <c r="C25" s="215" t="inlineStr">
        <is>
          <t>Примечание</t>
        </is>
      </c>
      <c r="D25" s="402" t="n"/>
    </row>
    <row r="26">
      <c r="B26" s="214" t="n"/>
      <c r="C26" s="213" t="n"/>
      <c r="D26" s="213" t="n"/>
    </row>
    <row r="27" ht="37.5" customHeight="1" s="372">
      <c r="B27" s="306" t="n"/>
    </row>
    <row r="28">
      <c r="B28" s="374" t="inlineStr">
        <is>
          <t>Составил ______________________    А.Р. Маркова</t>
        </is>
      </c>
    </row>
    <row r="29">
      <c r="B29" s="306" t="inlineStr">
        <is>
          <t xml:space="preserve">                         (подпись, инициалы, фамилия)</t>
        </is>
      </c>
    </row>
    <row r="31">
      <c r="B31" s="374" t="inlineStr">
        <is>
          <t>Проверил ______________________        А.В. Костянецкая</t>
        </is>
      </c>
    </row>
    <row r="32">
      <c r="B32" s="3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374" min="1" max="1"/>
    <col width="9.140625" customWidth="1" style="374" min="2" max="2"/>
    <col width="35.28515625" customWidth="1" style="374" min="3" max="3"/>
    <col width="13.85546875" customWidth="1" style="374" min="4" max="4"/>
    <col width="24.85546875" customWidth="1" style="374" min="5" max="5"/>
    <col width="15.5703125" customWidth="1" style="374" min="6" max="6"/>
    <col width="14.85546875" customWidth="1" style="374" min="7" max="7"/>
    <col width="16.7109375" customWidth="1" style="374" min="8" max="8"/>
    <col width="13" customWidth="1" style="374" min="9" max="10"/>
    <col width="18" customWidth="1" style="374" min="11" max="11"/>
    <col width="9.140625" customWidth="1" style="374" min="12" max="12"/>
  </cols>
  <sheetData>
    <row r="3">
      <c r="B3" s="396" t="inlineStr">
        <is>
          <t>Приложение № 2</t>
        </is>
      </c>
      <c r="K3" s="306" t="n"/>
    </row>
    <row r="4">
      <c r="B4" s="397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72">
      <c r="B6" s="403">
        <f>'Прил.1 Сравнит табл'!B7:D7</f>
        <v/>
      </c>
      <c r="K6" s="306" t="n"/>
    </row>
    <row r="7">
      <c r="B7" s="398">
        <f>'Прил.1 Сравнит табл'!B9:D9</f>
        <v/>
      </c>
    </row>
    <row r="8" ht="18.75" customHeight="1" s="372">
      <c r="B8" s="244" t="n"/>
    </row>
    <row r="9" ht="15.75" customHeight="1" s="372">
      <c r="B9" s="402" t="inlineStr">
        <is>
          <t>№ п/п</t>
        </is>
      </c>
      <c r="C9" s="4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2" t="inlineStr">
        <is>
          <t>Объект-представитель 1</t>
        </is>
      </c>
      <c r="E9" s="490" t="n"/>
      <c r="F9" s="490" t="n"/>
      <c r="G9" s="490" t="n"/>
      <c r="H9" s="490" t="n"/>
      <c r="I9" s="490" t="n"/>
      <c r="J9" s="491" t="n"/>
    </row>
    <row r="10" ht="15.75" customHeight="1" s="372">
      <c r="B10" s="492" t="n"/>
      <c r="C10" s="492" t="n"/>
      <c r="D10" s="402" t="inlineStr">
        <is>
          <t>Номер сметы</t>
        </is>
      </c>
      <c r="E10" s="402" t="inlineStr">
        <is>
          <t>Наименование сметы</t>
        </is>
      </c>
      <c r="F10" s="402" t="inlineStr">
        <is>
          <t>Сметная стоимость в уровне цен 4 кв. 2014г., тыс. руб.</t>
        </is>
      </c>
      <c r="G10" s="490" t="n"/>
      <c r="H10" s="490" t="n"/>
      <c r="I10" s="490" t="n"/>
      <c r="J10" s="491" t="n"/>
    </row>
    <row r="11" ht="31.5" customHeight="1" s="372">
      <c r="B11" s="493" t="n"/>
      <c r="C11" s="493" t="n"/>
      <c r="D11" s="493" t="n"/>
      <c r="E11" s="493" t="n"/>
      <c r="F11" s="402" t="inlineStr">
        <is>
          <t>Строительные работы</t>
        </is>
      </c>
      <c r="G11" s="402" t="inlineStr">
        <is>
          <t>Монтажные работы</t>
        </is>
      </c>
      <c r="H11" s="402" t="inlineStr">
        <is>
          <t>Оборудование</t>
        </is>
      </c>
      <c r="I11" s="402" t="inlineStr">
        <is>
          <t>Прочее</t>
        </is>
      </c>
      <c r="J11" s="402" t="inlineStr">
        <is>
          <t>Всего</t>
        </is>
      </c>
    </row>
    <row r="12" ht="15" customHeight="1" s="372">
      <c r="B12" s="402" t="n"/>
      <c r="C12" s="402" t="inlineStr">
        <is>
          <t>Демонтаж ячейки однофазного автотрансформатора 500 кВ/СН/НН</t>
        </is>
      </c>
      <c r="D12" s="402" t="n"/>
      <c r="E12" s="402" t="n"/>
      <c r="F12" s="402" t="n">
        <v>10184.6936838</v>
      </c>
      <c r="G12" s="491" t="n"/>
      <c r="H12" s="402" t="n">
        <v>0</v>
      </c>
      <c r="I12" s="402" t="n"/>
      <c r="J12" s="402" t="n">
        <v>10184.6936838</v>
      </c>
    </row>
    <row r="13" ht="15" customHeight="1" s="372">
      <c r="B13" s="406" t="inlineStr">
        <is>
          <t>Всего по объекту:</t>
        </is>
      </c>
      <c r="C13" s="490" t="n"/>
      <c r="D13" s="490" t="n"/>
      <c r="E13" s="491" t="n"/>
      <c r="F13" s="245" t="n"/>
      <c r="G13" s="245" t="n"/>
      <c r="H13" s="245" t="n"/>
      <c r="I13" s="245" t="n"/>
      <c r="J13" s="245" t="n"/>
    </row>
    <row r="14" ht="15.75" customHeight="1" s="372">
      <c r="B14" s="406" t="inlineStr">
        <is>
          <t>Всего по объекту в сопоставимом уровне цен 4кв. 2014г:</t>
        </is>
      </c>
      <c r="C14" s="490" t="n"/>
      <c r="D14" s="490" t="n"/>
      <c r="E14" s="491" t="n"/>
      <c r="F14" s="494">
        <f>F12</f>
        <v/>
      </c>
      <c r="G14" s="491" t="n"/>
      <c r="H14" s="245">
        <f>H12</f>
        <v/>
      </c>
      <c r="I14" s="245" t="n"/>
      <c r="J14" s="245">
        <f>J12</f>
        <v/>
      </c>
    </row>
    <row r="15" ht="15.75" customHeight="1" s="372"/>
    <row r="16" ht="15.75" customHeight="1" s="372"/>
    <row r="17" ht="15" customHeight="1" s="372"/>
    <row r="18" ht="15" customHeight="1" s="372"/>
    <row r="19" ht="15" customHeight="1" s="372"/>
    <row r="20" ht="15" customHeight="1" s="372">
      <c r="C20" s="364" t="inlineStr">
        <is>
          <t>Составил ______________________    А.Р. Маркова</t>
        </is>
      </c>
      <c r="D20" s="370" t="n"/>
      <c r="E20" s="370" t="n"/>
    </row>
    <row r="21" ht="15" customHeight="1" s="372">
      <c r="C21" s="371" t="inlineStr">
        <is>
          <t xml:space="preserve">                         (подпись, инициалы, фамилия)</t>
        </is>
      </c>
      <c r="D21" s="370" t="n"/>
      <c r="E21" s="370" t="n"/>
    </row>
    <row r="22" ht="15" customHeight="1" s="372">
      <c r="C22" s="364" t="n"/>
      <c r="D22" s="370" t="n"/>
      <c r="E22" s="370" t="n"/>
    </row>
    <row r="23" ht="15" customHeight="1" s="372">
      <c r="C23" s="364" t="inlineStr">
        <is>
          <t>Проверил ______________________        А.В. Костянецкая</t>
        </is>
      </c>
      <c r="D23" s="370" t="n"/>
      <c r="E23" s="370" t="n"/>
    </row>
    <row r="24" ht="15" customHeight="1" s="372">
      <c r="C24" s="371" t="inlineStr">
        <is>
          <t xml:space="preserve">                        (подпись, инициалы, фамилия)</t>
        </is>
      </c>
      <c r="D24" s="370" t="n"/>
      <c r="E24" s="370" t="n"/>
    </row>
    <row r="25" ht="15" customHeight="1" s="372"/>
    <row r="26" ht="15" customHeight="1" s="372"/>
    <row r="27" ht="15" customHeight="1" s="372"/>
    <row r="28" ht="15" customHeight="1" s="372"/>
    <row r="29" ht="15" customHeight="1" s="372"/>
    <row r="30" ht="15" customHeight="1" s="37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7"/>
  <sheetViews>
    <sheetView view="pageBreakPreview" topLeftCell="A338" zoomScale="70" workbookViewId="0">
      <selection activeCell="D345" sqref="D345"/>
    </sheetView>
  </sheetViews>
  <sheetFormatPr baseColWidth="8" defaultColWidth="9.140625" defaultRowHeight="15.75"/>
  <cols>
    <col width="9.140625" customWidth="1" style="374" min="1" max="1"/>
    <col width="12.5703125" customWidth="1" style="374" min="2" max="2"/>
    <col width="22.42578125" customWidth="1" style="374" min="3" max="3"/>
    <col width="49.7109375" customWidth="1" style="374" min="4" max="4"/>
    <col width="10.140625" customWidth="1" style="374" min="5" max="5"/>
    <col width="20.7109375" customWidth="1" style="374" min="6" max="6"/>
    <col width="20" customWidth="1" style="374" min="7" max="7"/>
    <col width="16.7109375" customWidth="1" style="306" min="8" max="8"/>
    <col width="9.140625" customWidth="1" style="374" min="9" max="9"/>
    <col width="11.85546875" customWidth="1" style="374" min="10" max="10"/>
    <col width="15" customWidth="1" style="374" min="11" max="11"/>
    <col width="9.140625" customWidth="1" style="374" min="12" max="12"/>
  </cols>
  <sheetData>
    <row r="2">
      <c r="A2" s="396" t="inlineStr">
        <is>
          <t xml:space="preserve">Приложение № 3 </t>
        </is>
      </c>
    </row>
    <row r="3">
      <c r="A3" s="397" t="inlineStr">
        <is>
          <t>Объектная ресурсная ведомость</t>
        </is>
      </c>
    </row>
    <row r="4" s="372">
      <c r="A4" s="397" t="n"/>
      <c r="B4" s="397" t="n"/>
      <c r="C4" s="397" t="n"/>
      <c r="I4" s="374" t="n"/>
      <c r="J4" s="374" t="n"/>
      <c r="K4" s="374" t="n"/>
      <c r="L4" s="374" t="n"/>
    </row>
    <row r="5">
      <c r="A5" s="398" t="n"/>
    </row>
    <row r="6">
      <c r="A6" s="403" t="inlineStr">
        <is>
          <t>Наименование разрабатываемого показателя УНЦ -  Демонтаж ячейки однофазного автотрансформатора 500 кВ/СН/НН</t>
        </is>
      </c>
    </row>
    <row r="7">
      <c r="A7" s="403" t="n"/>
      <c r="B7" s="403" t="n"/>
      <c r="C7" s="403" t="n"/>
      <c r="D7" s="403" t="n"/>
      <c r="E7" s="403" t="n"/>
      <c r="F7" s="403" t="n"/>
      <c r="G7" s="403" t="n"/>
      <c r="H7" s="403" t="n"/>
    </row>
    <row r="8" ht="38.25" customHeight="1" s="372">
      <c r="A8" s="402" t="inlineStr">
        <is>
          <t>п/п</t>
        </is>
      </c>
      <c r="B8" s="402" t="inlineStr">
        <is>
          <t>№ЛСР</t>
        </is>
      </c>
      <c r="C8" s="402" t="inlineStr">
        <is>
          <t>Код ресурса</t>
        </is>
      </c>
      <c r="D8" s="402" t="inlineStr">
        <is>
          <t>Наименование ресурса</t>
        </is>
      </c>
      <c r="E8" s="402" t="inlineStr">
        <is>
          <t>Ед. изм.</t>
        </is>
      </c>
      <c r="F8" s="402" t="inlineStr">
        <is>
          <t>Кол-во единиц по данным объекта-представителя</t>
        </is>
      </c>
      <c r="G8" s="402" t="inlineStr">
        <is>
          <t>Сметная стоимость в ценах на 01.01.2000 (руб.)</t>
        </is>
      </c>
      <c r="H8" s="491" t="n"/>
    </row>
    <row r="9" ht="40.5" customHeight="1" s="372">
      <c r="A9" s="493" t="n"/>
      <c r="B9" s="493" t="n"/>
      <c r="C9" s="493" t="n"/>
      <c r="D9" s="493" t="n"/>
      <c r="E9" s="493" t="n"/>
      <c r="F9" s="493" t="n"/>
      <c r="G9" s="402" t="inlineStr">
        <is>
          <t>на ед.изм.</t>
        </is>
      </c>
      <c r="H9" s="402" t="inlineStr">
        <is>
          <t>общая</t>
        </is>
      </c>
    </row>
    <row r="10">
      <c r="A10" s="387" t="n">
        <v>1</v>
      </c>
      <c r="B10" s="387" t="n"/>
      <c r="C10" s="387" t="n">
        <v>2</v>
      </c>
      <c r="D10" s="387" t="inlineStr">
        <is>
          <t>З</t>
        </is>
      </c>
      <c r="E10" s="387" t="n">
        <v>4</v>
      </c>
      <c r="F10" s="387" t="n">
        <v>5</v>
      </c>
      <c r="G10" s="387" t="n">
        <v>6</v>
      </c>
      <c r="H10" s="387" t="n">
        <v>7</v>
      </c>
    </row>
    <row r="11" customFormat="1" s="224">
      <c r="A11" s="408" t="inlineStr">
        <is>
          <t>Затраты труда рабочих</t>
        </is>
      </c>
      <c r="B11" s="490" t="n"/>
      <c r="C11" s="490" t="n"/>
      <c r="D11" s="490" t="n"/>
      <c r="E11" s="491" t="n"/>
      <c r="F11" s="495" t="n">
        <v>41543.645712</v>
      </c>
      <c r="G11" s="249" t="n"/>
      <c r="H11" s="495">
        <f>SUM(H12:H33)</f>
        <v/>
      </c>
    </row>
    <row r="12">
      <c r="A12" s="288" t="n">
        <v>1</v>
      </c>
      <c r="B12" s="226" t="n"/>
      <c r="C12" s="288" t="inlineStr">
        <is>
          <t>1-4-0</t>
        </is>
      </c>
      <c r="D12" s="289" t="inlineStr">
        <is>
          <t>Затраты труда рабочих (средний разряд работы 4,0)</t>
        </is>
      </c>
      <c r="E12" s="436" t="inlineStr">
        <is>
          <t>чел.-ч</t>
        </is>
      </c>
      <c r="F12" s="288" t="n">
        <v>25648.38</v>
      </c>
      <c r="G12" s="278" t="n">
        <v>9.619999999999999</v>
      </c>
      <c r="H12" s="343">
        <f>ROUND(F12*G12,2)</f>
        <v/>
      </c>
      <c r="J12" s="295" t="n"/>
      <c r="K12" s="295" t="n"/>
    </row>
    <row r="13">
      <c r="A13" s="252" t="n">
        <v>2</v>
      </c>
      <c r="B13" s="226" t="n"/>
      <c r="C13" s="288" t="inlineStr">
        <is>
          <t>1-4-9</t>
        </is>
      </c>
      <c r="D13" s="289" t="inlineStr">
        <is>
          <t>Затраты труда рабочих (средний разряд работы 4,9)</t>
        </is>
      </c>
      <c r="E13" s="436" t="inlineStr">
        <is>
          <t>чел.-ч</t>
        </is>
      </c>
      <c r="F13" s="436" t="n">
        <v>3422.231952</v>
      </c>
      <c r="G13" s="278" t="n">
        <v>10.94</v>
      </c>
      <c r="H13" s="343">
        <f>ROUND(F13*G13,2)</f>
        <v/>
      </c>
      <c r="J13" s="295" t="n"/>
      <c r="K13" s="295" t="n"/>
    </row>
    <row r="14">
      <c r="A14" s="436" t="n">
        <v>3</v>
      </c>
      <c r="B14" s="226" t="n"/>
      <c r="C14" s="288" t="inlineStr">
        <is>
          <t>1-3-8</t>
        </is>
      </c>
      <c r="D14" s="289" t="inlineStr">
        <is>
          <t>Затраты труда рабочих (средний разряд работы 3,8)</t>
        </is>
      </c>
      <c r="E14" s="436" t="inlineStr">
        <is>
          <t>чел.-ч</t>
        </is>
      </c>
      <c r="F14" s="288" t="n">
        <v>3004.332</v>
      </c>
      <c r="G14" s="278" t="n">
        <v>9.4</v>
      </c>
      <c r="H14" s="343">
        <f>ROUND(F14*G14,2)</f>
        <v/>
      </c>
      <c r="J14" s="295" t="n"/>
      <c r="K14" s="295" t="n"/>
    </row>
    <row r="15">
      <c r="A15" s="252" t="n">
        <v>4</v>
      </c>
      <c r="B15" s="226" t="n"/>
      <c r="C15" s="288" t="inlineStr">
        <is>
          <t>1-3-9</t>
        </is>
      </c>
      <c r="D15" s="289" t="inlineStr">
        <is>
          <t>Затраты труда рабочих (средний разряд работы 3,9)</t>
        </is>
      </c>
      <c r="E15" s="436" t="inlineStr">
        <is>
          <t>чел.-ч</t>
        </is>
      </c>
      <c r="F15" s="288" t="n">
        <v>2015.364</v>
      </c>
      <c r="G15" s="278" t="n">
        <v>9.51</v>
      </c>
      <c r="H15" s="343">
        <f>ROUND(F15*G15,2)</f>
        <v/>
      </c>
      <c r="J15" s="295" t="n"/>
      <c r="K15" s="295" t="n"/>
    </row>
    <row r="16">
      <c r="A16" s="436" t="n">
        <v>5</v>
      </c>
      <c r="B16" s="226" t="n"/>
      <c r="C16" s="288" t="inlineStr">
        <is>
          <t>1-5-0</t>
        </is>
      </c>
      <c r="D16" s="289" t="inlineStr">
        <is>
          <t>Затраты труда рабочих (средний разряд работы 5,0)</t>
        </is>
      </c>
      <c r="E16" s="436" t="inlineStr">
        <is>
          <t>чел.-ч</t>
        </is>
      </c>
      <c r="F16" s="288" t="n">
        <v>1535.376</v>
      </c>
      <c r="G16" s="278" t="n">
        <v>11.09</v>
      </c>
      <c r="H16" s="343">
        <f>ROUND(F16*G16,2)</f>
        <v/>
      </c>
      <c r="J16" s="295" t="n"/>
      <c r="K16" s="295" t="n"/>
    </row>
    <row r="17">
      <c r="A17" s="252" t="n">
        <v>6</v>
      </c>
      <c r="B17" s="226" t="n"/>
      <c r="C17" s="288" t="inlineStr">
        <is>
          <t>1-4-3</t>
        </is>
      </c>
      <c r="D17" s="289" t="inlineStr">
        <is>
          <t>Затраты труда рабочих (средний разряд работы 4,3)</t>
        </is>
      </c>
      <c r="E17" s="436" t="inlineStr">
        <is>
          <t>чел.-ч</t>
        </is>
      </c>
      <c r="F17" s="288" t="n">
        <v>1397.208</v>
      </c>
      <c r="G17" s="278" t="n">
        <v>10.06</v>
      </c>
      <c r="H17" s="343">
        <f>ROUND(F17*G17,2)</f>
        <v/>
      </c>
      <c r="J17" s="295" t="n"/>
      <c r="K17" s="295" t="n"/>
    </row>
    <row r="18">
      <c r="A18" s="436" t="n">
        <v>7</v>
      </c>
      <c r="B18" s="226" t="n"/>
      <c r="C18" s="288" t="inlineStr">
        <is>
          <t>1-3-6</t>
        </is>
      </c>
      <c r="D18" s="289" t="inlineStr">
        <is>
          <t>Затраты труда рабочих (средний разряд работы 3,6)</t>
        </is>
      </c>
      <c r="E18" s="436" t="inlineStr">
        <is>
          <t>чел.-ч</t>
        </is>
      </c>
      <c r="F18" s="288" t="n">
        <v>1194.084</v>
      </c>
      <c r="G18" s="278" t="n">
        <v>9.18</v>
      </c>
      <c r="H18" s="343">
        <f>ROUND(F18*G18,2)</f>
        <v/>
      </c>
      <c r="J18" s="295" t="n"/>
      <c r="K18" s="295" t="n"/>
    </row>
    <row r="19">
      <c r="A19" s="252" t="n">
        <v>8</v>
      </c>
      <c r="B19" s="226" t="n"/>
      <c r="C19" s="288" t="inlineStr">
        <is>
          <t>1-3-5</t>
        </is>
      </c>
      <c r="D19" s="289" t="inlineStr">
        <is>
          <t>Затраты труда рабочих (средний разряд работы 3,5)</t>
        </is>
      </c>
      <c r="E19" s="436" t="inlineStr">
        <is>
          <t>чел.-ч</t>
        </is>
      </c>
      <c r="F19" s="288" t="n">
        <v>1142.268</v>
      </c>
      <c r="G19" s="278" t="n">
        <v>9.07</v>
      </c>
      <c r="H19" s="343">
        <f>ROUND(F19*G19,2)</f>
        <v/>
      </c>
      <c r="J19" s="295" t="n"/>
      <c r="K19" s="295" t="n"/>
    </row>
    <row r="20">
      <c r="A20" s="436" t="n">
        <v>9</v>
      </c>
      <c r="B20" s="226" t="n"/>
      <c r="C20" s="288" t="inlineStr">
        <is>
          <t>1-4-4</t>
        </is>
      </c>
      <c r="D20" s="289" t="inlineStr">
        <is>
          <t>Затраты труда рабочих (средний разряд работы 4,4)</t>
        </is>
      </c>
      <c r="E20" s="436" t="inlineStr">
        <is>
          <t>чел.-ч</t>
        </is>
      </c>
      <c r="F20" s="288" t="n">
        <v>454.068</v>
      </c>
      <c r="G20" s="278" t="n">
        <v>10.21</v>
      </c>
      <c r="H20" s="343">
        <f>ROUND(F20*G20,2)</f>
        <v/>
      </c>
      <c r="J20" s="295" t="n"/>
      <c r="K20" s="295" t="n"/>
    </row>
    <row r="21">
      <c r="A21" s="252" t="n">
        <v>10</v>
      </c>
      <c r="B21" s="226" t="n"/>
      <c r="C21" s="288" t="inlineStr">
        <is>
          <t>1-4-1</t>
        </is>
      </c>
      <c r="D21" s="289" t="inlineStr">
        <is>
          <t>Затраты труда рабочих (средний разряд работы 4,1)</t>
        </is>
      </c>
      <c r="E21" s="436" t="inlineStr">
        <is>
          <t>чел.-ч</t>
        </is>
      </c>
      <c r="F21" s="288" t="n">
        <v>323.244</v>
      </c>
      <c r="G21" s="278" t="n">
        <v>9.76</v>
      </c>
      <c r="H21" s="343">
        <f>ROUND(F21*G21,2)</f>
        <v/>
      </c>
      <c r="J21" s="295" t="n"/>
      <c r="K21" s="295" t="n"/>
    </row>
    <row r="22">
      <c r="A22" s="436" t="n">
        <v>11</v>
      </c>
      <c r="B22" s="226" t="n"/>
      <c r="C22" s="288" t="inlineStr">
        <is>
          <t>1-2-5</t>
        </is>
      </c>
      <c r="D22" s="289" t="inlineStr">
        <is>
          <t>Затраты труда рабочих (средний разряд работы 2,5)</t>
        </is>
      </c>
      <c r="E22" s="436" t="inlineStr">
        <is>
          <t>чел.-ч</t>
        </is>
      </c>
      <c r="F22" s="288" t="n">
        <v>350.688</v>
      </c>
      <c r="G22" s="278" t="n">
        <v>8.17</v>
      </c>
      <c r="H22" s="343">
        <f>ROUND(F22*G22,2)</f>
        <v/>
      </c>
      <c r="J22" s="295" t="n"/>
      <c r="K22" s="295" t="n"/>
    </row>
    <row r="23">
      <c r="A23" s="252" t="n">
        <v>12</v>
      </c>
      <c r="B23" s="226" t="n"/>
      <c r="C23" s="288" t="inlineStr">
        <is>
          <t>1-2-8</t>
        </is>
      </c>
      <c r="D23" s="289" t="inlineStr">
        <is>
          <t>Затраты труда рабочих (средний разряд работы 2,8)</t>
        </is>
      </c>
      <c r="E23" s="436" t="inlineStr">
        <is>
          <t>чел.-ч</t>
        </is>
      </c>
      <c r="F23" s="288" t="n">
        <v>228.72</v>
      </c>
      <c r="G23" s="278" t="n">
        <v>8.380000000000001</v>
      </c>
      <c r="H23" s="343">
        <f>ROUND(F23*G23,2)</f>
        <v/>
      </c>
      <c r="J23" s="295" t="n"/>
      <c r="K23" s="295" t="n"/>
    </row>
    <row r="24">
      <c r="A24" s="436" t="n">
        <v>13</v>
      </c>
      <c r="B24" s="226" t="n"/>
      <c r="C24" s="288" t="inlineStr">
        <is>
          <t>1-3-1</t>
        </is>
      </c>
      <c r="D24" s="289" t="inlineStr">
        <is>
          <t>Затраты труда рабочих (средний разряд работы 3,1)</t>
        </is>
      </c>
      <c r="E24" s="436" t="inlineStr">
        <is>
          <t>чел.-ч</t>
        </is>
      </c>
      <c r="F24" s="288" t="n">
        <v>201.564</v>
      </c>
      <c r="G24" s="278" t="n">
        <v>8.640000000000001</v>
      </c>
      <c r="H24" s="343">
        <f>ROUND(F24*G24,2)</f>
        <v/>
      </c>
      <c r="J24" s="295" t="n"/>
      <c r="K24" s="295" t="n"/>
    </row>
    <row r="25">
      <c r="A25" s="252" t="n">
        <v>14</v>
      </c>
      <c r="B25" s="226" t="n"/>
      <c r="C25" s="288" t="inlineStr">
        <is>
          <t>1-1-5</t>
        </is>
      </c>
      <c r="D25" s="289" t="inlineStr">
        <is>
          <t>Затраты труда рабочих (средний разряд работы 1,5)</t>
        </is>
      </c>
      <c r="E25" s="436" t="inlineStr">
        <is>
          <t>чел.-ч</t>
        </is>
      </c>
      <c r="F25" s="436" t="n">
        <v>185.20176</v>
      </c>
      <c r="G25" s="278" t="n">
        <v>7.5</v>
      </c>
      <c r="H25" s="343">
        <f>ROUND(F25*G25,2)</f>
        <v/>
      </c>
      <c r="J25" s="295" t="n"/>
      <c r="K25" s="295" t="n"/>
    </row>
    <row r="26">
      <c r="A26" s="436" t="n">
        <v>15</v>
      </c>
      <c r="B26" s="226" t="n"/>
      <c r="C26" s="288" t="inlineStr">
        <is>
          <t>1-3-7</t>
        </is>
      </c>
      <c r="D26" s="289" t="inlineStr">
        <is>
          <t>Затраты труда рабочих (средний разряд работы 3,7)</t>
        </is>
      </c>
      <c r="E26" s="436" t="inlineStr">
        <is>
          <t>чел.-ч</t>
        </is>
      </c>
      <c r="F26" s="288" t="n">
        <v>110.664</v>
      </c>
      <c r="G26" s="278" t="n">
        <v>9.289999999999999</v>
      </c>
      <c r="H26" s="343">
        <f>ROUND(F26*G26,2)</f>
        <v/>
      </c>
      <c r="J26" s="295" t="n"/>
      <c r="K26" s="295" t="n"/>
    </row>
    <row r="27">
      <c r="A27" s="252" t="n">
        <v>16</v>
      </c>
      <c r="B27" s="226" t="n"/>
      <c r="C27" s="288" t="inlineStr">
        <is>
          <t>1-4-7</t>
        </is>
      </c>
      <c r="D27" s="289" t="inlineStr">
        <is>
          <t>Затраты труда рабочих (средний разряд работы 4,7)</t>
        </is>
      </c>
      <c r="E27" s="436" t="inlineStr">
        <is>
          <t>чел.-ч</t>
        </is>
      </c>
      <c r="F27" s="288" t="n">
        <v>95.83199999999999</v>
      </c>
      <c r="G27" s="278" t="n">
        <v>10.65</v>
      </c>
      <c r="H27" s="343">
        <f>ROUND(F27*G27,2)</f>
        <v/>
      </c>
      <c r="J27" s="295" t="n"/>
      <c r="K27" s="295" t="n"/>
    </row>
    <row r="28">
      <c r="A28" s="436" t="n">
        <v>17</v>
      </c>
      <c r="B28" s="226" t="n"/>
      <c r="C28" s="288" t="inlineStr">
        <is>
          <t>1-3-4</t>
        </is>
      </c>
      <c r="D28" s="289" t="inlineStr">
        <is>
          <t>Затраты труда рабочих (средний разряд работы 3,4)</t>
        </is>
      </c>
      <c r="E28" s="436" t="inlineStr">
        <is>
          <t>чел.-ч</t>
        </is>
      </c>
      <c r="F28" s="288" t="n">
        <v>73.836</v>
      </c>
      <c r="G28" s="278" t="n">
        <v>8.970000000000001</v>
      </c>
      <c r="H28" s="343">
        <f>ROUND(F28*G28,2)</f>
        <v/>
      </c>
      <c r="J28" s="295" t="n"/>
      <c r="K28" s="295" t="n"/>
    </row>
    <row r="29">
      <c r="A29" s="252" t="n">
        <v>18</v>
      </c>
      <c r="B29" s="226" t="n"/>
      <c r="C29" s="288" t="inlineStr">
        <is>
          <t>1-3-0</t>
        </is>
      </c>
      <c r="D29" s="289" t="inlineStr">
        <is>
          <t>Затраты труда рабочих (средний разряд работы 3,0)</t>
        </is>
      </c>
      <c r="E29" s="436" t="inlineStr">
        <is>
          <t>чел.-ч</t>
        </is>
      </c>
      <c r="F29" s="288" t="n">
        <v>66.58799999999999</v>
      </c>
      <c r="G29" s="278" t="n">
        <v>8.529999999999999</v>
      </c>
      <c r="H29" s="343">
        <f>ROUND(F29*G29,2)</f>
        <v/>
      </c>
      <c r="J29" s="295" t="n"/>
      <c r="K29" s="295" t="n"/>
    </row>
    <row r="30">
      <c r="A30" s="436" t="n">
        <v>19</v>
      </c>
      <c r="B30" s="226" t="n"/>
      <c r="C30" s="288" t="inlineStr">
        <is>
          <t>1-2-0</t>
        </is>
      </c>
      <c r="D30" s="289" t="inlineStr">
        <is>
          <t>Затраты труда рабочих (средний разряд работы 2,0)</t>
        </is>
      </c>
      <c r="E30" s="436" t="inlineStr">
        <is>
          <t>чел.-ч</t>
        </is>
      </c>
      <c r="F30" s="288" t="n">
        <v>39.816</v>
      </c>
      <c r="G30" s="278" t="n">
        <v>7.8</v>
      </c>
      <c r="H30" s="343">
        <f>ROUND(F30*G30,2)</f>
        <v/>
      </c>
      <c r="J30" s="295" t="n"/>
      <c r="K30" s="295" t="n"/>
    </row>
    <row r="31">
      <c r="A31" s="252" t="n">
        <v>20</v>
      </c>
      <c r="B31" s="226" t="n"/>
      <c r="C31" s="288" t="inlineStr">
        <is>
          <t>1-2-2</t>
        </is>
      </c>
      <c r="D31" s="289" t="inlineStr">
        <is>
          <t>Затраты труда рабочих (средний разряд работы 2,2)</t>
        </is>
      </c>
      <c r="E31" s="436" t="inlineStr">
        <is>
          <t>чел.-ч</t>
        </is>
      </c>
      <c r="F31" s="288" t="n">
        <v>38.244</v>
      </c>
      <c r="G31" s="278" t="n">
        <v>7.94</v>
      </c>
      <c r="H31" s="343">
        <f>ROUND(F31*G31,2)</f>
        <v/>
      </c>
      <c r="J31" s="295" t="n"/>
      <c r="K31" s="295" t="n"/>
    </row>
    <row r="32">
      <c r="A32" s="436" t="n">
        <v>21</v>
      </c>
      <c r="B32" s="226" t="n"/>
      <c r="C32" s="288" t="inlineStr">
        <is>
          <t>1-4-2</t>
        </is>
      </c>
      <c r="D32" s="289" t="inlineStr">
        <is>
          <t>Затраты труда рабочих (средний разряд работы 4,2)</t>
        </is>
      </c>
      <c r="E32" s="436" t="inlineStr">
        <is>
          <t>чел.-ч</t>
        </is>
      </c>
      <c r="F32" s="288" t="n">
        <v>15.768</v>
      </c>
      <c r="G32" s="278" t="n">
        <v>9.92</v>
      </c>
      <c r="H32" s="343">
        <f>ROUND(F32*G32,2)</f>
        <v/>
      </c>
      <c r="J32" s="295" t="n"/>
      <c r="K32" s="295" t="n"/>
    </row>
    <row r="33">
      <c r="A33" s="252" t="n">
        <v>22</v>
      </c>
      <c r="B33" s="226" t="n"/>
      <c r="C33" s="288" t="inlineStr">
        <is>
          <t>1-3-3</t>
        </is>
      </c>
      <c r="D33" s="289" t="inlineStr">
        <is>
          <t>Затраты труда рабочих (средний разряд работы 3,3)</t>
        </is>
      </c>
      <c r="E33" s="436" t="inlineStr">
        <is>
          <t>чел.-ч</t>
        </is>
      </c>
      <c r="F33" s="288" t="n">
        <v>0.168</v>
      </c>
      <c r="G33" s="278" t="n">
        <v>8.859999999999999</v>
      </c>
      <c r="H33" s="343">
        <f>ROUND(F33*G33,2)</f>
        <v/>
      </c>
      <c r="J33" s="295" t="n"/>
      <c r="K33" s="295" t="n"/>
    </row>
    <row r="34" ht="15.75" customHeight="1" s="372">
      <c r="A34" s="407" t="inlineStr">
        <is>
          <t>Затраты труда машинистов</t>
        </is>
      </c>
      <c r="B34" s="490" t="n"/>
      <c r="C34" s="490" t="n"/>
      <c r="D34" s="490" t="n"/>
      <c r="E34" s="491" t="n"/>
      <c r="F34" s="408" t="n"/>
      <c r="G34" s="225" t="n"/>
      <c r="H34" s="495">
        <f>H35</f>
        <v/>
      </c>
      <c r="J34" s="496" t="n"/>
    </row>
    <row r="35">
      <c r="A35" s="436" t="n">
        <v>23</v>
      </c>
      <c r="B35" s="409" t="n"/>
      <c r="C35" s="288" t="n">
        <v>2</v>
      </c>
      <c r="D35" s="289" t="inlineStr">
        <is>
          <t>Затраты труда машинистов</t>
        </is>
      </c>
      <c r="E35" s="436" t="inlineStr">
        <is>
          <t>чел.-ч</t>
        </is>
      </c>
      <c r="F35" s="497" t="n">
        <v>8222.155140000001</v>
      </c>
      <c r="G35" s="302" t="n">
        <v>0</v>
      </c>
      <c r="H35" s="498">
        <f>66094.97+25090.5</f>
        <v/>
      </c>
      <c r="J35" s="295" t="n"/>
      <c r="K35" s="295" t="n"/>
    </row>
    <row r="36" customFormat="1" s="224">
      <c r="A36" s="408" t="inlineStr">
        <is>
          <t>Машины и механизмы</t>
        </is>
      </c>
      <c r="B36" s="490" t="n"/>
      <c r="C36" s="490" t="n"/>
      <c r="D36" s="490" t="n"/>
      <c r="E36" s="491" t="n"/>
      <c r="F36" s="408" t="n"/>
      <c r="G36" s="225" t="n"/>
      <c r="H36" s="495">
        <f>SUM(H37:H102)</f>
        <v/>
      </c>
    </row>
    <row r="37" ht="25.5" customHeight="1" s="372">
      <c r="A37" s="436" t="n">
        <v>24</v>
      </c>
      <c r="B37" s="409" t="n"/>
      <c r="C37" s="329" t="inlineStr">
        <is>
          <t>91.02.02-001</t>
        </is>
      </c>
      <c r="D37" s="423" t="inlineStr">
        <is>
          <t>Агрегаты копровые без дизель-молота на базе трактора мощностью 80 кВт (108 л.с.)</t>
        </is>
      </c>
      <c r="E37" s="416" t="inlineStr">
        <is>
          <t>маш.-ч</t>
        </is>
      </c>
      <c r="F37" s="416" t="n">
        <v>784.8</v>
      </c>
      <c r="G37" s="425" t="n">
        <v>239.25</v>
      </c>
      <c r="H37" s="343">
        <f>ROUND(F37*G37,2)</f>
        <v/>
      </c>
      <c r="I37" s="254" t="n"/>
      <c r="J37" s="253" t="n"/>
      <c r="K37" s="295" t="n"/>
      <c r="L37" s="254" t="n"/>
    </row>
    <row r="38" ht="25.5" customFormat="1" customHeight="1" s="224">
      <c r="A38" s="436" t="n">
        <v>25</v>
      </c>
      <c r="B38" s="409" t="n"/>
      <c r="C38" s="329" t="inlineStr">
        <is>
          <t>91.05.05-014</t>
        </is>
      </c>
      <c r="D38" s="423" t="inlineStr">
        <is>
          <t>Краны на автомобильном ходу, грузоподъемность 10 т</t>
        </is>
      </c>
      <c r="E38" s="416" t="inlineStr">
        <is>
          <t>маш.-ч</t>
        </is>
      </c>
      <c r="F38" s="329" t="n">
        <v>1214.184</v>
      </c>
      <c r="G38" s="425" t="n">
        <v>111.99</v>
      </c>
      <c r="H38" s="343">
        <f>ROUND(F38*G38,2)</f>
        <v/>
      </c>
      <c r="I38" s="254" t="n"/>
      <c r="K38" s="295" t="n"/>
      <c r="L38" s="254" t="n"/>
    </row>
    <row r="39" ht="38.25" customHeight="1" s="372">
      <c r="A39" s="436" t="n">
        <v>26</v>
      </c>
      <c r="B39" s="409" t="n"/>
      <c r="C39" s="329" t="inlineStr">
        <is>
          <t>91.04.01-021</t>
        </is>
      </c>
      <c r="D39" s="42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9" s="416" t="inlineStr">
        <is>
          <t>маш.-ч</t>
        </is>
      </c>
      <c r="F39" s="329" t="n">
        <v>1053.768</v>
      </c>
      <c r="G39" s="425" t="n">
        <v>87.59999999999999</v>
      </c>
      <c r="H39" s="343">
        <f>ROUND(F39*G39,2)</f>
        <v/>
      </c>
      <c r="I39" s="254" t="n"/>
      <c r="K39" s="295" t="n"/>
      <c r="L39" s="254" t="n"/>
    </row>
    <row r="40">
      <c r="A40" s="436" t="n">
        <v>27</v>
      </c>
      <c r="B40" s="409" t="n"/>
      <c r="C40" s="329" t="inlineStr">
        <is>
          <t>91.21.22-447</t>
        </is>
      </c>
      <c r="D40" s="423" t="inlineStr">
        <is>
          <t>Установки электрометаллизационные</t>
        </is>
      </c>
      <c r="E40" s="416" t="inlineStr">
        <is>
          <t>маш.-ч</t>
        </is>
      </c>
      <c r="F40" s="329" t="n">
        <v>1160.397288</v>
      </c>
      <c r="G40" s="425" t="n">
        <v>74.23999999999999</v>
      </c>
      <c r="H40" s="343">
        <f>ROUND(F40*G40,2)</f>
        <v/>
      </c>
      <c r="I40" s="254" t="n"/>
      <c r="K40" s="295" t="n"/>
      <c r="L40" s="254" t="n"/>
    </row>
    <row r="41">
      <c r="A41" s="436" t="n">
        <v>28</v>
      </c>
      <c r="B41" s="409" t="n"/>
      <c r="C41" s="329" t="inlineStr">
        <is>
          <t>91.14.03-002</t>
        </is>
      </c>
      <c r="D41" s="423" t="inlineStr">
        <is>
          <t>Автомобили-самосвалы, грузоподъемность до 10 т</t>
        </is>
      </c>
      <c r="E41" s="416" t="inlineStr">
        <is>
          <t>маш.-ч</t>
        </is>
      </c>
      <c r="F41" s="416" t="n">
        <v>979.056</v>
      </c>
      <c r="G41" s="425" t="n">
        <v>87.48999999999999</v>
      </c>
      <c r="H41" s="343">
        <f>ROUND(F41*G41,2)</f>
        <v/>
      </c>
      <c r="I41" s="254" t="n"/>
      <c r="K41" s="295" t="n"/>
      <c r="L41" s="254" t="n"/>
    </row>
    <row r="42" ht="25.5" customHeight="1" s="372">
      <c r="A42" s="436" t="n">
        <v>29</v>
      </c>
      <c r="B42" s="409" t="n"/>
      <c r="C42" s="329" t="inlineStr">
        <is>
          <t>91.10.05-007</t>
        </is>
      </c>
      <c r="D42" s="423" t="inlineStr">
        <is>
          <t>Трубоукладчики, номинальная грузоподъемность 12,5 т</t>
        </is>
      </c>
      <c r="E42" s="416" t="inlineStr">
        <is>
          <t>маш.-ч</t>
        </is>
      </c>
      <c r="F42" s="329" t="n">
        <v>301.368</v>
      </c>
      <c r="G42" s="425" t="n">
        <v>239.44</v>
      </c>
      <c r="H42" s="343">
        <f>ROUND(F42*G42,2)</f>
        <v/>
      </c>
      <c r="I42" s="254" t="n"/>
      <c r="K42" s="295" t="n"/>
      <c r="L42" s="254" t="n"/>
    </row>
    <row r="43" ht="25.5" customHeight="1" s="372">
      <c r="A43" s="436" t="n">
        <v>30</v>
      </c>
      <c r="B43" s="409" t="n"/>
      <c r="C43" s="329" t="inlineStr">
        <is>
          <t>91.17.04-033</t>
        </is>
      </c>
      <c r="D43" s="423" t="inlineStr">
        <is>
          <t>Агрегаты сварочные двухпостовые для ручной сварки на тракторе, мощность 79 кВт (108 л.с.)</t>
        </is>
      </c>
      <c r="E43" s="416" t="inlineStr">
        <is>
          <t>маш.-ч</t>
        </is>
      </c>
      <c r="F43" s="329" t="n">
        <v>473.544</v>
      </c>
      <c r="G43" s="425" t="n">
        <v>133.97</v>
      </c>
      <c r="H43" s="343">
        <f>ROUND(F43*G43,2)</f>
        <v/>
      </c>
      <c r="I43" s="254" t="n"/>
      <c r="K43" s="295" t="n"/>
      <c r="L43" s="254" t="n"/>
    </row>
    <row r="44">
      <c r="A44" s="436" t="n">
        <v>31</v>
      </c>
      <c r="B44" s="409" t="n"/>
      <c r="C44" s="329" t="inlineStr">
        <is>
          <t>91.02.03-024</t>
        </is>
      </c>
      <c r="D44" s="423" t="inlineStr">
        <is>
          <t>Дизель-молоты 2,5 т</t>
        </is>
      </c>
      <c r="E44" s="416" t="inlineStr">
        <is>
          <t>маш.-ч</t>
        </is>
      </c>
      <c r="F44" s="329" t="n">
        <v>784.8</v>
      </c>
      <c r="G44" s="425" t="n">
        <v>70.67</v>
      </c>
      <c r="H44" s="343">
        <f>ROUND(F44*G44,2)</f>
        <v/>
      </c>
      <c r="I44" s="254" t="n"/>
      <c r="K44" s="295" t="n"/>
    </row>
    <row r="45">
      <c r="A45" s="436" t="n">
        <v>32</v>
      </c>
      <c r="B45" s="409" t="n"/>
      <c r="C45" s="329" t="inlineStr">
        <is>
          <t>91.10.01-002</t>
        </is>
      </c>
      <c r="D45" s="423" t="inlineStr">
        <is>
          <t>Агрегаты наполнительно-опрессовочные до 300 м3/ч</t>
        </is>
      </c>
      <c r="E45" s="416" t="inlineStr">
        <is>
          <t>маш.-ч</t>
        </is>
      </c>
      <c r="F45" s="329" t="n">
        <v>164.508</v>
      </c>
      <c r="G45" s="425" t="n">
        <v>287.99</v>
      </c>
      <c r="H45" s="343">
        <f>ROUND(F45*G45,2)</f>
        <v/>
      </c>
      <c r="K45" s="295" t="n"/>
    </row>
    <row r="46" ht="25.5" customHeight="1" s="372">
      <c r="A46" s="436" t="n">
        <v>33</v>
      </c>
      <c r="B46" s="409" t="n"/>
      <c r="C46" s="329" t="inlineStr">
        <is>
          <t>91.05.06-012</t>
        </is>
      </c>
      <c r="D46" s="423" t="inlineStr">
        <is>
          <t>Краны на гусеничном ходу, грузоподъемность до 16 т</t>
        </is>
      </c>
      <c r="E46" s="416" t="inlineStr">
        <is>
          <t>маш.-ч</t>
        </is>
      </c>
      <c r="F46" s="329" t="n">
        <v>303.984</v>
      </c>
      <c r="G46" s="425" t="n">
        <v>96.89</v>
      </c>
      <c r="H46" s="343">
        <f>ROUND(F46*G46,2)</f>
        <v/>
      </c>
      <c r="K46" s="295" t="n"/>
    </row>
    <row r="47">
      <c r="A47" s="436" t="n">
        <v>34</v>
      </c>
      <c r="B47" s="409" t="n"/>
      <c r="C47" s="329" t="inlineStr">
        <is>
          <t>91.14.02-001</t>
        </is>
      </c>
      <c r="D47" s="423" t="inlineStr">
        <is>
          <t>Автомобили бортовые, грузоподъемность до 5 т</t>
        </is>
      </c>
      <c r="E47" s="416" t="inlineStr">
        <is>
          <t>маш.-ч</t>
        </is>
      </c>
      <c r="F47" s="416" t="n">
        <v>363.987912</v>
      </c>
      <c r="G47" s="425" t="n">
        <v>65.70999999999999</v>
      </c>
      <c r="H47" s="343">
        <f>ROUND(F47*G47,2)</f>
        <v/>
      </c>
      <c r="K47" s="295" t="n"/>
    </row>
    <row r="48" ht="25.5" customHeight="1" s="372">
      <c r="A48" s="436" t="n">
        <v>35</v>
      </c>
      <c r="B48" s="409" t="n"/>
      <c r="C48" s="329" t="inlineStr">
        <is>
          <t>91.21.22-432</t>
        </is>
      </c>
      <c r="D48" s="423" t="inlineStr">
        <is>
          <t>Установка вакуумной обработки трансформаторного масла</t>
        </is>
      </c>
      <c r="E48" s="416" t="inlineStr">
        <is>
          <t>маш.час</t>
        </is>
      </c>
      <c r="F48" s="329" t="n">
        <v>257.088</v>
      </c>
      <c r="G48" s="425" t="n">
        <v>77.03</v>
      </c>
      <c r="H48" s="343">
        <f>ROUND(F48*G48,2)</f>
        <v/>
      </c>
      <c r="K48" s="295" t="n"/>
    </row>
    <row r="49" ht="38.25" customHeight="1" s="372">
      <c r="A49" s="436" t="n">
        <v>36</v>
      </c>
      <c r="B49" s="409" t="n"/>
      <c r="C49" s="329" t="n">
        <v>50101</v>
      </c>
      <c r="D49" s="423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49" s="416" t="inlineStr">
        <is>
          <t>маш.час</t>
        </is>
      </c>
      <c r="F49" s="329" t="n">
        <v>203.892</v>
      </c>
      <c r="G49" s="425" t="n">
        <v>90</v>
      </c>
      <c r="H49" s="343">
        <f>ROUND(F49*G49,2)</f>
        <v/>
      </c>
      <c r="K49" s="295" t="n"/>
    </row>
    <row r="50">
      <c r="A50" s="436" t="n">
        <v>37</v>
      </c>
      <c r="B50" s="409" t="n"/>
      <c r="C50" s="329" t="n">
        <v>350221</v>
      </c>
      <c r="D50" s="423" t="inlineStr">
        <is>
          <t>Маслоподогреватель</t>
        </is>
      </c>
      <c r="E50" s="416" t="inlineStr">
        <is>
          <t>маш.час</t>
        </is>
      </c>
      <c r="F50" s="329" t="n">
        <v>361.776</v>
      </c>
      <c r="G50" s="425" t="n">
        <v>38.87</v>
      </c>
      <c r="H50" s="343">
        <f>ROUND(F50*G50,2)</f>
        <v/>
      </c>
      <c r="K50" s="295" t="n"/>
    </row>
    <row r="51" ht="25.5" customHeight="1" s="372">
      <c r="A51" s="436" t="n">
        <v>38</v>
      </c>
      <c r="B51" s="409" t="n"/>
      <c r="C51" s="329" t="n">
        <v>30408</v>
      </c>
      <c r="D51" s="423" t="inlineStr">
        <is>
          <t>Лебедки электрические тяговым усилием 156,96 кН (16 т)</t>
        </is>
      </c>
      <c r="E51" s="416" t="inlineStr">
        <is>
          <t>маш.час</t>
        </is>
      </c>
      <c r="F51" s="329" t="n">
        <v>81.432</v>
      </c>
      <c r="G51" s="425" t="n">
        <v>131.44</v>
      </c>
      <c r="H51" s="343">
        <f>ROUND(F51*G51,2)</f>
        <v/>
      </c>
      <c r="K51" s="295" t="n"/>
    </row>
    <row r="52">
      <c r="A52" s="436" t="n">
        <v>39</v>
      </c>
      <c r="B52" s="409" t="n"/>
      <c r="C52" s="329" t="n">
        <v>351051</v>
      </c>
      <c r="D52" s="423" t="inlineStr">
        <is>
          <t>Установка передвижная цеолитовая</t>
        </is>
      </c>
      <c r="E52" s="416" t="inlineStr">
        <is>
          <t>маш.час</t>
        </is>
      </c>
      <c r="F52" s="329" t="n">
        <v>200.496</v>
      </c>
      <c r="G52" s="425" t="n">
        <v>38.65</v>
      </c>
      <c r="H52" s="343">
        <f>ROUND(F52*G52,2)</f>
        <v/>
      </c>
      <c r="J52" s="499" t="n"/>
      <c r="K52" s="295" t="n"/>
      <c r="L52" s="254" t="n"/>
    </row>
    <row r="53" ht="25.5" customFormat="1" customHeight="1" s="224">
      <c r="A53" s="436" t="n">
        <v>40</v>
      </c>
      <c r="B53" s="409" t="n"/>
      <c r="C53" s="329" t="n">
        <v>21143</v>
      </c>
      <c r="D53" s="423" t="inlineStr">
        <is>
          <t>Краны на автомобильном ходу при работе на других видах строительства 16 т</t>
        </is>
      </c>
      <c r="E53" s="416" t="inlineStr">
        <is>
          <t>маш.час</t>
        </is>
      </c>
      <c r="F53" s="329" t="n">
        <v>56.76</v>
      </c>
      <c r="G53" s="425" t="n">
        <v>115.4</v>
      </c>
      <c r="H53" s="343">
        <f>ROUND(F53*G53,2)</f>
        <v/>
      </c>
      <c r="K53" s="295" t="n"/>
      <c r="L53" s="254" t="n"/>
    </row>
    <row r="54" ht="25.5" customHeight="1" s="372">
      <c r="A54" s="436" t="n">
        <v>41</v>
      </c>
      <c r="B54" s="409" t="n"/>
      <c r="C54" s="329" t="n">
        <v>40502</v>
      </c>
      <c r="D54" s="423" t="inlineStr">
        <is>
          <t>Установки для сварки ручной дуговой (постоянного тока)</t>
        </is>
      </c>
      <c r="E54" s="416" t="inlineStr">
        <is>
          <t>маш.час</t>
        </is>
      </c>
      <c r="F54" s="329" t="n">
        <v>767.436</v>
      </c>
      <c r="G54" s="425" t="n">
        <v>8.1</v>
      </c>
      <c r="H54" s="343">
        <f>ROUND(F54*G54,2)</f>
        <v/>
      </c>
      <c r="K54" s="295" t="n"/>
      <c r="L54" s="254" t="n"/>
    </row>
    <row r="55">
      <c r="A55" s="436" t="n">
        <v>42</v>
      </c>
      <c r="B55" s="409" t="n"/>
      <c r="C55" s="329" t="n">
        <v>30902</v>
      </c>
      <c r="D55" s="423" t="inlineStr">
        <is>
          <t>Подъемники гидравлические высотой подъема 10 м</t>
        </is>
      </c>
      <c r="E55" s="416" t="inlineStr">
        <is>
          <t>маш.час</t>
        </is>
      </c>
      <c r="F55" s="329" t="n">
        <v>184.272</v>
      </c>
      <c r="G55" s="425" t="n">
        <v>29.6</v>
      </c>
      <c r="H55" s="343">
        <f>ROUND(F55*G55,2)</f>
        <v/>
      </c>
      <c r="K55" s="295" t="n"/>
      <c r="L55" s="254" t="n"/>
    </row>
    <row r="56">
      <c r="A56" s="436" t="n">
        <v>43</v>
      </c>
      <c r="B56" s="409" t="n"/>
      <c r="C56" s="329" t="n">
        <v>31004</v>
      </c>
      <c r="D56" s="423" t="inlineStr">
        <is>
          <t>Автогидроподъемники высотой подъема 28 м</t>
        </is>
      </c>
      <c r="E56" s="416" t="inlineStr">
        <is>
          <t>маш.час</t>
        </is>
      </c>
      <c r="F56" s="329" t="n">
        <v>18</v>
      </c>
      <c r="G56" s="425" t="n">
        <v>243.49</v>
      </c>
      <c r="H56" s="343">
        <f>ROUND(F56*G56,2)</f>
        <v/>
      </c>
      <c r="K56" s="295" t="n"/>
      <c r="L56" s="254" t="n"/>
    </row>
    <row r="57">
      <c r="A57" s="436" t="n">
        <v>44</v>
      </c>
      <c r="B57" s="409" t="n"/>
      <c r="C57" s="329" t="n">
        <v>400101</v>
      </c>
      <c r="D57" s="423" t="inlineStr">
        <is>
          <t>Тягачи седельные, грузоподъемность 12 т</t>
        </is>
      </c>
      <c r="E57" s="416" t="inlineStr">
        <is>
          <t>маш.час</t>
        </is>
      </c>
      <c r="F57" s="329" t="n">
        <v>31.392</v>
      </c>
      <c r="G57" s="425" t="n">
        <v>127.82</v>
      </c>
      <c r="H57" s="343">
        <f>ROUND(F57*G57,2)</f>
        <v/>
      </c>
      <c r="K57" s="295" t="n"/>
      <c r="L57" s="254" t="n"/>
    </row>
    <row r="58" ht="25.5" customHeight="1" s="372">
      <c r="A58" s="436" t="n">
        <v>45</v>
      </c>
      <c r="B58" s="409" t="n"/>
      <c r="C58" s="329" t="n">
        <v>20121</v>
      </c>
      <c r="D58" s="423" t="inlineStr">
        <is>
          <t>Краны башенные при работе на монтаже технологического оборудования 25-75 т</t>
        </is>
      </c>
      <c r="E58" s="416" t="inlineStr">
        <is>
          <t>маш.час</t>
        </is>
      </c>
      <c r="F58" s="329" t="n">
        <v>12.552</v>
      </c>
      <c r="G58" s="425" t="n">
        <v>312.21</v>
      </c>
      <c r="H58" s="343">
        <f>ROUND(F58*G58,2)</f>
        <v/>
      </c>
      <c r="K58" s="295" t="n"/>
    </row>
    <row r="59" ht="25.5" customHeight="1" s="372">
      <c r="A59" s="436" t="n">
        <v>46</v>
      </c>
      <c r="B59" s="409" t="n"/>
      <c r="C59" s="329" t="n">
        <v>20403</v>
      </c>
      <c r="D59" s="423" t="inlineStr">
        <is>
          <t>Краны козловые при работе на монтаже технологического оборудования 32 т</t>
        </is>
      </c>
      <c r="E59" s="416" t="inlineStr">
        <is>
          <t>маш.час</t>
        </is>
      </c>
      <c r="F59" s="329" t="n">
        <v>31.068</v>
      </c>
      <c r="G59" s="425" t="n">
        <v>120.52</v>
      </c>
      <c r="H59" s="343">
        <f>ROUND(F59*G59,2)</f>
        <v/>
      </c>
      <c r="K59" s="295" t="n"/>
    </row>
    <row r="60">
      <c r="A60" s="436" t="n">
        <v>47</v>
      </c>
      <c r="B60" s="409" t="n"/>
      <c r="C60" s="329" t="n">
        <v>350401</v>
      </c>
      <c r="D60" s="423" t="inlineStr">
        <is>
          <t>Насос вакуумный 3,6 м3/мин</t>
        </is>
      </c>
      <c r="E60" s="416" t="inlineStr">
        <is>
          <t>маш.час</t>
        </is>
      </c>
      <c r="F60" s="329" t="n">
        <v>505.2</v>
      </c>
      <c r="G60" s="425" t="n">
        <v>6.28</v>
      </c>
      <c r="H60" s="343">
        <f>ROUND(F60*G60,2)</f>
        <v/>
      </c>
      <c r="K60" s="295" t="n"/>
    </row>
    <row r="61" ht="25.5" customHeight="1" s="372">
      <c r="A61" s="436" t="n">
        <v>48</v>
      </c>
      <c r="B61" s="409" t="n"/>
      <c r="C61" s="329" t="n">
        <v>350100</v>
      </c>
      <c r="D61" s="423" t="inlineStr">
        <is>
          <t>Выпрямитель полупроводниковый для подогрева трансформаторов</t>
        </is>
      </c>
      <c r="E61" s="416" t="inlineStr">
        <is>
          <t>маш.час</t>
        </is>
      </c>
      <c r="F61" s="329" t="n">
        <v>773.04</v>
      </c>
      <c r="G61" s="425" t="n">
        <v>3.82</v>
      </c>
      <c r="H61" s="343">
        <f>ROUND(F61*G61,2)</f>
        <v/>
      </c>
      <c r="K61" s="295" t="n"/>
    </row>
    <row r="62">
      <c r="A62" s="436" t="n">
        <v>49</v>
      </c>
      <c r="B62" s="409" t="n"/>
      <c r="C62" s="329" t="inlineStr">
        <is>
          <t>91.06.05-011</t>
        </is>
      </c>
      <c r="D62" s="423" t="inlineStr">
        <is>
          <t>Погрузчики, грузоподъемность 5 т</t>
        </is>
      </c>
      <c r="E62" s="416" t="inlineStr">
        <is>
          <t>маш.час</t>
        </is>
      </c>
      <c r="F62" s="416" t="n">
        <v>21.752652</v>
      </c>
      <c r="G62" s="425" t="n">
        <v>89.98999999999999</v>
      </c>
      <c r="H62" s="343">
        <f>ROUND(F62*G62,2)</f>
        <v/>
      </c>
      <c r="K62" s="295" t="n"/>
    </row>
    <row r="63" ht="25.5" customHeight="1" s="372">
      <c r="A63" s="436" t="n">
        <v>50</v>
      </c>
      <c r="B63" s="409" t="n"/>
      <c r="C63" s="329" t="n">
        <v>40202</v>
      </c>
      <c r="D63" s="423" t="inlineStr">
        <is>
          <t>Агрегаты сварочные передвижные с номинальным сварочным током 250-400 А с дизельным двигателем</t>
        </is>
      </c>
      <c r="E63" s="416" t="inlineStr">
        <is>
          <t>маш.час</t>
        </is>
      </c>
      <c r="F63" s="329" t="n">
        <v>135.792</v>
      </c>
      <c r="G63" s="425" t="n">
        <v>14</v>
      </c>
      <c r="H63" s="343">
        <f>ROUND(F63*G63,2)</f>
        <v/>
      </c>
      <c r="K63" s="295" t="n"/>
    </row>
    <row r="64">
      <c r="A64" s="436" t="n">
        <v>51</v>
      </c>
      <c r="B64" s="409" t="n"/>
      <c r="C64" s="329" t="n">
        <v>351365</v>
      </c>
      <c r="D64" s="423" t="inlineStr">
        <is>
          <t>Насосы мощностью 7,2 м3/ч</t>
        </is>
      </c>
      <c r="E64" s="416" t="inlineStr">
        <is>
          <t>маш.час</t>
        </is>
      </c>
      <c r="F64" s="329" t="n">
        <v>100.704</v>
      </c>
      <c r="G64" s="425" t="n">
        <v>18.68</v>
      </c>
      <c r="H64" s="343">
        <f>ROUND(F64*G64,2)</f>
        <v/>
      </c>
      <c r="K64" s="295" t="n"/>
    </row>
    <row r="65" ht="25.5" customHeight="1" s="372">
      <c r="A65" s="436" t="n">
        <v>52</v>
      </c>
      <c r="B65" s="409" t="n"/>
      <c r="C65" s="329" t="n">
        <v>70150</v>
      </c>
      <c r="D65" s="423" t="inlineStr">
        <is>
          <t>Бульдозеры при работе на других видах строительства 96 кВт (130 л.с.)</t>
        </is>
      </c>
      <c r="E65" s="416" t="inlineStr">
        <is>
          <t>маш.час</t>
        </is>
      </c>
      <c r="F65" s="329" t="n">
        <v>14.172</v>
      </c>
      <c r="G65" s="425" t="n">
        <v>94.05</v>
      </c>
      <c r="H65" s="343">
        <f>ROUND(F65*G65,2)</f>
        <v/>
      </c>
      <c r="K65" s="295" t="n"/>
    </row>
    <row r="66">
      <c r="A66" s="436" t="n">
        <v>53</v>
      </c>
      <c r="B66" s="409" t="n"/>
      <c r="C66" s="329" t="n">
        <v>351101</v>
      </c>
      <c r="D66" s="423" t="inlineStr">
        <is>
          <t>Установка «Суховей»</t>
        </is>
      </c>
      <c r="E66" s="416" t="inlineStr">
        <is>
          <t>маш.час</t>
        </is>
      </c>
      <c r="F66" s="329" t="n">
        <v>90.23999999999999</v>
      </c>
      <c r="G66" s="425" t="n">
        <v>13.49</v>
      </c>
      <c r="H66" s="343">
        <f>ROUND(F66*G66,2)</f>
        <v/>
      </c>
      <c r="J66" s="499" t="n"/>
      <c r="K66" s="295" t="n"/>
      <c r="L66" s="254" t="n"/>
    </row>
    <row r="67" ht="25.5" customFormat="1" customHeight="1" s="224">
      <c r="A67" s="436" t="n">
        <v>54</v>
      </c>
      <c r="B67" s="409" t="n"/>
      <c r="C67" s="329" t="n">
        <v>60247</v>
      </c>
      <c r="D67" s="423" t="inlineStr">
        <is>
          <t>Экскаваторы одноковшовые дизельные на гусеничном ходу при работе на других видах строительства 0,5 м3</t>
        </is>
      </c>
      <c r="E67" s="416" t="inlineStr">
        <is>
          <t>маш.час</t>
        </is>
      </c>
      <c r="F67" s="329" t="n">
        <v>11.688</v>
      </c>
      <c r="G67" s="425" t="n">
        <v>100</v>
      </c>
      <c r="H67" s="343">
        <f>ROUND(F67*G67,2)</f>
        <v/>
      </c>
      <c r="K67" s="295" t="n"/>
      <c r="L67" s="254" t="n"/>
    </row>
    <row r="68" ht="25.5" customHeight="1" s="372">
      <c r="A68" s="436" t="n">
        <v>55</v>
      </c>
      <c r="B68" s="409" t="n"/>
      <c r="C68" s="329" t="n">
        <v>21401</v>
      </c>
      <c r="D68" s="423" t="inlineStr">
        <is>
          <t>Краны на пневмоколесном ходу при работе на монтаже технологического оборудования 16 т</t>
        </is>
      </c>
      <c r="E68" s="416" t="inlineStr">
        <is>
          <t>маш.час</t>
        </is>
      </c>
      <c r="F68" s="329" t="n">
        <v>8.423999999999999</v>
      </c>
      <c r="G68" s="425" t="n">
        <v>131.16</v>
      </c>
      <c r="H68" s="343">
        <f>ROUND(F68*G68,2)</f>
        <v/>
      </c>
      <c r="K68" s="295" t="n"/>
      <c r="L68" s="254" t="n"/>
    </row>
    <row r="69">
      <c r="A69" s="436" t="n">
        <v>56</v>
      </c>
      <c r="B69" s="409" t="n"/>
      <c r="C69" s="329" t="n">
        <v>351251</v>
      </c>
      <c r="D69" s="423" t="inlineStr">
        <is>
          <t>Шкаф сушильный</t>
        </is>
      </c>
      <c r="E69" s="416" t="inlineStr">
        <is>
          <t>маш.час</t>
        </is>
      </c>
      <c r="F69" s="329" t="n">
        <v>400.896</v>
      </c>
      <c r="G69" s="425" t="n">
        <v>2.67</v>
      </c>
      <c r="H69" s="343">
        <f>ROUND(F69*G69,2)</f>
        <v/>
      </c>
      <c r="K69" s="295" t="n"/>
      <c r="L69" s="254" t="n"/>
    </row>
    <row r="70" ht="25.5" customHeight="1" s="372">
      <c r="A70" s="436" t="n">
        <v>57</v>
      </c>
      <c r="B70" s="409" t="n"/>
      <c r="C70" s="329" t="n">
        <v>30203</v>
      </c>
      <c r="D70" s="423" t="inlineStr">
        <is>
          <t>Домкраты гидравлические грузоподъемностью 63-100 т</t>
        </is>
      </c>
      <c r="E70" s="416" t="inlineStr">
        <is>
          <t>маш.час</t>
        </is>
      </c>
      <c r="F70" s="329" t="n">
        <v>909.216</v>
      </c>
      <c r="G70" s="425" t="n">
        <v>0.9</v>
      </c>
      <c r="H70" s="343">
        <f>ROUND(F70*G70,2)</f>
        <v/>
      </c>
      <c r="K70" s="295" t="n"/>
      <c r="L70" s="254" t="n"/>
    </row>
    <row r="71" ht="25.5" customHeight="1" s="372">
      <c r="A71" s="436" t="n">
        <v>58</v>
      </c>
      <c r="B71" s="409" t="n"/>
      <c r="C71" s="329" t="n">
        <v>340101</v>
      </c>
      <c r="D71" s="423" t="inlineStr">
        <is>
          <t>Агрегаты окрасочные высокого давления для окраски поверхностей конструкций мощностью 1 кВт</t>
        </is>
      </c>
      <c r="E71" s="416" t="inlineStr">
        <is>
          <t>маш.час</t>
        </is>
      </c>
      <c r="F71" s="329" t="n">
        <v>72.684</v>
      </c>
      <c r="G71" s="425" t="n">
        <v>6.82</v>
      </c>
      <c r="H71" s="343">
        <f>ROUND(F71*G71,2)</f>
        <v/>
      </c>
      <c r="K71" s="295" t="n"/>
      <c r="L71" s="254" t="n"/>
    </row>
    <row r="72">
      <c r="A72" s="436" t="n">
        <v>59</v>
      </c>
      <c r="B72" s="409" t="n"/>
      <c r="C72" s="329" t="n">
        <v>400004</v>
      </c>
      <c r="D72" s="423" t="inlineStr">
        <is>
          <t>Автомобили бортовые, грузоподъемность до 15 т</t>
        </is>
      </c>
      <c r="E72" s="416" t="inlineStr">
        <is>
          <t>маш.час</t>
        </is>
      </c>
      <c r="F72" s="329" t="n">
        <v>4.056</v>
      </c>
      <c r="G72" s="425" t="n">
        <v>117.92</v>
      </c>
      <c r="H72" s="343">
        <f>ROUND(F72*G72,2)</f>
        <v/>
      </c>
      <c r="K72" s="295" t="n"/>
      <c r="L72" s="254" t="n"/>
    </row>
    <row r="73" ht="25.5" customHeight="1" s="372">
      <c r="A73" s="436" t="n">
        <v>60</v>
      </c>
      <c r="B73" s="409" t="n"/>
      <c r="C73" s="329" t="n">
        <v>21201</v>
      </c>
      <c r="D73" s="423" t="inlineStr">
        <is>
          <t>Краны на гусеничном ходу при работе на монтаже технологического оборудования до 16 т</t>
        </is>
      </c>
      <c r="E73" s="416" t="inlineStr">
        <is>
          <t>маш.час</t>
        </is>
      </c>
      <c r="F73" s="329" t="n">
        <v>4.164</v>
      </c>
      <c r="G73" s="425" t="n">
        <v>99.78</v>
      </c>
      <c r="H73" s="343">
        <f>ROUND(F73*G73,2)</f>
        <v/>
      </c>
      <c r="K73" s="295" t="n"/>
      <c r="L73" s="254" t="n"/>
    </row>
    <row r="74" ht="25.5" customHeight="1" s="372">
      <c r="A74" s="436" t="n">
        <v>61</v>
      </c>
      <c r="B74" s="409" t="n"/>
      <c r="C74" s="329" t="n">
        <v>400111</v>
      </c>
      <c r="D74" s="423" t="inlineStr">
        <is>
          <t>Полуприцепы общего назначения, грузоподъемность 12 т</t>
        </is>
      </c>
      <c r="E74" s="416" t="inlineStr">
        <is>
          <t>маш.час</t>
        </is>
      </c>
      <c r="F74" s="329" t="n">
        <v>31.392</v>
      </c>
      <c r="G74" s="425" t="n">
        <v>12</v>
      </c>
      <c r="H74" s="343">
        <f>ROUND(F74*G74,2)</f>
        <v/>
      </c>
      <c r="K74" s="295" t="n"/>
      <c r="L74" s="254" t="n"/>
    </row>
    <row r="75" ht="25.5" customHeight="1" s="372">
      <c r="A75" s="436" t="n">
        <v>62</v>
      </c>
      <c r="B75" s="409" t="n"/>
      <c r="C75" s="329" t="n">
        <v>31812</v>
      </c>
      <c r="D75" s="423" t="inlineStr">
        <is>
          <t>Погрузчики одноковшовые универсальные фронтальные пневмоколесные 3 т</t>
        </is>
      </c>
      <c r="E75" s="416" t="inlineStr">
        <is>
          <t>маш.час</t>
        </is>
      </c>
      <c r="F75" s="329" t="n">
        <v>3.288</v>
      </c>
      <c r="G75" s="425" t="n">
        <v>90.40000000000001</v>
      </c>
      <c r="H75" s="343">
        <f>ROUND(F75*G75,2)</f>
        <v/>
      </c>
      <c r="K75" s="295" t="n"/>
      <c r="L75" s="254" t="n"/>
    </row>
    <row r="76">
      <c r="A76" s="436" t="n">
        <v>63</v>
      </c>
      <c r="B76" s="409" t="n"/>
      <c r="C76" s="329" t="n">
        <v>111100</v>
      </c>
      <c r="D76" s="423" t="inlineStr">
        <is>
          <t>Вибратор глубинный</t>
        </is>
      </c>
      <c r="E76" s="416" t="inlineStr">
        <is>
          <t>маш.час</t>
        </is>
      </c>
      <c r="F76" s="329" t="n">
        <v>156.216</v>
      </c>
      <c r="G76" s="425" t="n">
        <v>1.9</v>
      </c>
      <c r="H76" s="343">
        <f>ROUND(F76*G76,2)</f>
        <v/>
      </c>
      <c r="K76" s="295" t="n"/>
      <c r="L76" s="254" t="n"/>
    </row>
    <row r="77" ht="25.5" customHeight="1" s="372">
      <c r="A77" s="436" t="n">
        <v>64</v>
      </c>
      <c r="B77" s="409" t="n"/>
      <c r="C77" s="329" t="n">
        <v>20129</v>
      </c>
      <c r="D77" s="423" t="inlineStr">
        <is>
          <t>Краны башенные при работе на других видах строительства 8 т</t>
        </is>
      </c>
      <c r="E77" s="416" t="inlineStr">
        <is>
          <t>маш.час</t>
        </is>
      </c>
      <c r="F77" s="329" t="n">
        <v>3.372</v>
      </c>
      <c r="G77" s="425" t="n">
        <v>86.40000000000001</v>
      </c>
      <c r="H77" s="343">
        <f>ROUND(F77*G77,2)</f>
        <v/>
      </c>
      <c r="K77" s="295" t="n"/>
      <c r="L77" s="254" t="n"/>
    </row>
    <row r="78">
      <c r="A78" s="436" t="n">
        <v>65</v>
      </c>
      <c r="B78" s="409" t="n"/>
      <c r="C78" s="329" t="n">
        <v>400002</v>
      </c>
      <c r="D78" s="423" t="inlineStr">
        <is>
          <t>Автомобили бортовые, грузоподъемность до 8 т</t>
        </is>
      </c>
      <c r="E78" s="416" t="inlineStr">
        <is>
          <t>маш.час</t>
        </is>
      </c>
      <c r="F78" s="329" t="n">
        <v>2.412</v>
      </c>
      <c r="G78" s="425" t="n">
        <v>107.3</v>
      </c>
      <c r="H78" s="343">
        <f>ROUND(F78*G78,2)</f>
        <v/>
      </c>
      <c r="K78" s="295" t="n"/>
      <c r="L78" s="254" t="n"/>
    </row>
    <row r="79" ht="25.5" customHeight="1" s="372">
      <c r="A79" s="436" t="n">
        <v>66</v>
      </c>
      <c r="B79" s="409" t="n"/>
      <c r="C79" s="329" t="n">
        <v>41000</v>
      </c>
      <c r="D79" s="423" t="inlineStr">
        <is>
          <t>Преобразователи сварочные с номинальным сварочным током 315-500 А</t>
        </is>
      </c>
      <c r="E79" s="416" t="inlineStr">
        <is>
          <t>маш.час</t>
        </is>
      </c>
      <c r="F79" s="329" t="n">
        <v>12.84</v>
      </c>
      <c r="G79" s="425" t="n">
        <v>12.31</v>
      </c>
      <c r="H79" s="343">
        <f>ROUND(F79*G79,2)</f>
        <v/>
      </c>
      <c r="K79" s="295" t="n"/>
      <c r="L79" s="254" t="n"/>
    </row>
    <row r="80">
      <c r="A80" s="436" t="n">
        <v>67</v>
      </c>
      <c r="B80" s="409" t="n"/>
      <c r="C80" s="329" t="n">
        <v>350701</v>
      </c>
      <c r="D80" s="423" t="inlineStr">
        <is>
          <t>Станция насосная для привода гидродомкратов</t>
        </is>
      </c>
      <c r="E80" s="416" t="inlineStr">
        <is>
          <t>маш.час</t>
        </is>
      </c>
      <c r="F80" s="329" t="n">
        <v>85.68000000000001</v>
      </c>
      <c r="G80" s="425" t="n">
        <v>1.82</v>
      </c>
      <c r="H80" s="343">
        <f>ROUND(F80*G80,2)</f>
        <v/>
      </c>
      <c r="K80" s="295" t="n"/>
      <c r="L80" s="254" t="n"/>
    </row>
    <row r="81" ht="25.5" customHeight="1" s="372">
      <c r="A81" s="436" t="n">
        <v>68</v>
      </c>
      <c r="B81" s="409" t="n"/>
      <c r="C81" s="329" t="n">
        <v>70149</v>
      </c>
      <c r="D81" s="423" t="inlineStr">
        <is>
          <t>Бульдозеры при работе на других видах строительства 79 кВт (108 л.с.)</t>
        </is>
      </c>
      <c r="E81" s="416" t="inlineStr">
        <is>
          <t>маш.час</t>
        </is>
      </c>
      <c r="F81" s="329" t="n">
        <v>1.86</v>
      </c>
      <c r="G81" s="425" t="n">
        <v>79.06999999999999</v>
      </c>
      <c r="H81" s="343">
        <f>ROUND(F81*G81,2)</f>
        <v/>
      </c>
      <c r="K81" s="295" t="n"/>
      <c r="L81" s="254" t="n"/>
    </row>
    <row r="82" ht="25.5" customHeight="1" s="372">
      <c r="A82" s="436" t="n">
        <v>69</v>
      </c>
      <c r="B82" s="409" t="n"/>
      <c r="C82" s="329" t="n">
        <v>30403</v>
      </c>
      <c r="D82" s="423" t="inlineStr">
        <is>
          <t>Лебедки электрические тяговым усилием 19,62 кН (2 т)</t>
        </is>
      </c>
      <c r="E82" s="416" t="inlineStr">
        <is>
          <t>маш.час</t>
        </is>
      </c>
      <c r="F82" s="329" t="n">
        <v>21.192</v>
      </c>
      <c r="G82" s="425" t="n">
        <v>6.66</v>
      </c>
      <c r="H82" s="343">
        <f>ROUND(F82*G82,2)</f>
        <v/>
      </c>
      <c r="K82" s="295" t="n"/>
      <c r="L82" s="254" t="n"/>
    </row>
    <row r="83">
      <c r="A83" s="436" t="n">
        <v>70</v>
      </c>
      <c r="B83" s="409" t="n"/>
      <c r="C83" s="329" t="n">
        <v>40102</v>
      </c>
      <c r="D83" s="423" t="inlineStr">
        <is>
          <t>Электростанции передвижные 4 кВт</t>
        </is>
      </c>
      <c r="E83" s="416" t="inlineStr">
        <is>
          <t>маш.час</t>
        </is>
      </c>
      <c r="F83" s="329" t="n">
        <v>4.98</v>
      </c>
      <c r="G83" s="425" t="n">
        <v>27.11</v>
      </c>
      <c r="H83" s="343">
        <f>ROUND(F83*G83,2)</f>
        <v/>
      </c>
      <c r="K83" s="295" t="n"/>
      <c r="L83" s="254" t="n"/>
    </row>
    <row r="84">
      <c r="A84" s="436" t="n">
        <v>71</v>
      </c>
      <c r="B84" s="409" t="n"/>
      <c r="C84" s="329" t="n">
        <v>153101</v>
      </c>
      <c r="D84" s="423" t="inlineStr">
        <is>
          <t>Катки дорожные самоходные гладкие 5 т</t>
        </is>
      </c>
      <c r="E84" s="416" t="inlineStr">
        <is>
          <t>маш.час</t>
        </is>
      </c>
      <c r="F84" s="329" t="n">
        <v>0.888</v>
      </c>
      <c r="G84" s="425" t="n">
        <v>112.14</v>
      </c>
      <c r="H84" s="343">
        <f>ROUND(F84*G84,2)</f>
        <v/>
      </c>
      <c r="K84" s="295" t="n"/>
      <c r="L84" s="254" t="n"/>
    </row>
    <row r="85" ht="25.5" customHeight="1" s="372">
      <c r="A85" s="436" t="n">
        <v>72</v>
      </c>
      <c r="B85" s="409" t="n"/>
      <c r="C85" s="329" t="n">
        <v>350202</v>
      </c>
      <c r="D85" s="423" t="inlineStr">
        <is>
          <t>Маслонасосы шестеренные, производительность м3/час 2,3</t>
        </is>
      </c>
      <c r="E85" s="416" t="inlineStr">
        <is>
          <t>маш.час</t>
        </is>
      </c>
      <c r="F85" s="329" t="n">
        <v>72.864</v>
      </c>
      <c r="G85" s="425" t="n">
        <v>0.9</v>
      </c>
      <c r="H85" s="343">
        <f>ROUND(F85*G85,2)</f>
        <v/>
      </c>
      <c r="K85" s="295" t="n"/>
      <c r="L85" s="254" t="n"/>
    </row>
    <row r="86">
      <c r="A86" s="436" t="n">
        <v>73</v>
      </c>
      <c r="B86" s="409" t="n"/>
      <c r="C86" s="329" t="n">
        <v>40504</v>
      </c>
      <c r="D86" s="423" t="inlineStr">
        <is>
          <t>Аппарат для газовой сварки и резки</t>
        </is>
      </c>
      <c r="E86" s="416" t="inlineStr">
        <is>
          <t>маш.час</t>
        </is>
      </c>
      <c r="F86" s="329" t="n">
        <v>45.372</v>
      </c>
      <c r="G86" s="425" t="n">
        <v>1.2</v>
      </c>
      <c r="H86" s="343">
        <f>ROUND(F86*G86,2)</f>
        <v/>
      </c>
      <c r="K86" s="295" t="n"/>
      <c r="L86" s="254" t="n"/>
    </row>
    <row r="87">
      <c r="A87" s="436" t="n">
        <v>74</v>
      </c>
      <c r="B87" s="409" t="n"/>
      <c r="C87" s="329" t="n">
        <v>330301</v>
      </c>
      <c r="D87" s="423" t="inlineStr">
        <is>
          <t>Машины шлифовальные электрические</t>
        </is>
      </c>
      <c r="E87" s="416" t="inlineStr">
        <is>
          <t>маш.час</t>
        </is>
      </c>
      <c r="F87" s="329" t="n">
        <v>8.112</v>
      </c>
      <c r="G87" s="425" t="n">
        <v>5.13</v>
      </c>
      <c r="H87" s="343">
        <f>ROUND(F87*G87,2)</f>
        <v/>
      </c>
      <c r="K87" s="295" t="n"/>
      <c r="L87" s="254" t="n"/>
    </row>
    <row r="88" ht="25.5" customHeight="1" s="372">
      <c r="A88" s="436" t="n">
        <v>75</v>
      </c>
      <c r="B88" s="409" t="n"/>
      <c r="C88" s="329" t="n">
        <v>331100</v>
      </c>
      <c r="D88" s="423" t="inlineStr">
        <is>
          <t>Трамбовки пневматические при работе от передвижных компрессорных станций</t>
        </is>
      </c>
      <c r="E88" s="416" t="inlineStr">
        <is>
          <t>маш.час</t>
        </is>
      </c>
      <c r="F88" s="329" t="n">
        <v>73.848</v>
      </c>
      <c r="G88" s="425" t="n">
        <v>0.55</v>
      </c>
      <c r="H88" s="343">
        <f>ROUND(F88*G88,2)</f>
        <v/>
      </c>
      <c r="K88" s="295" t="n"/>
      <c r="L88" s="254" t="n"/>
    </row>
    <row r="89" ht="25.5" customHeight="1" s="372">
      <c r="A89" s="436" t="n">
        <v>76</v>
      </c>
      <c r="B89" s="409" t="n"/>
      <c r="C89" s="329" t="n">
        <v>30404</v>
      </c>
      <c r="D89" s="423" t="inlineStr">
        <is>
          <t>Лебедки электрические тяговым усилием до 31,39 кН (3,2 т)</t>
        </is>
      </c>
      <c r="E89" s="416" t="inlineStr">
        <is>
          <t>маш.час</t>
        </is>
      </c>
      <c r="F89" s="329" t="n">
        <v>5.832</v>
      </c>
      <c r="G89" s="425" t="n">
        <v>6.9</v>
      </c>
      <c r="H89" s="343">
        <f>ROUND(F89*G89,2)</f>
        <v/>
      </c>
      <c r="K89" s="295" t="n"/>
      <c r="L89" s="254" t="n"/>
    </row>
    <row r="90" ht="25.5" customHeight="1" s="372">
      <c r="A90" s="436" t="n">
        <v>77</v>
      </c>
      <c r="B90" s="409" t="n"/>
      <c r="C90" s="329" t="n">
        <v>332101</v>
      </c>
      <c r="D90" s="423" t="inlineStr">
        <is>
          <t>Установки для изготовления бандажей, диафрагм, пряжек</t>
        </is>
      </c>
      <c r="E90" s="416" t="inlineStr">
        <is>
          <t>маш.час</t>
        </is>
      </c>
      <c r="F90" s="329" t="n">
        <v>6.348</v>
      </c>
      <c r="G90" s="425" t="n">
        <v>2.16</v>
      </c>
      <c r="H90" s="343">
        <f>ROUND(F90*G90,2)</f>
        <v/>
      </c>
      <c r="K90" s="295" t="n"/>
      <c r="L90" s="254" t="n"/>
    </row>
    <row r="91">
      <c r="A91" s="436" t="n">
        <v>78</v>
      </c>
      <c r="B91" s="409" t="n"/>
      <c r="C91" s="329" t="n">
        <v>121011</v>
      </c>
      <c r="D91" s="423" t="inlineStr">
        <is>
          <t>Котлы битумные передвижные 400 л</t>
        </is>
      </c>
      <c r="E91" s="416" t="inlineStr">
        <is>
          <t>маш.час</t>
        </is>
      </c>
      <c r="F91" s="329" t="n">
        <v>0.384</v>
      </c>
      <c r="G91" s="425" t="n">
        <v>30</v>
      </c>
      <c r="H91" s="343">
        <f>ROUND(F91*G91,2)</f>
        <v/>
      </c>
      <c r="K91" s="295" t="n"/>
      <c r="L91" s="254" t="n"/>
    </row>
    <row r="92">
      <c r="A92" s="436" t="n">
        <v>79</v>
      </c>
      <c r="B92" s="409" t="n"/>
      <c r="C92" s="329" t="n">
        <v>331532</v>
      </c>
      <c r="D92" s="423" t="inlineStr">
        <is>
          <t>Пила цепная электрическая</t>
        </is>
      </c>
      <c r="E92" s="416" t="inlineStr">
        <is>
          <t>маш.час</t>
        </is>
      </c>
      <c r="F92" s="329" t="n">
        <v>3.192</v>
      </c>
      <c r="G92" s="425" t="n">
        <v>3.27</v>
      </c>
      <c r="H92" s="343">
        <f>ROUND(F92*G92,2)</f>
        <v/>
      </c>
      <c r="K92" s="295" t="n"/>
      <c r="L92" s="254" t="n"/>
    </row>
    <row r="93">
      <c r="A93" s="436" t="n">
        <v>80</v>
      </c>
      <c r="B93" s="409" t="n"/>
      <c r="C93" s="329" t="n">
        <v>111301</v>
      </c>
      <c r="D93" s="423" t="inlineStr">
        <is>
          <t>Вибратор поверхностный</t>
        </is>
      </c>
      <c r="E93" s="416" t="inlineStr">
        <is>
          <t>маш.час</t>
        </is>
      </c>
      <c r="F93" s="329" t="n">
        <v>8.988</v>
      </c>
      <c r="G93" s="425" t="n">
        <v>0.5</v>
      </c>
      <c r="H93" s="343">
        <f>ROUND(F93*G93,2)</f>
        <v/>
      </c>
      <c r="K93" s="295" t="n"/>
      <c r="L93" s="254" t="n"/>
    </row>
    <row r="94" ht="25.5" customHeight="1" s="372">
      <c r="A94" s="436" t="n">
        <v>81</v>
      </c>
      <c r="B94" s="409" t="n"/>
      <c r="C94" s="329" t="n">
        <v>30305</v>
      </c>
      <c r="D94" s="423" t="inlineStr">
        <is>
          <t>Лебедки ручные и рычажные тяговым усилием 31,39 кН (3,2 т)</t>
        </is>
      </c>
      <c r="E94" s="416" t="inlineStr">
        <is>
          <t>маш.час</t>
        </is>
      </c>
      <c r="F94" s="329" t="n">
        <v>1.212</v>
      </c>
      <c r="G94" s="425" t="n">
        <v>3.12</v>
      </c>
      <c r="H94" s="343">
        <f>ROUND(F94*G94,2)</f>
        <v/>
      </c>
      <c r="K94" s="295" t="n"/>
      <c r="L94" s="254" t="n"/>
    </row>
    <row r="95">
      <c r="A95" s="436" t="n">
        <v>82</v>
      </c>
      <c r="B95" s="409" t="n"/>
      <c r="C95" s="329" t="n">
        <v>331451</v>
      </c>
      <c r="D95" s="423" t="inlineStr">
        <is>
          <t>Перфораторы электрические</t>
        </is>
      </c>
      <c r="E95" s="416" t="inlineStr">
        <is>
          <t>маш.час</t>
        </is>
      </c>
      <c r="F95" s="329" t="n">
        <v>1.284</v>
      </c>
      <c r="G95" s="425" t="n">
        <v>2.08</v>
      </c>
      <c r="H95" s="343">
        <f>ROUND(F95*G95,2)</f>
        <v/>
      </c>
      <c r="K95" s="295" t="n"/>
      <c r="L95" s="254" t="n"/>
    </row>
    <row r="96">
      <c r="A96" s="436" t="n">
        <v>83</v>
      </c>
      <c r="B96" s="409" t="n"/>
      <c r="C96" s="329" t="n">
        <v>400051</v>
      </c>
      <c r="D96" s="423" t="inlineStr">
        <is>
          <t>Автомобиль-самосвал, грузоподъемность до 7 т</t>
        </is>
      </c>
      <c r="E96" s="416" t="inlineStr">
        <is>
          <t>маш.час</t>
        </is>
      </c>
      <c r="F96" s="329" t="n">
        <v>0.024</v>
      </c>
      <c r="G96" s="425" t="n">
        <v>111</v>
      </c>
      <c r="H96" s="343">
        <f>ROUND(F96*G96,2)</f>
        <v/>
      </c>
      <c r="K96" s="295" t="n"/>
      <c r="L96" s="254" t="n"/>
    </row>
    <row r="97">
      <c r="A97" s="436" t="n">
        <v>84</v>
      </c>
      <c r="B97" s="409" t="n"/>
      <c r="C97" s="329" t="n">
        <v>331006</v>
      </c>
      <c r="D97" s="423" t="inlineStr">
        <is>
          <t>Станок трубонарезной</t>
        </is>
      </c>
      <c r="E97" s="416" t="inlineStr">
        <is>
          <t>маш.час</t>
        </is>
      </c>
      <c r="F97" s="329" t="n">
        <v>0.08400000000000001</v>
      </c>
      <c r="G97" s="425" t="n">
        <v>30.46</v>
      </c>
      <c r="H97" s="343">
        <f>ROUND(F97*G97,2)</f>
        <v/>
      </c>
      <c r="K97" s="295" t="n"/>
      <c r="L97" s="254" t="n"/>
    </row>
    <row r="98">
      <c r="A98" s="436" t="n">
        <v>85</v>
      </c>
      <c r="B98" s="409" t="n"/>
      <c r="C98" s="329" t="n">
        <v>251703</v>
      </c>
      <c r="D98" s="423" t="inlineStr">
        <is>
          <t>Вагонетки неопрокидные, вместимость до 1,5 м3</t>
        </is>
      </c>
      <c r="E98" s="416" t="inlineStr">
        <is>
          <t>маш.час</t>
        </is>
      </c>
      <c r="F98" s="329" t="n">
        <v>4.2</v>
      </c>
      <c r="G98" s="425" t="n">
        <v>0.5</v>
      </c>
      <c r="H98" s="343">
        <f>ROUND(F98*G98,2)</f>
        <v/>
      </c>
      <c r="K98" s="295" t="n"/>
      <c r="L98" s="254" t="n"/>
    </row>
    <row r="99">
      <c r="A99" s="436" t="n">
        <v>86</v>
      </c>
      <c r="B99" s="409" t="n"/>
      <c r="C99" s="329" t="n">
        <v>331004</v>
      </c>
      <c r="D99" s="423" t="inlineStr">
        <is>
          <t>Станок токарно-винторезный</t>
        </is>
      </c>
      <c r="E99" s="416" t="inlineStr">
        <is>
          <t>маш.час</t>
        </is>
      </c>
      <c r="F99" s="329" t="n">
        <v>0.08400000000000001</v>
      </c>
      <c r="G99" s="425" t="n">
        <v>19.76</v>
      </c>
      <c r="H99" s="343">
        <f>ROUND(F99*G99,2)</f>
        <v/>
      </c>
      <c r="K99" s="295" t="n"/>
      <c r="L99" s="254" t="n"/>
    </row>
    <row r="100" ht="38.25" customHeight="1" s="372">
      <c r="A100" s="436" t="n">
        <v>87</v>
      </c>
      <c r="B100" s="409" t="n"/>
      <c r="C100" s="329" t="n">
        <v>41400</v>
      </c>
      <c r="D100" s="423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0" s="416" t="inlineStr">
        <is>
          <t>маш.час</t>
        </is>
      </c>
      <c r="F100" s="329" t="n">
        <v>0.192</v>
      </c>
      <c r="G100" s="425" t="n">
        <v>6.7</v>
      </c>
      <c r="H100" s="343">
        <f>ROUND(F100*G100,2)</f>
        <v/>
      </c>
      <c r="K100" s="295" t="n"/>
      <c r="L100" s="254" t="n"/>
    </row>
    <row r="101" ht="25.5" customHeight="1" s="372">
      <c r="A101" s="436" t="n">
        <v>88</v>
      </c>
      <c r="B101" s="409" t="n"/>
      <c r="C101" s="329" t="n">
        <v>30401</v>
      </c>
      <c r="D101" s="423" t="inlineStr">
        <is>
          <t>Лебедки электрические тяговым усилием до 5,79 кН (0,59 т)</t>
        </is>
      </c>
      <c r="E101" s="416" t="inlineStr">
        <is>
          <t>маш.час</t>
        </is>
      </c>
      <c r="F101" s="329" t="n">
        <v>0.756</v>
      </c>
      <c r="G101" s="425" t="n">
        <v>1.7</v>
      </c>
      <c r="H101" s="343">
        <f>ROUND(F101*G101,2)</f>
        <v/>
      </c>
      <c r="K101" s="295" t="n"/>
      <c r="L101" s="254" t="n"/>
    </row>
    <row r="102">
      <c r="A102" s="436" t="n">
        <v>89</v>
      </c>
      <c r="B102" s="409" t="n"/>
      <c r="C102" s="329" t="n">
        <v>331103</v>
      </c>
      <c r="D102" s="423" t="inlineStr">
        <is>
          <t>Трамбовки электрические</t>
        </is>
      </c>
      <c r="E102" s="416" t="inlineStr">
        <is>
          <t>маш.час</t>
        </is>
      </c>
      <c r="F102" s="329" t="n">
        <v>0.012</v>
      </c>
      <c r="G102" s="425" t="n">
        <v>6.7</v>
      </c>
      <c r="H102" s="343">
        <f>ROUND(F102*G102,2)</f>
        <v/>
      </c>
      <c r="K102" s="295" t="n"/>
      <c r="L102" s="254" t="n"/>
    </row>
    <row r="103" s="372">
      <c r="A103" s="407" t="inlineStr">
        <is>
          <t>Оборудование</t>
        </is>
      </c>
      <c r="B103" s="490" t="n"/>
      <c r="C103" s="490" t="n"/>
      <c r="D103" s="490" t="n"/>
      <c r="E103" s="491" t="n"/>
      <c r="F103" s="249" t="n"/>
      <c r="G103" s="249" t="n"/>
      <c r="H103" s="495">
        <f>SUM(H104:H107)</f>
        <v/>
      </c>
      <c r="I103" s="374" t="n"/>
      <c r="J103" s="374" t="n"/>
      <c r="K103" s="374" t="n"/>
      <c r="L103" s="254" t="n"/>
    </row>
    <row r="104" ht="25.5" customHeight="1" s="372">
      <c r="A104" s="252" t="n">
        <v>90</v>
      </c>
      <c r="B104" s="407" t="n"/>
      <c r="C104" s="288" t="inlineStr">
        <is>
          <t>Прайс из СД ОП</t>
        </is>
      </c>
      <c r="D104" s="289" t="inlineStr">
        <is>
          <t>Автотрансформатор однофазный АОДЦТН-167000/500/220У1</t>
        </is>
      </c>
      <c r="E104" s="436" t="inlineStr">
        <is>
          <t>шт.</t>
        </is>
      </c>
      <c r="F104" s="288" t="n">
        <v>6</v>
      </c>
      <c r="G104" s="355" t="n">
        <v>20668316.83</v>
      </c>
      <c r="H104" s="343">
        <f>ROUND(F104*G104,2)</f>
        <v/>
      </c>
      <c r="I104" s="374" t="n"/>
      <c r="J104" s="374" t="n"/>
      <c r="K104" s="374" t="n"/>
      <c r="L104" s="254" t="n"/>
    </row>
    <row r="105" ht="25.5" customHeight="1" s="372">
      <c r="A105" s="252" t="n">
        <v>91</v>
      </c>
      <c r="B105" s="407" t="n"/>
      <c r="C105" s="288" t="inlineStr">
        <is>
          <t>Прайс из СД ОП</t>
        </is>
      </c>
      <c r="D105" s="289" t="inlineStr">
        <is>
          <t xml:space="preserve">Ограничитель перенапряжения 500кВ ОПНп-500/1500/330-10 III </t>
        </is>
      </c>
      <c r="E105" s="436" t="inlineStr">
        <is>
          <t>шт</t>
        </is>
      </c>
      <c r="F105" s="288" t="n">
        <v>6</v>
      </c>
      <c r="G105" s="355" t="n">
        <v>123142.22</v>
      </c>
      <c r="H105" s="343">
        <f>ROUND(F105*G105,2)</f>
        <v/>
      </c>
      <c r="I105" s="356" t="n"/>
      <c r="J105" s="374" t="n"/>
      <c r="K105" s="374" t="n"/>
      <c r="L105" s="374" t="n"/>
    </row>
    <row r="106" ht="30.75" customHeight="1" s="372">
      <c r="A106" s="252" t="n">
        <v>92</v>
      </c>
      <c r="B106" s="407" t="n"/>
      <c r="C106" s="288" t="inlineStr">
        <is>
          <t>Прайс из СД ОП</t>
        </is>
      </c>
      <c r="D106" s="289" t="inlineStr">
        <is>
          <t>Ограничитель перенапряжения 220кВ ОПНп-220/550/152-10 III</t>
        </is>
      </c>
      <c r="E106" s="436" t="inlineStr">
        <is>
          <t>шт</t>
        </is>
      </c>
      <c r="F106" s="288" t="n">
        <v>6</v>
      </c>
      <c r="G106" s="355" t="n">
        <v>36891.78</v>
      </c>
      <c r="H106" s="343">
        <f>ROUND(F106*G106,2)</f>
        <v/>
      </c>
      <c r="I106" s="374" t="n"/>
      <c r="J106" s="374" t="n"/>
      <c r="K106" s="374" t="n"/>
      <c r="L106" s="374" t="n"/>
    </row>
    <row r="107" ht="28.5" customHeight="1" s="372">
      <c r="A107" s="252" t="n">
        <v>93</v>
      </c>
      <c r="B107" s="407" t="n"/>
      <c r="C107" s="288" t="inlineStr">
        <is>
          <t>Прайс из СД ОП</t>
        </is>
      </c>
      <c r="D107" s="289" t="inlineStr">
        <is>
          <t xml:space="preserve">Ограничитель перенапряжения  ОПН-10 </t>
        </is>
      </c>
      <c r="E107" s="436" t="inlineStr">
        <is>
          <t>шт</t>
        </is>
      </c>
      <c r="F107" s="288" t="n">
        <v>6</v>
      </c>
      <c r="G107" s="355" t="n">
        <v>3188.45</v>
      </c>
      <c r="H107" s="343">
        <f>ROUND(F107*G107,2)</f>
        <v/>
      </c>
      <c r="I107" s="374" t="n"/>
      <c r="J107" s="374" t="n"/>
      <c r="K107" s="374" t="n"/>
      <c r="L107" s="374" t="n"/>
    </row>
    <row r="108" ht="27" customHeight="1" s="372">
      <c r="A108" s="408" t="inlineStr">
        <is>
          <t>Материалы</t>
        </is>
      </c>
      <c r="B108" s="490" t="n"/>
      <c r="C108" s="490" t="n"/>
      <c r="D108" s="490" t="n"/>
      <c r="E108" s="491" t="n"/>
      <c r="F108" s="408" t="n"/>
      <c r="G108" s="225" t="n"/>
      <c r="H108" s="495">
        <f>SUM(H109:H330)</f>
        <v/>
      </c>
      <c r="I108" s="374" t="n"/>
      <c r="J108" s="374" t="n"/>
      <c r="K108" s="374" t="n"/>
      <c r="L108" s="374" t="n"/>
    </row>
    <row r="109" ht="25.5" customHeight="1" s="372">
      <c r="A109" s="252" t="n">
        <v>94</v>
      </c>
      <c r="B109" s="409" t="n"/>
      <c r="C109" s="329" t="inlineStr">
        <is>
          <t>05.1.05.16-0040</t>
        </is>
      </c>
      <c r="D109" s="423" t="inlineStr">
        <is>
          <t>Сваи железобетонные С35-1-12-1 (бетон B22,5, расход арматуры 185 кг)</t>
        </is>
      </c>
      <c r="E109" s="416" t="inlineStr">
        <is>
          <t>м3</t>
        </is>
      </c>
      <c r="F109" s="416" t="n">
        <v>479.9564</v>
      </c>
      <c r="G109" s="425" t="n">
        <v>5337.26</v>
      </c>
      <c r="H109" s="343">
        <f>ROUND(F109*G109,2)</f>
        <v/>
      </c>
      <c r="I109" s="374" t="n"/>
      <c r="J109" s="374" t="n"/>
      <c r="K109" s="374" t="n"/>
      <c r="L109" s="374" t="n"/>
    </row>
    <row r="110" s="372">
      <c r="A110" s="252" t="n">
        <v>95</v>
      </c>
      <c r="B110" s="409" t="n"/>
      <c r="C110" s="329" t="inlineStr">
        <is>
          <t>22.2.02.07-0003</t>
        </is>
      </c>
      <c r="D110" s="423" t="inlineStr">
        <is>
          <t>Конструкции стальные порталов ОРУ</t>
        </is>
      </c>
      <c r="E110" s="416" t="inlineStr">
        <is>
          <t>т</t>
        </is>
      </c>
      <c r="F110" s="416" t="n">
        <v>40.3191</v>
      </c>
      <c r="G110" s="425" t="n">
        <v>12500</v>
      </c>
      <c r="H110" s="343">
        <f>ROUND(F110*G110,2)</f>
        <v/>
      </c>
      <c r="I110" s="374" t="n"/>
      <c r="J110" s="374" t="n"/>
      <c r="K110" s="374" t="n"/>
      <c r="L110" s="374" t="n"/>
    </row>
    <row r="111" ht="25.5" customHeight="1" s="372">
      <c r="A111" s="252" t="n">
        <v>96</v>
      </c>
      <c r="B111" s="409" t="n"/>
      <c r="C111" s="329" t="inlineStr">
        <is>
          <t>04.1.02.05-0063</t>
        </is>
      </c>
      <c r="D111" s="423" t="inlineStr">
        <is>
          <t>Смеси бетонные тяжелого бетона (БСТ), крупность заполнителя 40 мм, класс В25 (М350)</t>
        </is>
      </c>
      <c r="E111" s="416" t="inlineStr">
        <is>
          <t>м3</t>
        </is>
      </c>
      <c r="F111" s="416" t="n">
        <v>528.4364</v>
      </c>
      <c r="G111" s="425" t="n">
        <v>700</v>
      </c>
      <c r="H111" s="343">
        <f>ROUND(F111*G111,2)</f>
        <v/>
      </c>
      <c r="I111" s="374" t="n"/>
      <c r="J111" s="374" t="n"/>
      <c r="K111" s="374" t="n"/>
      <c r="L111" s="374" t="n"/>
    </row>
    <row r="112" ht="25.5" customHeight="1" s="372">
      <c r="A112" s="252" t="n">
        <v>97</v>
      </c>
      <c r="B112" s="409" t="n"/>
      <c r="C112" s="329" t="inlineStr">
        <is>
          <t>21.2.01.02-0103</t>
        </is>
      </c>
      <c r="D112" s="423" t="inlineStr">
        <is>
          <t>Провод неизолированный для воздушных линий электропередачи АС 550/71</t>
        </is>
      </c>
      <c r="E112" s="416" t="inlineStr">
        <is>
          <t>т</t>
        </is>
      </c>
      <c r="F112" s="416" t="n">
        <v>8.886044</v>
      </c>
      <c r="G112" s="425" t="n">
        <v>32626.42</v>
      </c>
      <c r="H112" s="343">
        <f>ROUND(F112*G112,2)</f>
        <v/>
      </c>
      <c r="I112" s="356" t="n"/>
      <c r="J112" s="374" t="n"/>
      <c r="K112" s="254" t="n"/>
      <c r="L112" s="374" t="n"/>
    </row>
    <row r="113" ht="25.5" customHeight="1" s="372">
      <c r="A113" s="252" t="n">
        <v>98</v>
      </c>
      <c r="B113" s="409" t="n"/>
      <c r="C113" s="329" t="inlineStr">
        <is>
          <t>05.1.05.16-0037</t>
        </is>
      </c>
      <c r="D113" s="423" t="inlineStr">
        <is>
          <t>Сваи железобетонные С35-1-10-1 (бетон B22,5, расход арматуры 187 кг)</t>
        </is>
      </c>
      <c r="E113" s="416" t="inlineStr">
        <is>
          <t>м3</t>
        </is>
      </c>
      <c r="F113" s="416" t="n">
        <v>48.48</v>
      </c>
      <c r="G113" s="425" t="n">
        <v>4765.28</v>
      </c>
      <c r="H113" s="343">
        <f>ROUND(F113*G113,2)</f>
        <v/>
      </c>
      <c r="I113" s="356" t="n"/>
      <c r="J113" s="374" t="n"/>
      <c r="K113" s="254" t="n"/>
      <c r="L113" s="374" t="n"/>
    </row>
    <row r="114" s="372">
      <c r="A114" s="252" t="n">
        <v>99</v>
      </c>
      <c r="B114" s="409" t="n"/>
      <c r="C114" s="329" t="inlineStr">
        <is>
          <t>25.2.01.07-0001</t>
        </is>
      </c>
      <c r="D114" s="423" t="inlineStr">
        <is>
          <t>Изоляторы</t>
        </is>
      </c>
      <c r="E114" s="416" t="inlineStr">
        <is>
          <t>шт</t>
        </is>
      </c>
      <c r="F114" s="416" t="n">
        <v>3612</v>
      </c>
      <c r="G114" s="425" t="n">
        <v>51.5</v>
      </c>
      <c r="H114" s="343">
        <f>ROUND(F114*G114,2)</f>
        <v/>
      </c>
      <c r="I114" s="356" t="n"/>
      <c r="J114" s="374" t="n"/>
      <c r="K114" s="374" t="n"/>
      <c r="L114" s="374" t="n"/>
    </row>
    <row r="115" ht="38.25" customHeight="1" s="372">
      <c r="A115" s="252" t="n">
        <v>100</v>
      </c>
      <c r="B115" s="409" t="n"/>
      <c r="C115" s="329" t="inlineStr">
        <is>
          <t>07.2.07.12-0019</t>
        </is>
      </c>
      <c r="D115" s="423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15" s="416" t="inlineStr">
        <is>
          <t>т</t>
        </is>
      </c>
      <c r="F115" s="416" t="n">
        <v>20.097917</v>
      </c>
      <c r="G115" s="425" t="n">
        <v>8060</v>
      </c>
      <c r="H115" s="343">
        <f>ROUND(F115*G115,2)</f>
        <v/>
      </c>
      <c r="I115" s="356" t="n"/>
      <c r="J115" s="374" t="n"/>
      <c r="K115" s="374" t="n"/>
      <c r="L115" s="374" t="n"/>
    </row>
    <row r="116" ht="25.5" customHeight="1" s="372">
      <c r="A116" s="252" t="n">
        <v>101</v>
      </c>
      <c r="B116" s="409" t="n"/>
      <c r="C116" s="329" t="inlineStr">
        <is>
          <t>04.1.02.01-0009</t>
        </is>
      </c>
      <c r="D116" s="423" t="inlineStr">
        <is>
          <t>Смеси бетонные мелкозернистого бетона (БСМ), класс В25 (М350)</t>
        </is>
      </c>
      <c r="E116" s="416" t="inlineStr">
        <is>
          <t>м3</t>
        </is>
      </c>
      <c r="F116" s="416" t="n">
        <v>174.8</v>
      </c>
      <c r="G116" s="425" t="n">
        <v>653.3099999999999</v>
      </c>
      <c r="H116" s="343">
        <f>ROUND(F116*G116,2)</f>
        <v/>
      </c>
      <c r="I116" s="356" t="n"/>
      <c r="J116" s="374" t="n"/>
      <c r="K116" s="374" t="n"/>
      <c r="L116" s="374" t="n"/>
    </row>
    <row r="117" ht="25.5" customHeight="1" s="372">
      <c r="A117" s="252" t="n">
        <v>102</v>
      </c>
      <c r="B117" s="409" t="n"/>
      <c r="C117" s="329" t="inlineStr">
        <is>
          <t>14.2.02.12-0711</t>
        </is>
      </c>
      <c r="D117" s="423" t="inlineStr">
        <is>
          <t>Паста огнезащитная вспучивающаяся водоэмульсионная ВПМ-2</t>
        </is>
      </c>
      <c r="E117" s="416" t="inlineStr">
        <is>
          <t>т</t>
        </is>
      </c>
      <c r="F117" s="416" t="n">
        <v>2.677</v>
      </c>
      <c r="G117" s="425" t="n">
        <v>38397</v>
      </c>
      <c r="H117" s="343">
        <f>ROUND(F117*G117,2)</f>
        <v/>
      </c>
      <c r="I117" s="356" t="n"/>
      <c r="J117" s="374" t="n"/>
      <c r="K117" s="374" t="n"/>
      <c r="L117" s="374" t="n"/>
    </row>
    <row r="118" s="372">
      <c r="A118" s="252" t="n">
        <v>103</v>
      </c>
      <c r="B118" s="409" t="n"/>
      <c r="C118" s="329" t="inlineStr">
        <is>
          <t>01.4.01.10-0016</t>
        </is>
      </c>
      <c r="D118" s="423" t="inlineStr">
        <is>
          <t>Шнек, диаметр 135 мм</t>
        </is>
      </c>
      <c r="E118" s="416" t="inlineStr">
        <is>
          <t>шт</t>
        </is>
      </c>
      <c r="F118" s="416" t="n">
        <v>170.33</v>
      </c>
      <c r="G118" s="425" t="n">
        <v>597</v>
      </c>
      <c r="H118" s="343">
        <f>ROUND(F118*G118,2)</f>
        <v/>
      </c>
      <c r="I118" s="356" t="n"/>
      <c r="J118" s="374" t="n"/>
      <c r="K118" s="374" t="n"/>
      <c r="L118" s="374" t="n"/>
    </row>
    <row r="119" s="372">
      <c r="A119" s="252" t="n">
        <v>104</v>
      </c>
      <c r="B119" s="409" t="n"/>
      <c r="C119" s="329" t="inlineStr">
        <is>
          <t>22.2.02.07-0041</t>
        </is>
      </c>
      <c r="D119" s="423" t="inlineStr">
        <is>
          <t>Ростверки стальные массой до 0,2т</t>
        </is>
      </c>
      <c r="E119" s="416" t="inlineStr">
        <is>
          <t>т</t>
        </is>
      </c>
      <c r="F119" s="416" t="n">
        <v>12.387</v>
      </c>
      <c r="G119" s="425" t="n">
        <v>8200</v>
      </c>
      <c r="H119" s="343">
        <f>ROUND(F119*G119,2)</f>
        <v/>
      </c>
      <c r="I119" s="356" t="n"/>
      <c r="J119" s="374" t="n"/>
      <c r="K119" s="374" t="n"/>
      <c r="L119" s="374" t="n"/>
    </row>
    <row r="120" s="372">
      <c r="A120" s="252" t="n">
        <v>105</v>
      </c>
      <c r="B120" s="409" t="n"/>
      <c r="C120" s="329" t="inlineStr">
        <is>
          <t>08.4.03.04-0001</t>
        </is>
      </c>
      <c r="D120" s="423" t="inlineStr">
        <is>
          <t>Сталь арматурная, горячекатаная, класс А-I, А-II, А-III</t>
        </is>
      </c>
      <c r="E120" s="416" t="inlineStr">
        <is>
          <t>т</t>
        </is>
      </c>
      <c r="F120" s="416" t="n">
        <v>17.4064</v>
      </c>
      <c r="G120" s="425" t="n">
        <v>5650</v>
      </c>
      <c r="H120" s="343">
        <f>ROUND(F120*G120,2)</f>
        <v/>
      </c>
      <c r="I120" s="356" t="n"/>
      <c r="J120" s="374" t="n"/>
      <c r="K120" s="374" t="n"/>
      <c r="L120" s="374" t="n"/>
    </row>
    <row r="121" ht="25.5" customHeight="1" s="372">
      <c r="A121" s="252" t="n">
        <v>106</v>
      </c>
      <c r="B121" s="409" t="n"/>
      <c r="C121" s="329" t="inlineStr">
        <is>
          <t>04.1.02.01-0006</t>
        </is>
      </c>
      <c r="D121" s="423" t="inlineStr">
        <is>
          <t>Смеси бетонные мелкозернистого бетона (БСМ), класс В15 (М200)</t>
        </is>
      </c>
      <c r="E121" s="416" t="inlineStr">
        <is>
          <t>м3</t>
        </is>
      </c>
      <c r="F121" s="416" t="n">
        <v>178.454</v>
      </c>
      <c r="G121" s="425" t="n">
        <v>490</v>
      </c>
      <c r="H121" s="343">
        <f>ROUND(F121*G121,2)</f>
        <v/>
      </c>
      <c r="I121" s="356" t="n"/>
      <c r="J121" s="374" t="n"/>
      <c r="K121" s="374" t="n"/>
      <c r="L121" s="374" t="n"/>
    </row>
    <row r="122" ht="38.25" customHeight="1" s="372">
      <c r="A122" s="252" t="n">
        <v>107</v>
      </c>
      <c r="B122" s="409" t="n"/>
      <c r="C122" s="329" t="inlineStr">
        <is>
          <t>07.2.07.12-0011</t>
        </is>
      </c>
      <c r="D122" s="423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22" s="416" t="inlineStr">
        <is>
          <t>т</t>
        </is>
      </c>
      <c r="F122" s="416" t="n">
        <v>7.4489</v>
      </c>
      <c r="G122" s="425" t="n">
        <v>11255</v>
      </c>
      <c r="H122" s="343">
        <f>ROUND(F122*G122,2)</f>
        <v/>
      </c>
      <c r="I122" s="356" t="n"/>
      <c r="J122" s="374" t="n"/>
      <c r="K122" s="374" t="n"/>
      <c r="L122" s="374" t="n"/>
    </row>
    <row r="123" ht="38.25" customHeight="1" s="372">
      <c r="A123" s="252" t="n">
        <v>108</v>
      </c>
      <c r="B123" s="409" t="n"/>
      <c r="C123" s="329" t="inlineStr">
        <is>
          <t>20.5.04.04-0061</t>
        </is>
      </c>
      <c r="D123" s="423" t="inlineStr">
        <is>
          <t>Зажимы натяжные болтовые НБН алюминиевые для крепления многопроволочных проводов сечением 95-120 мм2</t>
        </is>
      </c>
      <c r="E123" s="416" t="inlineStr">
        <is>
          <t>шт.</t>
        </is>
      </c>
      <c r="F123" s="416" t="n">
        <v>192</v>
      </c>
      <c r="G123" s="425" t="n">
        <v>389.85</v>
      </c>
      <c r="H123" s="343">
        <f>ROUND(F123*G123,2)</f>
        <v/>
      </c>
      <c r="I123" s="356" t="n"/>
      <c r="J123" s="374" t="n"/>
      <c r="K123" s="374" t="n"/>
      <c r="L123" s="374" t="n"/>
    </row>
    <row r="124" ht="38.25" customFormat="1" customHeight="1" s="224">
      <c r="A124" s="252" t="n">
        <v>109</v>
      </c>
      <c r="B124" s="409" t="n"/>
      <c r="C124" s="329" t="inlineStr">
        <is>
          <t>201-0708</t>
        </is>
      </c>
      <c r="D124" s="423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E124" s="416" t="inlineStr">
        <is>
          <t>т</t>
        </is>
      </c>
      <c r="F124" s="416" t="n">
        <v>6</v>
      </c>
      <c r="G124" s="425" t="n">
        <v>10730.85</v>
      </c>
      <c r="H124" s="343">
        <f>ROUND(F124*G124,2)</f>
        <v/>
      </c>
      <c r="I124" s="356" t="n"/>
    </row>
    <row r="125" s="372">
      <c r="A125" s="252" t="n">
        <v>110</v>
      </c>
      <c r="B125" s="409" t="n"/>
      <c r="C125" s="329" t="inlineStr">
        <is>
          <t>113-0442</t>
        </is>
      </c>
      <c r="D125" s="423" t="inlineStr">
        <is>
          <t>Краска "Цинол"</t>
        </is>
      </c>
      <c r="E125" s="416" t="inlineStr">
        <is>
          <t>кг</t>
        </is>
      </c>
      <c r="F125" s="416" t="n">
        <v>247.394</v>
      </c>
      <c r="G125" s="425" t="n">
        <v>238.48</v>
      </c>
      <c r="H125" s="343">
        <f>ROUND(F125*G125,2)</f>
        <v/>
      </c>
      <c r="I125" s="356" t="n"/>
      <c r="J125" s="374" t="n"/>
      <c r="K125" s="374" t="n"/>
      <c r="L125" s="374" t="n"/>
    </row>
    <row r="126" ht="38.25" customHeight="1" s="372">
      <c r="A126" s="252" t="n">
        <v>111</v>
      </c>
      <c r="B126" s="409" t="n"/>
      <c r="C126" s="329" t="inlineStr">
        <is>
          <t>302-1323</t>
        </is>
      </c>
      <c r="D126" s="423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E126" s="416" t="inlineStr">
        <is>
          <t>м</t>
        </is>
      </c>
      <c r="F126" s="416" t="n">
        <v>270</v>
      </c>
      <c r="G126" s="425" t="n">
        <v>184.19</v>
      </c>
      <c r="H126" s="343">
        <f>ROUND(F126*G126,2)</f>
        <v/>
      </c>
      <c r="I126" s="356" t="n"/>
      <c r="J126" s="374" t="n"/>
      <c r="K126" s="254" t="n"/>
      <c r="L126" s="374" t="n"/>
    </row>
    <row r="127" ht="25.5" customHeight="1" s="372">
      <c r="A127" s="252" t="n">
        <v>112</v>
      </c>
      <c r="B127" s="409" t="n"/>
      <c r="C127" s="329" t="inlineStr">
        <is>
          <t>10.1.02.03-001</t>
        </is>
      </c>
      <c r="D127" s="423" t="inlineStr">
        <is>
          <t>Проволока алюминиевая, марка АМЦ, диаметр 1,4-1,8 мм</t>
        </is>
      </c>
      <c r="E127" s="416" t="inlineStr">
        <is>
          <t>т</t>
        </is>
      </c>
      <c r="F127" s="416" t="n">
        <v>1.5533687</v>
      </c>
      <c r="G127" s="425" t="n">
        <v>30092.71</v>
      </c>
      <c r="H127" s="343">
        <f>ROUND(F127*G127,2)</f>
        <v/>
      </c>
      <c r="I127" s="356" t="n"/>
      <c r="J127" s="374" t="n"/>
      <c r="K127" s="254" t="n"/>
      <c r="L127" s="374" t="n"/>
    </row>
    <row r="128" ht="51" customHeight="1" s="372">
      <c r="A128" s="252" t="n">
        <v>113</v>
      </c>
      <c r="B128" s="409" t="n"/>
      <c r="C128" s="329" t="inlineStr">
        <is>
          <t>201-0764</t>
        </is>
      </c>
      <c r="D128" s="423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128" s="416" t="inlineStr">
        <is>
          <t>т</t>
        </is>
      </c>
      <c r="F128" s="416" t="n">
        <v>4.2231</v>
      </c>
      <c r="G128" s="425" t="n">
        <v>10508</v>
      </c>
      <c r="H128" s="343">
        <f>ROUND(F128*G128,2)</f>
        <v/>
      </c>
      <c r="I128" s="356" t="n"/>
      <c r="J128" s="374" t="n"/>
      <c r="K128" s="254" t="n"/>
      <c r="L128" s="374" t="n"/>
    </row>
    <row r="129" ht="38.25" customHeight="1" s="372">
      <c r="A129" s="252" t="n">
        <v>114</v>
      </c>
      <c r="B129" s="409" t="n"/>
      <c r="C129" s="329" t="inlineStr">
        <is>
          <t>302-1320</t>
        </is>
      </c>
      <c r="D129" s="423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29" s="416" t="inlineStr">
        <is>
          <t>м</t>
        </is>
      </c>
      <c r="F129" s="416" t="n">
        <v>450</v>
      </c>
      <c r="G129" s="425" t="n">
        <v>79.36</v>
      </c>
      <c r="H129" s="343">
        <f>ROUND(F129*G129,2)</f>
        <v/>
      </c>
      <c r="I129" s="374" t="n"/>
      <c r="J129" s="374" t="n"/>
      <c r="K129" s="374" t="n"/>
      <c r="L129" s="374" t="n"/>
    </row>
    <row r="130" ht="25.5" customHeight="1" s="372">
      <c r="A130" s="252" t="n">
        <v>115</v>
      </c>
      <c r="B130" s="409" t="n"/>
      <c r="C130" s="329" t="inlineStr">
        <is>
          <t>402-0134</t>
        </is>
      </c>
      <c r="D130" s="423" t="inlineStr">
        <is>
          <t>Смесь сухая гидроизоляционная проникающая Гидротэкс-В</t>
        </is>
      </c>
      <c r="E130" s="416" t="inlineStr">
        <is>
          <t>кг</t>
        </is>
      </c>
      <c r="F130" s="416" t="n">
        <v>1932</v>
      </c>
      <c r="G130" s="425" t="n">
        <v>18.14</v>
      </c>
      <c r="H130" s="343">
        <f>ROUND(F130*G130,2)</f>
        <v/>
      </c>
      <c r="I130" s="374" t="n"/>
      <c r="J130" s="374" t="n"/>
      <c r="K130" s="374" t="n"/>
      <c r="L130" s="374" t="n"/>
    </row>
    <row r="131" ht="38.25" customHeight="1" s="372">
      <c r="A131" s="252" t="n">
        <v>116</v>
      </c>
      <c r="B131" s="409" t="n"/>
      <c r="C131" s="329" t="inlineStr">
        <is>
          <t>Прайс-лист "Уралспецавтоматика" от 15.10. 2012г.</t>
        </is>
      </c>
      <c r="D131" s="423" t="inlineStr">
        <is>
          <t>Ороситель дренчерный ОПДР-15 (260,0)</t>
        </is>
      </c>
      <c r="E131" s="416" t="inlineStr">
        <is>
          <t>1шт</t>
        </is>
      </c>
      <c r="F131" s="416" t="n">
        <v>132</v>
      </c>
      <c r="G131" s="425" t="n">
        <v>260</v>
      </c>
      <c r="H131" s="343">
        <f>ROUND(F131*G131,2)</f>
        <v/>
      </c>
      <c r="I131" s="374" t="n"/>
      <c r="J131" s="374" t="n"/>
      <c r="K131" s="374" t="n"/>
      <c r="L131" s="374" t="n"/>
    </row>
    <row r="132" s="372">
      <c r="A132" s="252" t="n">
        <v>117</v>
      </c>
      <c r="B132" s="409" t="n"/>
      <c r="C132" s="329" t="inlineStr">
        <is>
          <t>509-0814</t>
        </is>
      </c>
      <c r="D132" s="423" t="inlineStr">
        <is>
          <t>Кожухи защитные</t>
        </is>
      </c>
      <c r="E132" s="416" t="inlineStr">
        <is>
          <t>шт.</t>
        </is>
      </c>
      <c r="F132" s="416" t="n">
        <v>198</v>
      </c>
      <c r="G132" s="425" t="n">
        <v>161.1</v>
      </c>
      <c r="H132" s="343">
        <f>ROUND(F132*G132,2)</f>
        <v/>
      </c>
      <c r="I132" s="374" t="n"/>
      <c r="J132" s="374" t="n"/>
      <c r="K132" s="374" t="n"/>
      <c r="L132" s="374" t="n"/>
    </row>
    <row r="133" ht="25.5" customHeight="1" s="372">
      <c r="A133" s="252" t="n">
        <v>118</v>
      </c>
      <c r="B133" s="409" t="n"/>
      <c r="C133" s="329" t="inlineStr">
        <is>
          <t>Прайс-лист ООО "АСКО" от 12.03.2013г.</t>
        </is>
      </c>
      <c r="D133" s="423" t="inlineStr">
        <is>
          <t>Клапан дыхательный с огнепреградителем КДМ-200/100У1</t>
        </is>
      </c>
      <c r="E133" s="416" t="inlineStr">
        <is>
          <t>шт.</t>
        </is>
      </c>
      <c r="F133" s="416" t="n">
        <v>1</v>
      </c>
      <c r="G133" s="425" t="n">
        <v>28267.8</v>
      </c>
      <c r="H133" s="343">
        <f>ROUND(F133*G133,2)</f>
        <v/>
      </c>
      <c r="I133" s="374" t="n"/>
      <c r="J133" s="374" t="n"/>
      <c r="K133" s="374" t="n"/>
      <c r="L133" s="374" t="n"/>
    </row>
    <row r="134" ht="38.25" customHeight="1" s="372">
      <c r="A134" s="252" t="n">
        <v>119</v>
      </c>
      <c r="B134" s="409" t="n"/>
      <c r="C134" s="329" t="inlineStr">
        <is>
          <t>301-1163</t>
        </is>
      </c>
      <c r="D134" s="423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34" s="416" t="inlineStr">
        <is>
          <t>шт.</t>
        </is>
      </c>
      <c r="F134" s="416" t="n">
        <v>6</v>
      </c>
      <c r="G134" s="425" t="n">
        <v>3819</v>
      </c>
      <c r="H134" s="343">
        <f>ROUND(F134*G134,2)</f>
        <v/>
      </c>
      <c r="I134" s="374" t="n"/>
      <c r="J134" s="374" t="n"/>
      <c r="K134" s="374" t="n"/>
      <c r="L134" s="374" t="n"/>
    </row>
    <row r="135" ht="25.5" customHeight="1" s="372">
      <c r="A135" s="252" t="n">
        <v>120</v>
      </c>
      <c r="B135" s="409" t="n"/>
      <c r="C135" s="329" t="inlineStr">
        <is>
          <t>103-1009</t>
        </is>
      </c>
      <c r="D135" s="423" t="inlineStr">
        <is>
          <t>Фасонные стальные сварные части, диаметр до 800 мм</t>
        </is>
      </c>
      <c r="E135" s="416" t="inlineStr">
        <is>
          <t>т</t>
        </is>
      </c>
      <c r="F135" s="416" t="n">
        <v>3.159</v>
      </c>
      <c r="G135" s="425" t="n">
        <v>5500</v>
      </c>
      <c r="H135" s="343">
        <f>ROUND(F135*G135,2)</f>
        <v/>
      </c>
      <c r="I135" s="374" t="n"/>
      <c r="J135" s="374" t="n"/>
      <c r="K135" s="374" t="n"/>
      <c r="L135" s="374" t="n"/>
    </row>
    <row r="136" ht="25.5" customHeight="1" s="372">
      <c r="A136" s="252" t="n">
        <v>121</v>
      </c>
      <c r="B136" s="409" t="n"/>
      <c r="C136" s="329" t="inlineStr">
        <is>
          <t>201-0778</t>
        </is>
      </c>
      <c r="D136" s="423" t="inlineStr">
        <is>
          <t>Прочие индивидуальные сварные конструкции, масса сборочной единицы до 0,1 т</t>
        </is>
      </c>
      <c r="E136" s="416" t="inlineStr">
        <is>
          <t>т</t>
        </is>
      </c>
      <c r="F136" s="416" t="n">
        <v>1.60262</v>
      </c>
      <c r="G136" s="425" t="n">
        <v>10508</v>
      </c>
      <c r="H136" s="343">
        <f>ROUND(F136*G136,2)</f>
        <v/>
      </c>
      <c r="I136" s="374" t="n"/>
      <c r="J136" s="374" t="n"/>
      <c r="K136" s="374" t="n"/>
      <c r="L136" s="374" t="n"/>
    </row>
    <row r="137" s="372">
      <c r="A137" s="252" t="n">
        <v>122</v>
      </c>
      <c r="B137" s="409" t="n"/>
      <c r="C137" s="329" t="inlineStr">
        <is>
          <t>204-0084</t>
        </is>
      </c>
      <c r="D137" s="423" t="inlineStr">
        <is>
          <t>Сетка из проволоки холоднотянутой</t>
        </is>
      </c>
      <c r="E137" s="416" t="inlineStr">
        <is>
          <t>т</t>
        </is>
      </c>
      <c r="F137" s="416" t="n">
        <v>1.716</v>
      </c>
      <c r="G137" s="425" t="n">
        <v>8800</v>
      </c>
      <c r="H137" s="343">
        <f>ROUND(F137*G137,2)</f>
        <v/>
      </c>
      <c r="I137" s="374" t="n"/>
      <c r="J137" s="374" t="n"/>
      <c r="K137" s="374" t="n"/>
      <c r="L137" s="374" t="n"/>
    </row>
    <row r="138" s="372">
      <c r="A138" s="252" t="n">
        <v>123</v>
      </c>
      <c r="B138" s="409" t="n"/>
      <c r="C138" s="329" t="inlineStr">
        <is>
          <t>509-0244</t>
        </is>
      </c>
      <c r="D138" s="423" t="inlineStr">
        <is>
          <t>Распорка 125-1</t>
        </is>
      </c>
      <c r="E138" s="416" t="inlineStr">
        <is>
          <t>шт.</t>
        </is>
      </c>
      <c r="F138" s="416" t="n">
        <v>390</v>
      </c>
      <c r="G138" s="425" t="n">
        <v>36.61</v>
      </c>
      <c r="H138" s="343">
        <f>ROUND(F138*G138,2)</f>
        <v/>
      </c>
      <c r="I138" s="374" t="n"/>
      <c r="J138" s="374" t="n"/>
      <c r="K138" s="374" t="n"/>
      <c r="L138" s="374" t="n"/>
    </row>
    <row r="139" s="372">
      <c r="A139" s="252" t="n">
        <v>124</v>
      </c>
      <c r="B139" s="409" t="n"/>
      <c r="C139" s="329" t="inlineStr">
        <is>
          <t>402-0078</t>
        </is>
      </c>
      <c r="D139" s="423" t="inlineStr">
        <is>
          <t>Раствор готовый отделочный тяжелый, цементный 1:3</t>
        </is>
      </c>
      <c r="E139" s="416" t="inlineStr">
        <is>
          <t>м3</t>
        </is>
      </c>
      <c r="F139" s="416" t="n">
        <v>27.7907</v>
      </c>
      <c r="G139" s="425" t="n">
        <v>497</v>
      </c>
      <c r="H139" s="343">
        <f>ROUND(F139*G139,2)</f>
        <v/>
      </c>
      <c r="I139" s="374" t="n"/>
      <c r="J139" s="374" t="n"/>
      <c r="K139" s="374" t="n"/>
      <c r="L139" s="374" t="n"/>
    </row>
    <row r="140" ht="25.5" customFormat="1" customHeight="1" s="224">
      <c r="A140" s="252" t="n">
        <v>125</v>
      </c>
      <c r="B140" s="409" t="n"/>
      <c r="C140" s="329" t="inlineStr">
        <is>
          <t>113-0561</t>
        </is>
      </c>
      <c r="D140" s="423" t="inlineStr">
        <is>
          <t>Композиция "Алпол" (на основе термопластичных полимеров)</t>
        </is>
      </c>
      <c r="E140" s="416" t="inlineStr">
        <is>
          <t>кг</t>
        </is>
      </c>
      <c r="F140" s="416" t="n">
        <v>208.806</v>
      </c>
      <c r="G140" s="425" t="n">
        <v>54.99</v>
      </c>
      <c r="H140" s="343">
        <f>ROUND(F140*G140,2)</f>
        <v/>
      </c>
    </row>
    <row r="141" s="372">
      <c r="A141" s="252" t="n">
        <v>126</v>
      </c>
      <c r="B141" s="409" t="n"/>
      <c r="C141" s="329" t="inlineStr">
        <is>
          <t>403-1103</t>
        </is>
      </c>
      <c r="D141" s="423" t="inlineStr">
        <is>
          <t>Плиты железобетонные опорные</t>
        </is>
      </c>
      <c r="E141" s="416" t="inlineStr">
        <is>
          <t>м3</t>
        </is>
      </c>
      <c r="F141" s="416" t="n">
        <v>12.89</v>
      </c>
      <c r="G141" s="425" t="n">
        <v>836.2</v>
      </c>
      <c r="H141" s="343">
        <f>ROUND(F141*G141,2)</f>
        <v/>
      </c>
      <c r="I141" s="374" t="n"/>
      <c r="J141" s="374" t="n"/>
      <c r="K141" s="374" t="n"/>
      <c r="L141" s="374" t="n"/>
    </row>
    <row r="142" ht="25.5" customHeight="1" s="372">
      <c r="A142" s="252" t="n">
        <v>127</v>
      </c>
      <c r="B142" s="409" t="n"/>
      <c r="C142" s="329" t="inlineStr">
        <is>
          <t>201-0779</t>
        </is>
      </c>
      <c r="D142" s="423" t="inlineStr">
        <is>
          <t>Прочие индивидуальные сварные конструкции, масса сборочной единицы от 0,1 до 0,5 т</t>
        </is>
      </c>
      <c r="E142" s="416" t="inlineStr">
        <is>
          <t>т</t>
        </is>
      </c>
      <c r="F142" s="416" t="n">
        <v>1.061</v>
      </c>
      <c r="G142" s="425" t="n">
        <v>10046</v>
      </c>
      <c r="H142" s="343">
        <f>ROUND(F142*G142,2)</f>
        <v/>
      </c>
      <c r="I142" s="374" t="n"/>
      <c r="J142" s="374" t="n"/>
      <c r="K142" s="254" t="n"/>
      <c r="L142" s="374" t="n"/>
    </row>
    <row r="143" ht="25.5" customHeight="1" s="372">
      <c r="A143" s="252" t="n">
        <v>128</v>
      </c>
      <c r="B143" s="409" t="n"/>
      <c r="C143" s="329" t="inlineStr">
        <is>
          <t>401-0049.ч.4 тех.ч. табл.1,2</t>
        </is>
      </c>
      <c r="D143" s="423" t="inlineStr">
        <is>
          <t>Надбавка на W8 для М450 3%           (617,83х0,03)</t>
        </is>
      </c>
      <c r="E143" s="416" t="inlineStr">
        <is>
          <t>м3</t>
        </is>
      </c>
      <c r="F143" s="416" t="n">
        <v>516.79</v>
      </c>
      <c r="G143" s="425" t="n">
        <v>18.53</v>
      </c>
      <c r="H143" s="343">
        <f>ROUND(F143*G143,2)</f>
        <v/>
      </c>
      <c r="I143" s="374" t="n"/>
      <c r="J143" s="374" t="n"/>
      <c r="K143" s="254" t="n"/>
      <c r="L143" s="374" t="n"/>
    </row>
    <row r="144" s="372">
      <c r="A144" s="252" t="n">
        <v>129</v>
      </c>
      <c r="B144" s="409" t="n"/>
      <c r="C144" s="329" t="inlineStr">
        <is>
          <t>509-0127</t>
        </is>
      </c>
      <c r="D144" s="423" t="inlineStr">
        <is>
          <t>Ушко двухлапчатое У2-12-16</t>
        </is>
      </c>
      <c r="E144" s="416" t="inlineStr">
        <is>
          <t>шт.</t>
        </is>
      </c>
      <c r="F144" s="416" t="n">
        <v>48</v>
      </c>
      <c r="G144" s="425" t="n">
        <v>194.37</v>
      </c>
      <c r="H144" s="343">
        <f>ROUND(F144*G144,2)</f>
        <v/>
      </c>
      <c r="I144" s="374" t="n"/>
      <c r="J144" s="374" t="n"/>
      <c r="K144" s="254" t="n"/>
      <c r="L144" s="374" t="n"/>
    </row>
    <row r="145" s="372">
      <c r="A145" s="252" t="n">
        <v>130</v>
      </c>
      <c r="B145" s="409" t="n"/>
      <c r="C145" s="329" t="inlineStr">
        <is>
          <t>101-2477</t>
        </is>
      </c>
      <c r="D145" s="423" t="inlineStr">
        <is>
          <t>Лента мастично-полимерная типа «Лиам»</t>
        </is>
      </c>
      <c r="E145" s="416" t="inlineStr">
        <is>
          <t>м2</t>
        </is>
      </c>
      <c r="F145" s="416" t="n">
        <v>336</v>
      </c>
      <c r="G145" s="425" t="n">
        <v>26</v>
      </c>
      <c r="H145" s="343">
        <f>ROUND(F145*G145,2)</f>
        <v/>
      </c>
      <c r="I145" s="374" t="n"/>
      <c r="J145" s="374" t="n"/>
      <c r="K145" s="374" t="n"/>
      <c r="L145" s="374" t="n"/>
    </row>
    <row r="146" s="372">
      <c r="A146" s="252" t="n">
        <v>131</v>
      </c>
      <c r="B146" s="409" t="n"/>
      <c r="C146" s="329" t="inlineStr">
        <is>
          <t>403-2351</t>
        </is>
      </c>
      <c r="D146" s="423" t="inlineStr">
        <is>
          <t>Ригели сборные железобетонные ВЛ и ОРУ</t>
        </is>
      </c>
      <c r="E146" s="416" t="inlineStr">
        <is>
          <t>м3</t>
        </is>
      </c>
      <c r="F146" s="416" t="n">
        <v>4.848</v>
      </c>
      <c r="G146" s="425" t="n">
        <v>1733.42</v>
      </c>
      <c r="H146" s="343">
        <f>ROUND(F146*G146,2)</f>
        <v/>
      </c>
      <c r="I146" s="374" t="n"/>
      <c r="J146" s="374" t="n"/>
      <c r="K146" s="374" t="n"/>
      <c r="L146" s="374" t="n"/>
    </row>
    <row r="147" s="372">
      <c r="A147" s="252" t="n">
        <v>132</v>
      </c>
      <c r="B147" s="409" t="n"/>
      <c r="C147" s="329" t="inlineStr">
        <is>
          <t>509-0417</t>
        </is>
      </c>
      <c r="D147" s="423" t="inlineStr">
        <is>
          <t>Зажим фиксирующий 049-5 (КС-329)</t>
        </is>
      </c>
      <c r="E147" s="416" t="inlineStr">
        <is>
          <t>шт.</t>
        </is>
      </c>
      <c r="F147" s="416" t="n">
        <v>126</v>
      </c>
      <c r="G147" s="425" t="n">
        <v>66.68000000000001</v>
      </c>
      <c r="H147" s="343">
        <f>ROUND(F147*G147,2)</f>
        <v/>
      </c>
      <c r="I147" s="374" t="n"/>
      <c r="J147" s="374" t="n"/>
      <c r="K147" s="374" t="n"/>
      <c r="L147" s="374" t="n"/>
    </row>
    <row r="148" ht="25.5" customHeight="1" s="372">
      <c r="A148" s="252" t="n">
        <v>133</v>
      </c>
      <c r="B148" s="409" t="n"/>
      <c r="C148" s="329" t="inlineStr">
        <is>
          <t>401-0064</t>
        </is>
      </c>
      <c r="D148" s="423" t="inlineStr">
        <is>
          <t>Бетон тяжелый, крупность заполнителя 20 мм, класс В10 (М150)</t>
        </is>
      </c>
      <c r="E148" s="416" t="inlineStr">
        <is>
          <t>м3</t>
        </is>
      </c>
      <c r="F148" s="416" t="n">
        <v>15.3</v>
      </c>
      <c r="G148" s="425" t="n">
        <v>542.24</v>
      </c>
      <c r="H148" s="343">
        <f>ROUND(F148*G148,2)</f>
        <v/>
      </c>
      <c r="I148" s="374" t="n"/>
      <c r="J148" s="374" t="n"/>
      <c r="K148" s="374" t="n"/>
      <c r="L148" s="374" t="n"/>
    </row>
    <row r="149" ht="25.5" customHeight="1" s="372">
      <c r="A149" s="252" t="n">
        <v>134</v>
      </c>
      <c r="B149" s="409" t="n"/>
      <c r="C149" s="329" t="inlineStr">
        <is>
          <t>401-0061</t>
        </is>
      </c>
      <c r="D149" s="423" t="inlineStr">
        <is>
          <t>Бетон тяжелый, крупность заполнителя 20 мм, класс В3,5 (М50)</t>
        </is>
      </c>
      <c r="E149" s="416" t="inlineStr">
        <is>
          <t>м3</t>
        </is>
      </c>
      <c r="F149" s="416" t="n">
        <v>15.912</v>
      </c>
      <c r="G149" s="425" t="n">
        <v>520</v>
      </c>
      <c r="H149" s="343">
        <f>ROUND(F149*G149,2)</f>
        <v/>
      </c>
      <c r="I149" s="374" t="n"/>
      <c r="J149" s="374" t="n"/>
      <c r="K149" s="374" t="n"/>
      <c r="L149" s="374" t="n"/>
    </row>
    <row r="150" s="372">
      <c r="A150" s="252" t="n">
        <v>135</v>
      </c>
      <c r="B150" s="409" t="n"/>
      <c r="C150" s="329" t="inlineStr">
        <is>
          <t>509-1060</t>
        </is>
      </c>
      <c r="D150" s="423" t="inlineStr">
        <is>
          <t>Узел крепления фиксатора окрашенный</t>
        </is>
      </c>
      <c r="E150" s="416" t="inlineStr">
        <is>
          <t>шт.</t>
        </is>
      </c>
      <c r="F150" s="416" t="n">
        <v>144</v>
      </c>
      <c r="G150" s="425" t="n">
        <v>56.95</v>
      </c>
      <c r="H150" s="343">
        <f>ROUND(F150*G150,2)</f>
        <v/>
      </c>
      <c r="I150" s="374" t="n"/>
      <c r="J150" s="374" t="n"/>
      <c r="K150" s="374" t="n"/>
      <c r="L150" s="374" t="n"/>
    </row>
    <row r="151" s="372">
      <c r="A151" s="252" t="n">
        <v>136</v>
      </c>
      <c r="B151" s="409" t="n"/>
      <c r="C151" s="329" t="inlineStr">
        <is>
          <t>104-0088</t>
        </is>
      </c>
      <c r="D151" s="423" t="inlineStr">
        <is>
          <t>Ткань стеклянная конструкционная марки Т-10, Т-10п</t>
        </is>
      </c>
      <c r="E151" s="416" t="inlineStr">
        <is>
          <t>1000 м2</t>
        </is>
      </c>
      <c r="F151" s="416" t="n">
        <v>0.336</v>
      </c>
      <c r="G151" s="425" t="n">
        <v>23980</v>
      </c>
      <c r="H151" s="343">
        <f>ROUND(F151*G151,2)</f>
        <v/>
      </c>
      <c r="I151" s="374" t="n"/>
      <c r="J151" s="374" t="n"/>
      <c r="K151" s="374" t="n"/>
      <c r="L151" s="374" t="n"/>
    </row>
    <row r="152" ht="25.5" customHeight="1" s="372">
      <c r="A152" s="252" t="n">
        <v>137</v>
      </c>
      <c r="B152" s="409" t="n"/>
      <c r="C152" s="329" t="inlineStr">
        <is>
          <t>402-0139</t>
        </is>
      </c>
      <c r="D152" s="423" t="inlineStr">
        <is>
          <t>Смесь сухая гидроизоляционная проникающая Гидротэкс-Ш</t>
        </is>
      </c>
      <c r="E152" s="416" t="inlineStr">
        <is>
          <t>кг</t>
        </is>
      </c>
      <c r="F152" s="416" t="n">
        <v>284</v>
      </c>
      <c r="G152" s="425" t="n">
        <v>28.21</v>
      </c>
      <c r="H152" s="343">
        <f>ROUND(F152*G152,2)</f>
        <v/>
      </c>
      <c r="I152" s="374" t="n"/>
      <c r="J152" s="374" t="n"/>
      <c r="K152" s="374" t="n"/>
      <c r="L152" s="374" t="n"/>
    </row>
    <row r="153" ht="25.5" customHeight="1" s="372">
      <c r="A153" s="252" t="n">
        <v>138</v>
      </c>
      <c r="B153" s="409" t="n"/>
      <c r="C153" s="329" t="inlineStr">
        <is>
          <t>509-0221</t>
        </is>
      </c>
      <c r="D153" s="423" t="inlineStr">
        <is>
          <t>Коромысло для анкеровки усиливающих и питающих проводов (КС-122)</t>
        </is>
      </c>
      <c r="E153" s="416" t="inlineStr">
        <is>
          <t>шт.</t>
        </is>
      </c>
      <c r="F153" s="416" t="n">
        <v>96</v>
      </c>
      <c r="G153" s="425" t="n">
        <v>81</v>
      </c>
      <c r="H153" s="343">
        <f>ROUND(F153*G153,2)</f>
        <v/>
      </c>
      <c r="I153" s="374" t="n"/>
      <c r="J153" s="374" t="n"/>
      <c r="K153" s="374" t="n"/>
      <c r="L153" s="374" t="n"/>
    </row>
    <row r="154" ht="25.5" customHeight="1" s="372">
      <c r="A154" s="252" t="n">
        <v>139</v>
      </c>
      <c r="B154" s="409" t="n"/>
      <c r="C154" s="329" t="inlineStr">
        <is>
          <t>110-0132</t>
        </is>
      </c>
      <c r="D154" s="423" t="inlineStr">
        <is>
          <t>Хомуты двухушковые круглого и прямоугольного сечения</t>
        </is>
      </c>
      <c r="E154" s="416" t="inlineStr">
        <is>
          <t>кг</t>
        </is>
      </c>
      <c r="F154" s="416" t="n">
        <v>527.4321</v>
      </c>
      <c r="G154" s="425" t="n">
        <v>14.49</v>
      </c>
      <c r="H154" s="343">
        <f>ROUND(F154*G154,2)</f>
        <v/>
      </c>
      <c r="I154" s="374" t="n"/>
      <c r="J154" s="374" t="n"/>
      <c r="K154" s="374" t="n"/>
      <c r="L154" s="374" t="n"/>
    </row>
    <row r="155" ht="25.5" customFormat="1" customHeight="1" s="224">
      <c r="A155" s="252" t="n">
        <v>140</v>
      </c>
      <c r="B155" s="409" t="n"/>
      <c r="C155" s="329" t="inlineStr">
        <is>
          <t>204-0020</t>
        </is>
      </c>
      <c r="D155" s="423" t="inlineStr">
        <is>
          <t>Горячекатаная арматурная сталь периодического профиля класса А-III, диаметром 8 мм</t>
        </is>
      </c>
      <c r="E155" s="416" t="inlineStr">
        <is>
          <t>т</t>
        </is>
      </c>
      <c r="F155" s="416" t="n">
        <v>0.9194</v>
      </c>
      <c r="G155" s="425" t="n">
        <v>8102.64</v>
      </c>
      <c r="H155" s="343">
        <f>ROUND(F155*G155,2)</f>
        <v/>
      </c>
    </row>
    <row r="156" s="372">
      <c r="A156" s="252" t="n">
        <v>141</v>
      </c>
      <c r="B156" s="409" t="n"/>
      <c r="C156" s="329" t="inlineStr">
        <is>
          <t>113-0194</t>
        </is>
      </c>
      <c r="D156" s="423" t="inlineStr">
        <is>
          <t>Шпатлевка ЭП-00-10 красно-коричневая</t>
        </is>
      </c>
      <c r="E156" s="416" t="inlineStr">
        <is>
          <t>т</t>
        </is>
      </c>
      <c r="F156" s="416" t="n">
        <v>0.1633</v>
      </c>
      <c r="G156" s="425" t="n">
        <v>45140</v>
      </c>
      <c r="H156" s="343">
        <f>ROUND(F156*G156,2)</f>
        <v/>
      </c>
      <c r="I156" s="374" t="n"/>
      <c r="J156" s="374" t="n"/>
      <c r="K156" s="374" t="n"/>
      <c r="L156" s="374" t="n"/>
    </row>
    <row r="157" s="372">
      <c r="A157" s="252" t="n">
        <v>142</v>
      </c>
      <c r="B157" s="409" t="n"/>
      <c r="C157" s="329" t="inlineStr">
        <is>
          <t>411-0041</t>
        </is>
      </c>
      <c r="D157" s="423" t="inlineStr">
        <is>
          <t>Электроэнергия</t>
        </is>
      </c>
      <c r="E157" s="416" t="inlineStr">
        <is>
          <t>кВт-ч</t>
        </is>
      </c>
      <c r="F157" s="416" t="n">
        <v>16992</v>
      </c>
      <c r="G157" s="425" t="n">
        <v>0.4</v>
      </c>
      <c r="H157" s="343">
        <f>ROUND(F157*G157,2)</f>
        <v/>
      </c>
      <c r="I157" s="374" t="n"/>
      <c r="J157" s="374" t="n"/>
      <c r="K157" s="254" t="n"/>
      <c r="L157" s="374" t="n"/>
    </row>
    <row r="158" ht="25.5" customHeight="1" s="372">
      <c r="A158" s="252" t="n">
        <v>143</v>
      </c>
      <c r="B158" s="409" t="n"/>
      <c r="C158" s="329" t="inlineStr">
        <is>
          <t>408-0021</t>
        </is>
      </c>
      <c r="D158" s="423" t="inlineStr">
        <is>
          <t>Щебень из природного камня для строительных работ марка 400, фракция 5(3)-10 мм</t>
        </is>
      </c>
      <c r="E158" s="416" t="inlineStr">
        <is>
          <t>м3</t>
        </is>
      </c>
      <c r="F158" s="416" t="n">
        <v>44.5031</v>
      </c>
      <c r="G158" s="425" t="n">
        <v>131.08</v>
      </c>
      <c r="H158" s="343">
        <f>ROUND(F158*G158,2)</f>
        <v/>
      </c>
      <c r="I158" s="374" t="n"/>
      <c r="J158" s="374" t="n"/>
      <c r="K158" s="254" t="n"/>
      <c r="L158" s="374" t="n"/>
    </row>
    <row r="159" ht="38.25" customHeight="1" s="372">
      <c r="A159" s="252" t="n">
        <v>144</v>
      </c>
      <c r="B159" s="409" t="n"/>
      <c r="C159" s="329" t="inlineStr">
        <is>
          <t>302-1317</t>
        </is>
      </c>
      <c r="D159" s="423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59" s="416" t="inlineStr">
        <is>
          <t>м</t>
        </is>
      </c>
      <c r="F159" s="416" t="n">
        <v>120</v>
      </c>
      <c r="G159" s="425" t="n">
        <v>41.28</v>
      </c>
      <c r="H159" s="343">
        <f>ROUND(F159*G159,2)</f>
        <v/>
      </c>
      <c r="I159" s="374" t="n"/>
      <c r="J159" s="374" t="n"/>
      <c r="K159" s="254" t="n"/>
      <c r="L159" s="374" t="n"/>
    </row>
    <row r="160" ht="38.25" customHeight="1" s="372">
      <c r="A160" s="252" t="n">
        <v>145</v>
      </c>
      <c r="B160" s="409" t="n"/>
      <c r="C160" s="329" t="inlineStr">
        <is>
          <t>201-0599</t>
        </is>
      </c>
      <c r="D160" s="42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60" s="416" t="inlineStr">
        <is>
          <t>т</t>
        </is>
      </c>
      <c r="F160" s="416" t="n">
        <v>0.405717</v>
      </c>
      <c r="G160" s="425" t="n">
        <v>11879.77</v>
      </c>
      <c r="H160" s="343">
        <f>ROUND(F160*G160,2)</f>
        <v/>
      </c>
      <c r="I160" s="374" t="n"/>
      <c r="J160" s="374" t="n"/>
      <c r="K160" s="374" t="n"/>
      <c r="L160" s="374" t="n"/>
    </row>
    <row r="161" s="372">
      <c r="A161" s="252" t="n">
        <v>146</v>
      </c>
      <c r="B161" s="409" t="n"/>
      <c r="C161" s="329" t="inlineStr">
        <is>
          <t>113-0210</t>
        </is>
      </c>
      <c r="D161" s="423" t="inlineStr">
        <is>
          <t>Эмаль эпоксидная ЭП-733 зеленая</t>
        </is>
      </c>
      <c r="E161" s="416" t="inlineStr">
        <is>
          <t>т</t>
        </is>
      </c>
      <c r="F161" s="416" t="n">
        <v>0.09660000000000001</v>
      </c>
      <c r="G161" s="425" t="n">
        <v>47700</v>
      </c>
      <c r="H161" s="343">
        <f>ROUND(F161*G161,2)</f>
        <v/>
      </c>
      <c r="I161" s="374" t="n"/>
      <c r="J161" s="374" t="n"/>
      <c r="K161" s="374" t="n"/>
      <c r="L161" s="374" t="n"/>
    </row>
    <row r="162" s="372">
      <c r="A162" s="252" t="n">
        <v>147</v>
      </c>
      <c r="B162" s="409" t="n"/>
      <c r="C162" s="329" t="inlineStr">
        <is>
          <t>101-1805</t>
        </is>
      </c>
      <c r="D162" s="423" t="inlineStr">
        <is>
          <t>Гвозди строительные</t>
        </is>
      </c>
      <c r="E162" s="416" t="inlineStr">
        <is>
          <t>т</t>
        </is>
      </c>
      <c r="F162" s="416" t="n">
        <v>0.384</v>
      </c>
      <c r="G162" s="425" t="n">
        <v>11978</v>
      </c>
      <c r="H162" s="343">
        <f>ROUND(F162*G162,2)</f>
        <v/>
      </c>
      <c r="I162" s="374" t="n"/>
      <c r="J162" s="374" t="n"/>
      <c r="K162" s="374" t="n"/>
      <c r="L162" s="374" t="n"/>
    </row>
    <row r="163" ht="25.5" customHeight="1" s="372">
      <c r="A163" s="252" t="n">
        <v>148</v>
      </c>
      <c r="B163" s="409" t="n"/>
      <c r="C163" s="329" t="inlineStr">
        <is>
          <t>408-0015</t>
        </is>
      </c>
      <c r="D163" s="423" t="inlineStr">
        <is>
          <t>Щебень из природного камня для строительных работ марка 800, фракция 20-40 мм</t>
        </is>
      </c>
      <c r="E163" s="416" t="inlineStr">
        <is>
          <t>м3</t>
        </is>
      </c>
      <c r="F163" s="416" t="n">
        <v>42.0289</v>
      </c>
      <c r="G163" s="425" t="n">
        <v>108.4</v>
      </c>
      <c r="H163" s="343">
        <f>ROUND(F163*G163,2)</f>
        <v/>
      </c>
      <c r="I163" s="374" t="n"/>
      <c r="J163" s="374" t="n"/>
      <c r="K163" s="374" t="n"/>
      <c r="L163" s="374" t="n"/>
    </row>
    <row r="164" s="372">
      <c r="A164" s="252" t="n">
        <v>149</v>
      </c>
      <c r="B164" s="409" t="n"/>
      <c r="C164" s="329" t="inlineStr">
        <is>
          <t>101-1513</t>
        </is>
      </c>
      <c r="D164" s="423" t="inlineStr">
        <is>
          <t>Электроды диаметром 4 мм Э42</t>
        </is>
      </c>
      <c r="E164" s="416" t="inlineStr">
        <is>
          <t>т</t>
        </is>
      </c>
      <c r="F164" s="416" t="n">
        <v>0.4071</v>
      </c>
      <c r="G164" s="425" t="n">
        <v>10315</v>
      </c>
      <c r="H164" s="343">
        <f>ROUND(F164*G164,2)</f>
        <v/>
      </c>
      <c r="I164" s="374" t="n"/>
      <c r="J164" s="374" t="n"/>
      <c r="K164" s="374" t="n"/>
      <c r="L164" s="374" t="n"/>
    </row>
    <row r="165" ht="25.5" customHeight="1" s="372">
      <c r="A165" s="252" t="n">
        <v>150</v>
      </c>
      <c r="B165" s="409" t="n"/>
      <c r="C165" s="329" t="inlineStr">
        <is>
          <t>302-1826</t>
        </is>
      </c>
      <c r="D165" s="423" t="inlineStr">
        <is>
          <t>Краны шаровые PN25 BALLOMAX под приварку диаметром 50 мм</t>
        </is>
      </c>
      <c r="E165" s="416" t="inlineStr">
        <is>
          <t>шт.</t>
        </is>
      </c>
      <c r="F165" s="416" t="n">
        <v>6</v>
      </c>
      <c r="G165" s="425" t="n">
        <v>666.03</v>
      </c>
      <c r="H165" s="343">
        <f>ROUND(F165*G165,2)</f>
        <v/>
      </c>
      <c r="I165" s="374" t="n"/>
      <c r="J165" s="374" t="n"/>
      <c r="K165" s="374" t="n"/>
      <c r="L165" s="374" t="n"/>
    </row>
    <row r="166" ht="38.25" customHeight="1" s="372">
      <c r="A166" s="252" t="n">
        <v>151</v>
      </c>
      <c r="B166" s="409" t="n"/>
      <c r="C166" s="329" t="inlineStr">
        <is>
          <t>507-0990</t>
        </is>
      </c>
      <c r="D166" s="423" t="inlineStr">
        <is>
          <t>Фланцы стальные плоские приварные из стали ВСт3сп2, ВСт3сп3, давлением 1,0 МПа (10 кгс/см2), диаметром 250 мм</t>
        </is>
      </c>
      <c r="E166" s="416" t="inlineStr">
        <is>
          <t>шт.</t>
        </is>
      </c>
      <c r="F166" s="416" t="n">
        <v>30</v>
      </c>
      <c r="G166" s="425" t="n">
        <v>131</v>
      </c>
      <c r="H166" s="343">
        <f>ROUND(F166*G166,2)</f>
        <v/>
      </c>
      <c r="I166" s="374" t="n"/>
      <c r="J166" s="374" t="n"/>
      <c r="K166" s="374" t="n"/>
      <c r="L166" s="374" t="n"/>
    </row>
    <row r="167" ht="25.5" customHeight="1" s="372">
      <c r="A167" s="252" t="n">
        <v>152</v>
      </c>
      <c r="B167" s="409" t="n"/>
      <c r="C167" s="329" t="inlineStr">
        <is>
          <t>999-9950</t>
        </is>
      </c>
      <c r="D167" s="423" t="inlineStr">
        <is>
          <t>Вспомогательные ненормируемые материальные ресурсы (2% от оплаты труда рабочих)</t>
        </is>
      </c>
      <c r="E167" s="416" t="inlineStr">
        <is>
          <t>руб.</t>
        </is>
      </c>
      <c r="F167" s="416" t="n">
        <v>3807.3988</v>
      </c>
      <c r="G167" s="425" t="n">
        <v>1</v>
      </c>
      <c r="H167" s="343">
        <f>ROUND(F167*G167,2)</f>
        <v/>
      </c>
      <c r="I167" s="374" t="n"/>
      <c r="J167" s="374" t="n"/>
      <c r="K167" s="374" t="n"/>
      <c r="L167" s="374" t="n"/>
    </row>
    <row r="168" ht="38.25" customHeight="1" s="372">
      <c r="A168" s="252" t="n">
        <v>153</v>
      </c>
      <c r="B168" s="409" t="n"/>
      <c r="C168" s="329" t="inlineStr">
        <is>
          <t>507-0989</t>
        </is>
      </c>
      <c r="D168" s="423" t="inlineStr">
        <is>
          <t>Фланцы стальные плоские приварные из стали ВСт3сп2, ВСт3сп3, давлением 1,0 МПа (10 кгс/см2), диаметром 200 мм</t>
        </is>
      </c>
      <c r="E168" s="416" t="inlineStr">
        <is>
          <t>шт.</t>
        </is>
      </c>
      <c r="F168" s="416" t="n">
        <v>38</v>
      </c>
      <c r="G168" s="425" t="n">
        <v>100</v>
      </c>
      <c r="H168" s="343">
        <f>ROUND(F168*G168,2)</f>
        <v/>
      </c>
      <c r="I168" s="374" t="n"/>
      <c r="J168" s="374" t="n"/>
      <c r="K168" s="374" t="n"/>
      <c r="L168" s="374" t="n"/>
    </row>
    <row r="169" s="372">
      <c r="A169" s="252" t="n">
        <v>154</v>
      </c>
      <c r="B169" s="409" t="n"/>
      <c r="C169" s="329" t="inlineStr">
        <is>
          <t>509-0129</t>
        </is>
      </c>
      <c r="D169" s="423" t="inlineStr">
        <is>
          <t>Ушко однолапчатое 012</t>
        </is>
      </c>
      <c r="E169" s="416" t="inlineStr">
        <is>
          <t>шт.</t>
        </is>
      </c>
      <c r="F169" s="416" t="n">
        <v>96</v>
      </c>
      <c r="G169" s="425" t="n">
        <v>38.79</v>
      </c>
      <c r="H169" s="343">
        <f>ROUND(F169*G169,2)</f>
        <v/>
      </c>
      <c r="I169" s="374" t="n"/>
      <c r="J169" s="374" t="n"/>
      <c r="K169" s="374" t="n"/>
      <c r="L169" s="374" t="n"/>
    </row>
    <row r="170" ht="38.25" customFormat="1" customHeight="1" s="224">
      <c r="A170" s="252" t="n">
        <v>155</v>
      </c>
      <c r="B170" s="409" t="n"/>
      <c r="C170" s="329" t="inlineStr">
        <is>
          <t>507-1006</t>
        </is>
      </c>
      <c r="D170" s="423" t="inlineStr">
        <is>
          <t>Фланцы стальные плоские приварные из стали ВСт3сп2, ВСт3сп3, давлением 1,6 МПа (16 кгс/см2), диаметром 200 мм</t>
        </is>
      </c>
      <c r="E170" s="416" t="inlineStr">
        <is>
          <t>шт.</t>
        </is>
      </c>
      <c r="F170" s="416" t="n">
        <v>36</v>
      </c>
      <c r="G170" s="425" t="n">
        <v>100</v>
      </c>
      <c r="H170" s="343">
        <f>ROUND(F170*G170,2)</f>
        <v/>
      </c>
    </row>
    <row r="171" s="372">
      <c r="A171" s="252" t="n">
        <v>156</v>
      </c>
      <c r="B171" s="409" t="n"/>
      <c r="C171" s="329" t="inlineStr">
        <is>
          <t>14.5.09.11-0102</t>
        </is>
      </c>
      <c r="D171" s="423" t="inlineStr">
        <is>
          <t>Уайт-спирит</t>
        </is>
      </c>
      <c r="E171" s="416" t="inlineStr">
        <is>
          <t>кг</t>
        </is>
      </c>
      <c r="F171" s="416" t="n">
        <v>526.8605</v>
      </c>
      <c r="G171" s="425" t="n">
        <v>6.68</v>
      </c>
      <c r="H171" s="343">
        <f>ROUND(F171*G171,2)</f>
        <v/>
      </c>
      <c r="I171" s="374" t="n"/>
      <c r="J171" s="374" t="n"/>
      <c r="K171" s="374" t="n"/>
      <c r="L171" s="374" t="n"/>
    </row>
    <row r="172" s="372">
      <c r="A172" s="252" t="n">
        <v>157</v>
      </c>
      <c r="B172" s="409" t="n"/>
      <c r="C172" s="329" t="inlineStr">
        <is>
          <t>203-0511</t>
        </is>
      </c>
      <c r="D172" s="423" t="inlineStr">
        <is>
          <t>Щиты из досок толщиной 25 мм</t>
        </is>
      </c>
      <c r="E172" s="416" t="inlineStr">
        <is>
          <t>м2</t>
        </is>
      </c>
      <c r="F172" s="416" t="n">
        <v>94.934</v>
      </c>
      <c r="G172" s="425" t="n">
        <v>35.53</v>
      </c>
      <c r="H172" s="343">
        <f>ROUND(F172*G172,2)</f>
        <v/>
      </c>
      <c r="I172" s="374" t="n"/>
      <c r="J172" s="374" t="n"/>
      <c r="K172" s="254" t="n"/>
      <c r="L172" s="374" t="n"/>
    </row>
    <row r="173" s="372">
      <c r="A173" s="252" t="n">
        <v>158</v>
      </c>
      <c r="B173" s="409" t="n"/>
      <c r="C173" s="329" t="inlineStr">
        <is>
          <t>509-0102</t>
        </is>
      </c>
      <c r="D173" s="423" t="inlineStr">
        <is>
          <t>Скобы</t>
        </is>
      </c>
      <c r="E173" s="416" t="inlineStr">
        <is>
          <t>10 шт.</t>
        </is>
      </c>
      <c r="F173" s="416" t="n">
        <v>50.4</v>
      </c>
      <c r="G173" s="425" t="n">
        <v>64.8</v>
      </c>
      <c r="H173" s="343">
        <f>ROUND(F173*G173,2)</f>
        <v/>
      </c>
      <c r="I173" s="374" t="n"/>
      <c r="J173" s="374" t="n"/>
      <c r="K173" s="254" t="n"/>
      <c r="L173" s="374" t="n"/>
    </row>
    <row r="174" ht="25.5" customHeight="1" s="372">
      <c r="A174" s="252" t="n">
        <v>159</v>
      </c>
      <c r="B174" s="409" t="n"/>
      <c r="C174" s="329" t="inlineStr">
        <is>
          <t>509-0963</t>
        </is>
      </c>
      <c r="D174" s="423" t="inlineStr">
        <is>
          <t>Ткань асбестовая со стеклонитью АСТ-1 толщиной 1,8 мм</t>
        </is>
      </c>
      <c r="E174" s="416" t="inlineStr">
        <is>
          <t>т</t>
        </is>
      </c>
      <c r="F174" s="416" t="n">
        <v>0.048</v>
      </c>
      <c r="G174" s="425" t="n">
        <v>66860</v>
      </c>
      <c r="H174" s="343">
        <f>ROUND(F174*G174,2)</f>
        <v/>
      </c>
      <c r="I174" s="374" t="n"/>
      <c r="J174" s="374" t="n"/>
      <c r="K174" s="254" t="n"/>
      <c r="L174" s="374" t="n"/>
    </row>
    <row r="175" ht="38.25" customHeight="1" s="372">
      <c r="A175" s="252" t="n">
        <v>160</v>
      </c>
      <c r="B175" s="409" t="n"/>
      <c r="C175" s="329" t="inlineStr">
        <is>
          <t>302-1318</t>
        </is>
      </c>
      <c r="D175" s="423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175" s="416" t="inlineStr">
        <is>
          <t>м</t>
        </is>
      </c>
      <c r="F175" s="416" t="n">
        <v>60</v>
      </c>
      <c r="G175" s="425" t="n">
        <v>53.12</v>
      </c>
      <c r="H175" s="343">
        <f>ROUND(F175*G175,2)</f>
        <v/>
      </c>
      <c r="I175" s="374" t="n"/>
      <c r="J175" s="374" t="n"/>
      <c r="K175" s="374" t="n"/>
      <c r="L175" s="374" t="n"/>
    </row>
    <row r="176" s="372">
      <c r="A176" s="252" t="n">
        <v>161</v>
      </c>
      <c r="B176" s="409" t="n"/>
      <c r="C176" s="329" t="inlineStr">
        <is>
          <t>401-0007</t>
        </is>
      </c>
      <c r="D176" s="423" t="inlineStr">
        <is>
          <t>Бетон тяжелый, класс В20 (М250)</t>
        </is>
      </c>
      <c r="E176" s="416" t="inlineStr">
        <is>
          <t>м3</t>
        </is>
      </c>
      <c r="F176" s="416" t="n">
        <v>4.7828</v>
      </c>
      <c r="G176" s="425" t="n">
        <v>665</v>
      </c>
      <c r="H176" s="343">
        <f>ROUND(F176*G176,2)</f>
        <v/>
      </c>
      <c r="I176" s="374" t="n"/>
      <c r="J176" s="374" t="n"/>
      <c r="K176" s="374" t="n"/>
      <c r="L176" s="374" t="n"/>
    </row>
    <row r="177" s="372">
      <c r="A177" s="252" t="n">
        <v>162</v>
      </c>
      <c r="B177" s="409" t="n"/>
      <c r="C177" s="329" t="inlineStr">
        <is>
          <t>101-2451</t>
        </is>
      </c>
      <c r="D177" s="423" t="inlineStr">
        <is>
          <t>Пластина техническая без тканевых прокладок</t>
        </is>
      </c>
      <c r="E177" s="416" t="inlineStr">
        <is>
          <t>т</t>
        </is>
      </c>
      <c r="F177" s="416" t="n">
        <v>0.056</v>
      </c>
      <c r="G177" s="425" t="n">
        <v>53400</v>
      </c>
      <c r="H177" s="343">
        <f>ROUND(F177*G177,2)</f>
        <v/>
      </c>
      <c r="I177" s="374" t="n"/>
      <c r="J177" s="374" t="n"/>
      <c r="K177" s="374" t="n"/>
      <c r="L177" s="374" t="n"/>
    </row>
    <row r="178" s="372">
      <c r="A178" s="252" t="n">
        <v>163</v>
      </c>
      <c r="B178" s="409" t="n"/>
      <c r="C178" s="329" t="inlineStr">
        <is>
          <t>113-0021</t>
        </is>
      </c>
      <c r="D178" s="423" t="inlineStr">
        <is>
          <t>Грунтовка ГФ-021 красно-коричневая</t>
        </is>
      </c>
      <c r="E178" s="416" t="inlineStr">
        <is>
          <t>т</t>
        </is>
      </c>
      <c r="F178" s="416" t="n">
        <v>0.1856</v>
      </c>
      <c r="G178" s="425" t="n">
        <v>15620</v>
      </c>
      <c r="H178" s="343">
        <f>ROUND(F178*G178,2)</f>
        <v/>
      </c>
      <c r="I178" s="374" t="n"/>
      <c r="J178" s="374" t="n"/>
      <c r="K178" s="374" t="n"/>
      <c r="L178" s="374" t="n"/>
    </row>
    <row r="179" s="372">
      <c r="A179" s="252" t="n">
        <v>164</v>
      </c>
      <c r="B179" s="409" t="n"/>
      <c r="C179" s="329" t="inlineStr">
        <is>
          <t>101-1529</t>
        </is>
      </c>
      <c r="D179" s="423" t="inlineStr">
        <is>
          <t>Электроды диаметром 6 мм Э42</t>
        </is>
      </c>
      <c r="E179" s="416" t="inlineStr">
        <is>
          <t>т</t>
        </is>
      </c>
      <c r="F179" s="416" t="n">
        <v>0.3047</v>
      </c>
      <c r="G179" s="425" t="n">
        <v>9424</v>
      </c>
      <c r="H179" s="343">
        <f>ROUND(F179*G179,2)</f>
        <v/>
      </c>
      <c r="I179" s="374" t="n"/>
      <c r="J179" s="374" t="n"/>
      <c r="K179" s="374" t="n"/>
      <c r="L179" s="374" t="n"/>
    </row>
    <row r="180" s="372">
      <c r="A180" s="252" t="n">
        <v>165</v>
      </c>
      <c r="B180" s="409" t="n"/>
      <c r="C180" s="329" t="inlineStr">
        <is>
          <t>101-1924</t>
        </is>
      </c>
      <c r="D180" s="423" t="inlineStr">
        <is>
          <t>Электроды диаметром 4 мм Э42А</t>
        </is>
      </c>
      <c r="E180" s="416" t="inlineStr">
        <is>
          <t>кг</t>
        </is>
      </c>
      <c r="F180" s="416" t="n">
        <v>265.4984</v>
      </c>
      <c r="G180" s="425" t="n">
        <v>10.57</v>
      </c>
      <c r="H180" s="343">
        <f>ROUND(F180*G180,2)</f>
        <v/>
      </c>
      <c r="I180" s="374" t="n"/>
      <c r="J180" s="374" t="n"/>
      <c r="K180" s="374" t="n"/>
      <c r="L180" s="374" t="n"/>
    </row>
    <row r="181" s="372">
      <c r="A181" s="252" t="n">
        <v>166</v>
      </c>
      <c r="B181" s="409" t="n"/>
      <c r="C181" s="329" t="inlineStr">
        <is>
          <t>113-0226</t>
        </is>
      </c>
      <c r="D181" s="423" t="inlineStr">
        <is>
          <t>Эмаль ХВ-124 голубая</t>
        </is>
      </c>
      <c r="E181" s="416" t="inlineStr">
        <is>
          <t>т</t>
        </is>
      </c>
      <c r="F181" s="416" t="n">
        <v>0.1146</v>
      </c>
      <c r="G181" s="425" t="n">
        <v>22050</v>
      </c>
      <c r="H181" s="343">
        <f>ROUND(F181*G181,2)</f>
        <v/>
      </c>
      <c r="I181" s="374" t="n"/>
      <c r="J181" s="374" t="n"/>
      <c r="K181" s="374" t="n"/>
      <c r="L181" s="374" t="n"/>
    </row>
    <row r="182" s="372">
      <c r="A182" s="252" t="n">
        <v>167</v>
      </c>
      <c r="B182" s="409" t="n"/>
      <c r="C182" s="329" t="inlineStr">
        <is>
          <t>101-0113</t>
        </is>
      </c>
      <c r="D182" s="423" t="inlineStr">
        <is>
          <t>Бязь суровая арт. 6804</t>
        </is>
      </c>
      <c r="E182" s="416" t="inlineStr">
        <is>
          <t>10 м2</t>
        </is>
      </c>
      <c r="F182" s="416" t="n">
        <v>31.56</v>
      </c>
      <c r="G182" s="425" t="n">
        <v>79.09999999999999</v>
      </c>
      <c r="H182" s="343">
        <f>ROUND(F182*G182,2)</f>
        <v/>
      </c>
      <c r="I182" s="374" t="n"/>
      <c r="J182" s="374" t="n"/>
      <c r="K182" s="374" t="n"/>
      <c r="L182" s="374" t="n"/>
    </row>
    <row r="183" ht="25.5" customHeight="1" s="372">
      <c r="A183" s="252" t="n">
        <v>168</v>
      </c>
      <c r="B183" s="409" t="n"/>
      <c r="C183" s="329" t="inlineStr">
        <is>
          <t>101-1755</t>
        </is>
      </c>
      <c r="D183" s="423" t="inlineStr">
        <is>
          <t>Сталь полосовая, марка стали Ст3сп шириной 50-200 мм толщиной 4-5 мм</t>
        </is>
      </c>
      <c r="E183" s="416" t="inlineStr">
        <is>
          <t>т</t>
        </is>
      </c>
      <c r="F183" s="416" t="n">
        <v>0.4732</v>
      </c>
      <c r="G183" s="425" t="n">
        <v>5000</v>
      </c>
      <c r="H183" s="343">
        <f>ROUND(F183*G183,2)</f>
        <v/>
      </c>
      <c r="I183" s="374" t="n"/>
      <c r="J183" s="374" t="n"/>
      <c r="K183" s="374" t="n"/>
      <c r="L183" s="374" t="n"/>
    </row>
    <row r="184" s="372">
      <c r="A184" s="252" t="n">
        <v>169</v>
      </c>
      <c r="B184" s="409" t="n"/>
      <c r="C184" s="329" t="inlineStr">
        <is>
          <t>401-0005</t>
        </is>
      </c>
      <c r="D184" s="423" t="inlineStr">
        <is>
          <t>Бетон тяжелый, класс В12,5 (М150)</t>
        </is>
      </c>
      <c r="E184" s="416" t="inlineStr">
        <is>
          <t>м3</t>
        </is>
      </c>
      <c r="F184" s="416" t="n">
        <v>3.921</v>
      </c>
      <c r="G184" s="425" t="n">
        <v>600</v>
      </c>
      <c r="H184" s="343">
        <f>ROUND(F184*G184,2)</f>
        <v/>
      </c>
      <c r="I184" s="374" t="n"/>
      <c r="J184" s="374" t="n"/>
      <c r="K184" s="374" t="n"/>
      <c r="L184" s="374" t="n"/>
    </row>
    <row r="185" ht="38.25" customFormat="1" customHeight="1" s="224">
      <c r="A185" s="252" t="n">
        <v>170</v>
      </c>
      <c r="B185" s="409" t="n"/>
      <c r="C185" s="329" t="inlineStr">
        <is>
          <t>507-0986</t>
        </is>
      </c>
      <c r="D185" s="423" t="inlineStr">
        <is>
          <t>Фланцы стальные плоские приварные из стали ВСт3сп2, ВСт3сп3, давлением 1,0 МПа (10 кгс/см2), диаметром 100 мм</t>
        </is>
      </c>
      <c r="E185" s="416" t="inlineStr">
        <is>
          <t>шт.</t>
        </is>
      </c>
      <c r="F185" s="416" t="n">
        <v>52</v>
      </c>
      <c r="G185" s="425" t="n">
        <v>45</v>
      </c>
      <c r="H185" s="343">
        <f>ROUND(F185*G185,2)</f>
        <v/>
      </c>
    </row>
    <row r="186" ht="38.25" customHeight="1" s="372">
      <c r="A186" s="252" t="n">
        <v>171</v>
      </c>
      <c r="B186" s="409" t="n"/>
      <c r="C186" s="329" t="inlineStr">
        <is>
          <t>507-1007</t>
        </is>
      </c>
      <c r="D186" s="423" t="inlineStr">
        <is>
          <t>Фланцы стальные плоские приварные из стали ВСт3сп2, ВСт3сп3, давлением 1,6 МПа (16 кгс/см2), диаметром 250 мм</t>
        </is>
      </c>
      <c r="E186" s="416" t="inlineStr">
        <is>
          <t>шт.</t>
        </is>
      </c>
      <c r="F186" s="416" t="n">
        <v>6</v>
      </c>
      <c r="G186" s="425" t="n">
        <v>377.87</v>
      </c>
      <c r="H186" s="343">
        <f>ROUND(F186*G186,2)</f>
        <v/>
      </c>
      <c r="I186" s="374" t="n"/>
      <c r="J186" s="374" t="n"/>
      <c r="K186" s="374" t="n"/>
      <c r="L186" s="374" t="n"/>
    </row>
    <row r="187" ht="38.25" customHeight="1" s="372">
      <c r="A187" s="252" t="n">
        <v>172</v>
      </c>
      <c r="B187" s="409" t="n"/>
      <c r="C187" s="329" t="inlineStr">
        <is>
          <t>507-1003</t>
        </is>
      </c>
      <c r="D187" s="423" t="inlineStr">
        <is>
          <t>Фланцы стальные плоские приварные из стали ВСт3сп2, ВСт3сп3, давлением 1,6 МПа (16 кгс/см2), диаметром 100 мм</t>
        </is>
      </c>
      <c r="E187" s="416" t="inlineStr">
        <is>
          <t>шт.</t>
        </is>
      </c>
      <c r="F187" s="416" t="n">
        <v>48</v>
      </c>
      <c r="G187" s="425" t="n">
        <v>47</v>
      </c>
      <c r="H187" s="343">
        <f>ROUND(F187*G187,2)</f>
        <v/>
      </c>
      <c r="I187" s="374" t="n"/>
      <c r="J187" s="374" t="n"/>
      <c r="K187" s="254" t="n"/>
      <c r="L187" s="374" t="n"/>
    </row>
    <row r="188" s="372">
      <c r="A188" s="252" t="n">
        <v>173</v>
      </c>
      <c r="B188" s="409" t="n"/>
      <c r="C188" s="329" t="inlineStr">
        <is>
          <t>102-8009</t>
        </is>
      </c>
      <c r="D188" s="423" t="inlineStr">
        <is>
          <t>Доски дубовые II сорта</t>
        </is>
      </c>
      <c r="E188" s="416" t="inlineStr">
        <is>
          <t>м3</t>
        </is>
      </c>
      <c r="F188" s="416" t="n">
        <v>1.5697</v>
      </c>
      <c r="G188" s="425" t="n">
        <v>1410</v>
      </c>
      <c r="H188" s="343">
        <f>ROUND(F188*G188,2)</f>
        <v/>
      </c>
      <c r="I188" s="374" t="n"/>
      <c r="J188" s="374" t="n"/>
      <c r="K188" s="254" t="n"/>
      <c r="L188" s="374" t="n"/>
    </row>
    <row r="189" s="372">
      <c r="A189" s="252" t="n">
        <v>174</v>
      </c>
      <c r="B189" s="409" t="n"/>
      <c r="C189" s="329" t="inlineStr">
        <is>
          <t>101-3721</t>
        </is>
      </c>
      <c r="D189" s="423" t="inlineStr">
        <is>
          <t>Сталь полосовая 50х4 мм, марка Ст3сп</t>
        </is>
      </c>
      <c r="E189" s="416" t="inlineStr">
        <is>
          <t>т</t>
        </is>
      </c>
      <c r="F189" s="416" t="n">
        <v>0.294</v>
      </c>
      <c r="G189" s="425" t="n">
        <v>7396.23</v>
      </c>
      <c r="H189" s="343">
        <f>ROUND(F189*G189,2)</f>
        <v/>
      </c>
      <c r="I189" s="374" t="n"/>
      <c r="J189" s="374" t="n"/>
      <c r="K189" s="254" t="n"/>
      <c r="L189" s="374" t="n"/>
    </row>
    <row r="190" s="372">
      <c r="A190" s="252" t="n">
        <v>175</v>
      </c>
      <c r="B190" s="409" t="n"/>
      <c r="C190" s="329" t="inlineStr">
        <is>
          <t>113-0246</t>
        </is>
      </c>
      <c r="D190" s="423" t="inlineStr">
        <is>
          <t>Эмаль ПФ-115 серая</t>
        </is>
      </c>
      <c r="E190" s="416" t="inlineStr">
        <is>
          <t>т</t>
        </is>
      </c>
      <c r="F190" s="416" t="n">
        <v>0.1452</v>
      </c>
      <c r="G190" s="425" t="n">
        <v>14312.87</v>
      </c>
      <c r="H190" s="343">
        <f>ROUND(F190*G190,2)</f>
        <v/>
      </c>
      <c r="I190" s="374" t="n"/>
      <c r="J190" s="374" t="n"/>
      <c r="K190" s="374" t="n"/>
      <c r="L190" s="374" t="n"/>
    </row>
    <row r="191" s="372">
      <c r="A191" s="252" t="n">
        <v>176</v>
      </c>
      <c r="B191" s="409" t="n"/>
      <c r="C191" s="329" t="inlineStr">
        <is>
          <t>113-0238</t>
        </is>
      </c>
      <c r="D191" s="423" t="inlineStr">
        <is>
          <t>Эмаль ХС-720 антикоррозийная красно-коричневая</t>
        </is>
      </c>
      <c r="E191" s="416" t="inlineStr">
        <is>
          <t>т</t>
        </is>
      </c>
      <c r="F191" s="416" t="n">
        <v>0.0528</v>
      </c>
      <c r="G191" s="425" t="n">
        <v>34850.78</v>
      </c>
      <c r="H191" s="343">
        <f>ROUND(F191*G191,2)</f>
        <v/>
      </c>
      <c r="I191" s="374" t="n"/>
      <c r="J191" s="374" t="n"/>
      <c r="K191" s="374" t="n"/>
      <c r="L191" s="374" t="n"/>
    </row>
    <row r="192" ht="25.5" customHeight="1" s="372">
      <c r="A192" s="252" t="n">
        <v>177</v>
      </c>
      <c r="B192" s="409" t="n"/>
      <c r="C192" s="329" t="inlineStr">
        <is>
          <t>102-0052</t>
        </is>
      </c>
      <c r="D192" s="423" t="inlineStr">
        <is>
          <t>Доски обрезные хвойных пород длиной 4-6,5 м, шириной 75-150 мм, толщиной 25 мм, II сорта</t>
        </is>
      </c>
      <c r="E192" s="416" t="inlineStr">
        <is>
          <t>м3</t>
        </is>
      </c>
      <c r="F192" s="416" t="n">
        <v>1.293</v>
      </c>
      <c r="G192" s="425" t="n">
        <v>1375</v>
      </c>
      <c r="H192" s="343">
        <f>ROUND(F192*G192,2)</f>
        <v/>
      </c>
      <c r="I192" s="374" t="n"/>
      <c r="J192" s="374" t="n"/>
      <c r="K192" s="374" t="n"/>
      <c r="L192" s="374" t="n"/>
    </row>
    <row r="193" s="372">
      <c r="A193" s="252" t="n">
        <v>178</v>
      </c>
      <c r="B193" s="409" t="n"/>
      <c r="C193" s="329" t="inlineStr">
        <is>
          <t>407-0014</t>
        </is>
      </c>
      <c r="D193" s="423" t="inlineStr">
        <is>
          <t>Земля растительная</t>
        </is>
      </c>
      <c r="E193" s="416" t="inlineStr">
        <is>
          <t>м3</t>
        </is>
      </c>
      <c r="F193" s="416" t="n">
        <v>13.06</v>
      </c>
      <c r="G193" s="425" t="n">
        <v>135.6</v>
      </c>
      <c r="H193" s="343">
        <f>ROUND(F193*G193,2)</f>
        <v/>
      </c>
      <c r="I193" s="374" t="n"/>
      <c r="J193" s="374" t="n"/>
      <c r="K193" s="374" t="n"/>
      <c r="L193" s="374" t="n"/>
    </row>
    <row r="194" ht="25.5" customHeight="1" s="372">
      <c r="A194" s="252" t="n">
        <v>179</v>
      </c>
      <c r="B194" s="409" t="n"/>
      <c r="C194" s="329" t="inlineStr">
        <is>
          <t>102-0061</t>
        </is>
      </c>
      <c r="D194" s="423" t="inlineStr">
        <is>
          <t>Доски обрезные хвойных пород длиной 4-6,5 м, шириной 75-150 мм, толщиной 44 мм и более, III сорта</t>
        </is>
      </c>
      <c r="E194" s="416" t="inlineStr">
        <is>
          <t>м3</t>
        </is>
      </c>
      <c r="F194" s="416" t="n">
        <v>1.5824</v>
      </c>
      <c r="G194" s="425" t="n">
        <v>1056</v>
      </c>
      <c r="H194" s="343">
        <f>ROUND(F194*G194,2)</f>
        <v/>
      </c>
      <c r="I194" s="374" t="n"/>
      <c r="J194" s="374" t="n"/>
      <c r="K194" s="374" t="n"/>
      <c r="L194" s="374" t="n"/>
    </row>
    <row r="195" s="372">
      <c r="A195" s="252" t="n">
        <v>180</v>
      </c>
      <c r="B195" s="409" t="n"/>
      <c r="C195" s="329" t="inlineStr">
        <is>
          <t>509-0237</t>
        </is>
      </c>
      <c r="D195" s="423" t="inlineStr">
        <is>
          <t>Серьга Ср-4,5 075</t>
        </is>
      </c>
      <c r="E195" s="416" t="inlineStr">
        <is>
          <t>шт.</t>
        </is>
      </c>
      <c r="F195" s="416" t="n">
        <v>144</v>
      </c>
      <c r="G195" s="425" t="n">
        <v>11.39</v>
      </c>
      <c r="H195" s="343">
        <f>ROUND(F195*G195,2)</f>
        <v/>
      </c>
      <c r="I195" s="374" t="n"/>
      <c r="J195" s="374" t="n"/>
      <c r="K195" s="374" t="n"/>
      <c r="L195" s="374" t="n"/>
    </row>
    <row r="196" s="372">
      <c r="A196" s="252" t="n">
        <v>181</v>
      </c>
      <c r="B196" s="409" t="n"/>
      <c r="C196" s="329" t="inlineStr">
        <is>
          <t>101-1977</t>
        </is>
      </c>
      <c r="D196" s="423" t="inlineStr">
        <is>
          <t>Болты с гайками и шайбами строительные</t>
        </is>
      </c>
      <c r="E196" s="416" t="inlineStr">
        <is>
          <t>кг</t>
        </is>
      </c>
      <c r="F196" s="416" t="n">
        <v>180.4724</v>
      </c>
      <c r="G196" s="425" t="n">
        <v>9.039999999999999</v>
      </c>
      <c r="H196" s="343">
        <f>ROUND(F196*G196,2)</f>
        <v/>
      </c>
      <c r="I196" s="374" t="n"/>
      <c r="J196" s="374" t="n"/>
      <c r="K196" s="374" t="n"/>
      <c r="L196" s="374" t="n"/>
    </row>
    <row r="197" s="372">
      <c r="A197" s="252" t="n">
        <v>182</v>
      </c>
      <c r="B197" s="409" t="n"/>
      <c r="C197" s="329" t="inlineStr">
        <is>
          <t>509-0032</t>
        </is>
      </c>
      <c r="D197" s="423" t="inlineStr">
        <is>
          <t>Зажимы</t>
        </is>
      </c>
      <c r="E197" s="416" t="inlineStr">
        <is>
          <t>100 шт.</t>
        </is>
      </c>
      <c r="F197" s="416" t="n">
        <v>0.86</v>
      </c>
      <c r="G197" s="425" t="n">
        <v>1776</v>
      </c>
      <c r="H197" s="343">
        <f>ROUND(F197*G197,2)</f>
        <v/>
      </c>
      <c r="I197" s="374" t="n"/>
      <c r="J197" s="374" t="n"/>
      <c r="K197" s="374" t="n"/>
      <c r="L197" s="374" t="n"/>
    </row>
    <row r="198" s="372">
      <c r="A198" s="252" t="n">
        <v>183</v>
      </c>
      <c r="B198" s="409" t="n"/>
      <c r="C198" s="329" t="inlineStr">
        <is>
          <t>101-1714</t>
        </is>
      </c>
      <c r="D198" s="423" t="inlineStr">
        <is>
          <t>Болты с гайками и шайбами строительные</t>
        </is>
      </c>
      <c r="E198" s="416" t="inlineStr">
        <is>
          <t>т</t>
        </is>
      </c>
      <c r="F198" s="416" t="n">
        <v>0.167</v>
      </c>
      <c r="G198" s="425" t="n">
        <v>9040</v>
      </c>
      <c r="H198" s="343">
        <f>ROUND(F198*G198,2)</f>
        <v/>
      </c>
      <c r="I198" s="374" t="n"/>
      <c r="J198" s="374" t="n"/>
      <c r="K198" s="374" t="n"/>
      <c r="L198" s="374" t="n"/>
    </row>
    <row r="199" ht="25.5" customHeight="1" s="372">
      <c r="A199" s="252" t="n">
        <v>184</v>
      </c>
      <c r="B199" s="409" t="n"/>
      <c r="C199" s="329" t="inlineStr">
        <is>
          <t>101-0540</t>
        </is>
      </c>
      <c r="D199" s="423" t="inlineStr">
        <is>
          <t>Лента стальная упаковочная, мягкая, нормальной точности 0,7х20-50 мм</t>
        </is>
      </c>
      <c r="E199" s="416" t="inlineStr">
        <is>
          <t>т</t>
        </is>
      </c>
      <c r="F199" s="416" t="n">
        <v>0.1986</v>
      </c>
      <c r="G199" s="425" t="n">
        <v>7590</v>
      </c>
      <c r="H199" s="343">
        <f>ROUND(F199*G199,2)</f>
        <v/>
      </c>
      <c r="I199" s="374" t="n"/>
      <c r="J199" s="374" t="n"/>
      <c r="K199" s="374" t="n"/>
      <c r="L199" s="374" t="n"/>
    </row>
    <row r="200" ht="38.25" customHeight="1" s="372">
      <c r="A200" s="252" t="n">
        <v>185</v>
      </c>
      <c r="B200" s="409" t="n"/>
      <c r="C200" s="329" t="inlineStr">
        <is>
          <t>301-1466</t>
        </is>
      </c>
      <c r="D200" s="423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00" s="416" t="inlineStr">
        <is>
          <t>компл.</t>
        </is>
      </c>
      <c r="F200" s="416" t="n">
        <v>6</v>
      </c>
      <c r="G200" s="425" t="n">
        <v>250</v>
      </c>
      <c r="H200" s="343">
        <f>ROUND(F200*G200,2)</f>
        <v/>
      </c>
      <c r="I200" s="374" t="n"/>
      <c r="J200" s="374" t="n"/>
      <c r="K200" s="374" t="n"/>
      <c r="L200" s="374" t="n"/>
    </row>
    <row r="201" ht="25.5" customHeight="1" s="372">
      <c r="A201" s="252" t="n">
        <v>186</v>
      </c>
      <c r="B201" s="409" t="n"/>
      <c r="C201" s="329" t="inlineStr">
        <is>
          <t>204-0035</t>
        </is>
      </c>
      <c r="D201" s="423" t="inlineStr">
        <is>
          <t>Надбавки к ценам заготовок за сборку и сварку каркасов и сеток плоских, диаметром 8 мм</t>
        </is>
      </c>
      <c r="E201" s="416" t="inlineStr">
        <is>
          <t>т</t>
        </is>
      </c>
      <c r="F201" s="416" t="n">
        <v>0.913</v>
      </c>
      <c r="G201" s="425" t="n">
        <v>1610.36</v>
      </c>
      <c r="H201" s="343">
        <f>ROUND(F201*G201,2)</f>
        <v/>
      </c>
      <c r="I201" s="374" t="n"/>
      <c r="J201" s="374" t="n"/>
      <c r="K201" s="374" t="n"/>
      <c r="L201" s="374" t="n"/>
    </row>
    <row r="202" ht="25.5" customHeight="1" s="372">
      <c r="A202" s="252" t="n">
        <v>187</v>
      </c>
      <c r="B202" s="409" t="n"/>
      <c r="C202" s="329" t="inlineStr">
        <is>
          <t>401-0249 ч.4 тех.ч. табл.1,2</t>
        </is>
      </c>
      <c r="D202" s="423" t="inlineStr">
        <is>
          <t>Надбавка на W6 для М350 1,5%           (543,43х0,015)</t>
        </is>
      </c>
      <c r="E202" s="416" t="inlineStr">
        <is>
          <t>м3</t>
        </is>
      </c>
      <c r="F202" s="416" t="n">
        <v>174.8</v>
      </c>
      <c r="G202" s="425" t="n">
        <v>8.15</v>
      </c>
      <c r="H202" s="343">
        <f>ROUND(F202*G202,2)</f>
        <v/>
      </c>
      <c r="I202" s="374" t="n"/>
      <c r="J202" s="374" t="n"/>
      <c r="K202" s="374" t="n"/>
      <c r="L202" s="374" t="n"/>
    </row>
    <row r="203" s="372">
      <c r="A203" s="252" t="n">
        <v>188</v>
      </c>
      <c r="B203" s="409" t="n"/>
      <c r="C203" s="329" t="inlineStr">
        <is>
          <t>113-0240</t>
        </is>
      </c>
      <c r="D203" s="423" t="inlineStr">
        <is>
          <t>Эмаль ХС-759 белая</t>
        </is>
      </c>
      <c r="E203" s="416" t="inlineStr">
        <is>
          <t>т</t>
        </is>
      </c>
      <c r="F203" s="416" t="n">
        <v>0.053</v>
      </c>
      <c r="G203" s="425" t="n">
        <v>26640</v>
      </c>
      <c r="H203" s="343">
        <f>ROUND(F203*G203,2)</f>
        <v/>
      </c>
      <c r="I203" s="374" t="n"/>
      <c r="J203" s="374" t="n"/>
      <c r="K203" s="374" t="n"/>
      <c r="L203" s="374" t="n"/>
    </row>
    <row r="204" s="372">
      <c r="A204" s="252" t="n">
        <v>189</v>
      </c>
      <c r="B204" s="409" t="n"/>
      <c r="C204" s="329" t="inlineStr">
        <is>
          <t>105-0071</t>
        </is>
      </c>
      <c r="D204" s="423" t="inlineStr">
        <is>
          <t>Шпалы непропитанные для железных дорог 1 тип</t>
        </is>
      </c>
      <c r="E204" s="416" t="inlineStr">
        <is>
          <t>шт.</t>
        </is>
      </c>
      <c r="F204" s="416" t="n">
        <v>5.2</v>
      </c>
      <c r="G204" s="425" t="n">
        <v>266.67</v>
      </c>
      <c r="H204" s="343">
        <f>ROUND(F204*G204,2)</f>
        <v/>
      </c>
      <c r="I204" s="374" t="n"/>
      <c r="J204" s="374" t="n"/>
      <c r="K204" s="374" t="n"/>
      <c r="L204" s="374" t="n"/>
    </row>
    <row r="205" s="372">
      <c r="A205" s="252" t="n">
        <v>190</v>
      </c>
      <c r="B205" s="409" t="n"/>
      <c r="C205" s="329" t="inlineStr">
        <is>
          <t>509-1263</t>
        </is>
      </c>
      <c r="D205" s="423" t="inlineStr">
        <is>
          <t>Сжимы ответвительные У-731</t>
        </is>
      </c>
      <c r="E205" s="416" t="inlineStr">
        <is>
          <t>шт.</t>
        </is>
      </c>
      <c r="F205" s="416" t="n">
        <v>134</v>
      </c>
      <c r="G205" s="425" t="n">
        <v>10.26</v>
      </c>
      <c r="H205" s="343">
        <f>ROUND(F205*G205,2)</f>
        <v/>
      </c>
      <c r="I205" s="374" t="n"/>
      <c r="J205" s="374" t="n"/>
      <c r="K205" s="374" t="n"/>
      <c r="L205" s="374" t="n"/>
    </row>
    <row r="206" s="372">
      <c r="A206" s="252" t="n">
        <v>191</v>
      </c>
      <c r="B206" s="409" t="n"/>
      <c r="C206" s="329" t="inlineStr">
        <is>
          <t>101-2143</t>
        </is>
      </c>
      <c r="D206" s="423" t="inlineStr">
        <is>
          <t>Краска</t>
        </is>
      </c>
      <c r="E206" s="416" t="inlineStr">
        <is>
          <t>кг</t>
        </is>
      </c>
      <c r="F206" s="416" t="n">
        <v>47.866</v>
      </c>
      <c r="G206" s="425" t="n">
        <v>28.6</v>
      </c>
      <c r="H206" s="343">
        <f>ROUND(F206*G206,2)</f>
        <v/>
      </c>
      <c r="I206" s="374" t="n"/>
      <c r="J206" s="374" t="n"/>
      <c r="K206" s="374" t="n"/>
      <c r="L206" s="374" t="n"/>
    </row>
    <row r="207" s="372">
      <c r="A207" s="252" t="n">
        <v>192</v>
      </c>
      <c r="B207" s="409" t="n"/>
      <c r="C207" s="329" t="inlineStr">
        <is>
          <t>113-0368</t>
        </is>
      </c>
      <c r="D207" s="423" t="inlineStr">
        <is>
          <t>Стекло жидкое калийное</t>
        </is>
      </c>
      <c r="E207" s="416" t="inlineStr">
        <is>
          <t>т</t>
        </is>
      </c>
      <c r="F207" s="416" t="n">
        <v>0.483</v>
      </c>
      <c r="G207" s="425" t="n">
        <v>2734.6</v>
      </c>
      <c r="H207" s="343">
        <f>ROUND(F207*G207,2)</f>
        <v/>
      </c>
      <c r="I207" s="374" t="n"/>
      <c r="J207" s="374" t="n"/>
      <c r="K207" s="374" t="n"/>
      <c r="L207" s="374" t="n"/>
    </row>
    <row r="208" ht="25.5" customHeight="1" s="372">
      <c r="A208" s="252" t="n">
        <v>193</v>
      </c>
      <c r="B208" s="409" t="n"/>
      <c r="C208" s="329" t="inlineStr">
        <is>
          <t>102-0008</t>
        </is>
      </c>
      <c r="D208" s="423" t="inlineStr">
        <is>
          <t>Лесоматериалы круглые хвойных пород для строительства диаметром 14-24 см, длиной 3-6,5 м</t>
        </is>
      </c>
      <c r="E208" s="416" t="inlineStr">
        <is>
          <t>м3</t>
        </is>
      </c>
      <c r="F208" s="416" t="n">
        <v>2.2858</v>
      </c>
      <c r="G208" s="425" t="n">
        <v>558.33</v>
      </c>
      <c r="H208" s="343">
        <f>ROUND(F208*G208,2)</f>
        <v/>
      </c>
      <c r="I208" s="374" t="n"/>
      <c r="J208" s="374" t="n"/>
      <c r="K208" s="374" t="n"/>
      <c r="L208" s="374" t="n"/>
    </row>
    <row r="209" s="372">
      <c r="A209" s="252" t="n">
        <v>194</v>
      </c>
      <c r="B209" s="409" t="n"/>
      <c r="C209" s="329" t="inlineStr">
        <is>
          <t>101-2467</t>
        </is>
      </c>
      <c r="D209" s="423" t="inlineStr">
        <is>
          <t>Растворитель марки Р-4</t>
        </is>
      </c>
      <c r="E209" s="416" t="inlineStr">
        <is>
          <t>т</t>
        </is>
      </c>
      <c r="F209" s="416" t="n">
        <v>0.1341</v>
      </c>
      <c r="G209" s="425" t="n">
        <v>9420</v>
      </c>
      <c r="H209" s="343">
        <f>ROUND(F209*G209,2)</f>
        <v/>
      </c>
      <c r="I209" s="374" t="n"/>
      <c r="J209" s="374" t="n"/>
      <c r="K209" s="374" t="n"/>
      <c r="L209" s="374" t="n"/>
    </row>
    <row r="210" s="372">
      <c r="A210" s="252" t="n">
        <v>195</v>
      </c>
      <c r="B210" s="409" t="n"/>
      <c r="C210" s="329" t="inlineStr">
        <is>
          <t>111-0087</t>
        </is>
      </c>
      <c r="D210" s="423" t="inlineStr">
        <is>
          <t>Бирки-оконцеватели</t>
        </is>
      </c>
      <c r="E210" s="416" t="inlineStr">
        <is>
          <t>100 шт.</t>
        </is>
      </c>
      <c r="F210" s="416" t="n">
        <v>20</v>
      </c>
      <c r="G210" s="425" t="n">
        <v>63</v>
      </c>
      <c r="H210" s="343">
        <f>ROUND(F210*G210,2)</f>
        <v/>
      </c>
      <c r="I210" s="374" t="n"/>
      <c r="J210" s="374" t="n"/>
      <c r="K210" s="374" t="n"/>
      <c r="L210" s="374" t="n"/>
    </row>
    <row r="211" s="372">
      <c r="A211" s="252" t="n">
        <v>196</v>
      </c>
      <c r="B211" s="409" t="n"/>
      <c r="C211" s="329" t="inlineStr">
        <is>
          <t>101-1794</t>
        </is>
      </c>
      <c r="D211" s="423" t="inlineStr">
        <is>
          <t>Бризол</t>
        </is>
      </c>
      <c r="E211" s="416" t="inlineStr">
        <is>
          <t>1000 м2</t>
        </is>
      </c>
      <c r="F211" s="416" t="n">
        <v>0.161</v>
      </c>
      <c r="G211" s="425" t="n">
        <v>7800</v>
      </c>
      <c r="H211" s="343">
        <f>ROUND(F211*G211,2)</f>
        <v/>
      </c>
      <c r="I211" s="374" t="n"/>
      <c r="J211" s="374" t="n"/>
      <c r="K211" s="374" t="n"/>
      <c r="L211" s="374" t="n"/>
    </row>
    <row r="212" s="372">
      <c r="A212" s="252" t="n">
        <v>197</v>
      </c>
      <c r="B212" s="409" t="n"/>
      <c r="C212" s="329" t="inlineStr">
        <is>
          <t>113-0122</t>
        </is>
      </c>
      <c r="D212" s="423" t="inlineStr">
        <is>
          <t>Отвердитель № 1</t>
        </is>
      </c>
      <c r="E212" s="416" t="inlineStr">
        <is>
          <t>т</t>
        </is>
      </c>
      <c r="F212" s="416" t="n">
        <v>0.0178</v>
      </c>
      <c r="G212" s="425" t="n">
        <v>67872</v>
      </c>
      <c r="H212" s="343">
        <f>ROUND(F212*G212,2)</f>
        <v/>
      </c>
      <c r="I212" s="374" t="n"/>
      <c r="J212" s="374" t="n"/>
      <c r="K212" s="374" t="n"/>
      <c r="L212" s="374" t="n"/>
    </row>
    <row r="213" s="372">
      <c r="A213" s="252" t="n">
        <v>198</v>
      </c>
      <c r="B213" s="409" t="n"/>
      <c r="C213" s="329" t="inlineStr">
        <is>
          <t>509-0024</t>
        </is>
      </c>
      <c r="D213" s="423" t="inlineStr">
        <is>
          <t>Зажим хомутовый 039</t>
        </is>
      </c>
      <c r="E213" s="416" t="inlineStr">
        <is>
          <t>шт.</t>
        </is>
      </c>
      <c r="F213" s="416" t="n">
        <v>20</v>
      </c>
      <c r="G213" s="425" t="n">
        <v>57.5</v>
      </c>
      <c r="H213" s="343">
        <f>ROUND(F213*G213,2)</f>
        <v/>
      </c>
      <c r="I213" s="374" t="n"/>
      <c r="J213" s="374" t="n"/>
      <c r="K213" s="374" t="n"/>
      <c r="L213" s="374" t="n"/>
    </row>
    <row r="214" s="372">
      <c r="A214" s="252" t="n">
        <v>199</v>
      </c>
      <c r="B214" s="409" t="n"/>
      <c r="C214" s="329" t="inlineStr">
        <is>
          <t>101-1838</t>
        </is>
      </c>
      <c r="D214" s="423" t="inlineStr">
        <is>
          <t>Клей ПВА</t>
        </is>
      </c>
      <c r="E214" s="416" t="inlineStr">
        <is>
          <t>т</t>
        </is>
      </c>
      <c r="F214" s="416" t="n">
        <v>0.0672</v>
      </c>
      <c r="G214" s="425" t="n">
        <v>15900</v>
      </c>
      <c r="H214" s="343">
        <f>ROUND(F214*G214,2)</f>
        <v/>
      </c>
      <c r="I214" s="374" t="n"/>
      <c r="J214" s="374" t="n"/>
      <c r="K214" s="374" t="n"/>
      <c r="L214" s="374" t="n"/>
    </row>
    <row r="215" s="372">
      <c r="A215" s="252" t="n">
        <v>200</v>
      </c>
      <c r="B215" s="409" t="n"/>
      <c r="C215" s="329" t="inlineStr">
        <is>
          <t>101-1795</t>
        </is>
      </c>
      <c r="D215" s="423" t="inlineStr">
        <is>
          <t>Краска БТ-177 серебристая</t>
        </is>
      </c>
      <c r="E215" s="416" t="inlineStr">
        <is>
          <t>т</t>
        </is>
      </c>
      <c r="F215" s="416" t="n">
        <v>0.0492</v>
      </c>
      <c r="G215" s="425" t="n">
        <v>21205</v>
      </c>
      <c r="H215" s="343">
        <f>ROUND(F215*G215,2)</f>
        <v/>
      </c>
      <c r="I215" s="374" t="n"/>
      <c r="J215" s="374" t="n"/>
      <c r="K215" s="374" t="n"/>
      <c r="L215" s="374" t="n"/>
    </row>
    <row r="216" ht="25.5" customHeight="1" s="372">
      <c r="A216" s="252" t="n">
        <v>201</v>
      </c>
      <c r="B216" s="409" t="n"/>
      <c r="C216" s="329" t="inlineStr">
        <is>
          <t>509-0854</t>
        </is>
      </c>
      <c r="D216" s="423" t="inlineStr">
        <is>
          <t>Лакоткани хлопчатобумажные на перкале В, марки ЛХММ-105, шириной 800-850 мм, толщиной 0,24 мм</t>
        </is>
      </c>
      <c r="E216" s="416" t="inlineStr">
        <is>
          <t>м2</t>
        </is>
      </c>
      <c r="F216" s="416" t="n">
        <v>6</v>
      </c>
      <c r="G216" s="425" t="n">
        <v>167.3</v>
      </c>
      <c r="H216" s="343">
        <f>ROUND(F216*G216,2)</f>
        <v/>
      </c>
      <c r="I216" s="374" t="n"/>
      <c r="J216" s="374" t="n"/>
      <c r="K216" s="374" t="n"/>
      <c r="L216" s="374" t="n"/>
    </row>
    <row r="217" s="372">
      <c r="A217" s="252" t="n">
        <v>202</v>
      </c>
      <c r="B217" s="409" t="n"/>
      <c r="C217" s="329" t="inlineStr">
        <is>
          <t>101-2355</t>
        </is>
      </c>
      <c r="D217" s="423" t="inlineStr">
        <is>
          <t>Бумага шлифовальная</t>
        </is>
      </c>
      <c r="E217" s="416" t="inlineStr">
        <is>
          <t>кг</t>
        </is>
      </c>
      <c r="F217" s="416" t="n">
        <v>20</v>
      </c>
      <c r="G217" s="425" t="n">
        <v>50</v>
      </c>
      <c r="H217" s="343">
        <f>ROUND(F217*G217,2)</f>
        <v/>
      </c>
      <c r="I217" s="374" t="n"/>
      <c r="J217" s="374" t="n"/>
      <c r="K217" s="374" t="n"/>
      <c r="L217" s="374" t="n"/>
    </row>
    <row r="218" s="372">
      <c r="A218" s="252" t="n">
        <v>203</v>
      </c>
      <c r="B218" s="409" t="n"/>
      <c r="C218" s="329" t="inlineStr">
        <is>
          <t>111-0085</t>
        </is>
      </c>
      <c r="D218" s="423" t="inlineStr">
        <is>
          <t>Бирки кабельные</t>
        </is>
      </c>
      <c r="E218" s="416" t="inlineStr">
        <is>
          <t>100 шт.</t>
        </is>
      </c>
      <c r="F218" s="416" t="n">
        <v>20</v>
      </c>
      <c r="G218" s="425" t="n">
        <v>46.1</v>
      </c>
      <c r="H218" s="343">
        <f>ROUND(F218*G218,2)</f>
        <v/>
      </c>
      <c r="I218" s="374" t="n"/>
      <c r="J218" s="374" t="n"/>
      <c r="K218" s="374" t="n"/>
      <c r="L218" s="374" t="n"/>
    </row>
    <row r="219" s="372">
      <c r="A219" s="252" t="n">
        <v>204</v>
      </c>
      <c r="B219" s="409" t="n"/>
      <c r="C219" s="329" t="inlineStr">
        <is>
          <t>109-0145</t>
        </is>
      </c>
      <c r="D219" s="423" t="inlineStr">
        <is>
          <t>Коронки буровые типа К-100В</t>
        </is>
      </c>
      <c r="E219" s="416" t="inlineStr">
        <is>
          <t>шт.</t>
        </is>
      </c>
      <c r="F219" s="416" t="n">
        <v>4.7202</v>
      </c>
      <c r="G219" s="425" t="n">
        <v>176.51</v>
      </c>
      <c r="H219" s="343">
        <f>ROUND(F219*G219,2)</f>
        <v/>
      </c>
      <c r="I219" s="374" t="n"/>
      <c r="J219" s="374" t="n"/>
      <c r="K219" s="374" t="n"/>
      <c r="L219" s="374" t="n"/>
    </row>
    <row r="220" ht="25.5" customHeight="1" s="372">
      <c r="A220" s="252" t="n">
        <v>205</v>
      </c>
      <c r="B220" s="409" t="n"/>
      <c r="C220" s="329" t="inlineStr">
        <is>
          <t>101-0797</t>
        </is>
      </c>
      <c r="D220" s="423" t="inlineStr">
        <is>
          <t>Проволока горячекатаная в мотках, диаметром 6,3-6,5 мм</t>
        </is>
      </c>
      <c r="E220" s="416" t="inlineStr">
        <is>
          <t>т</t>
        </is>
      </c>
      <c r="F220" s="416" t="n">
        <v>0.1763</v>
      </c>
      <c r="G220" s="425" t="n">
        <v>4455.2</v>
      </c>
      <c r="H220" s="343">
        <f>ROUND(F220*G220,2)</f>
        <v/>
      </c>
      <c r="I220" s="374" t="n"/>
      <c r="J220" s="374" t="n"/>
      <c r="K220" s="374" t="n"/>
      <c r="L220" s="374" t="n"/>
    </row>
    <row r="221" s="372">
      <c r="A221" s="252" t="n">
        <v>206</v>
      </c>
      <c r="B221" s="409" t="n"/>
      <c r="C221" s="329" t="inlineStr">
        <is>
          <t>101-0324</t>
        </is>
      </c>
      <c r="D221" s="423" t="inlineStr">
        <is>
          <t>Кислород технический газообразный</t>
        </is>
      </c>
      <c r="E221" s="416" t="inlineStr">
        <is>
          <t>м3</t>
        </is>
      </c>
      <c r="F221" s="416" t="n">
        <v>123.6004</v>
      </c>
      <c r="G221" s="425" t="n">
        <v>6.22</v>
      </c>
      <c r="H221" s="343">
        <f>ROUND(F221*G221,2)</f>
        <v/>
      </c>
      <c r="I221" s="374" t="n"/>
      <c r="J221" s="374" t="n"/>
      <c r="K221" s="374" t="n"/>
      <c r="L221" s="374" t="n"/>
    </row>
    <row r="222" s="372">
      <c r="A222" s="252" t="n">
        <v>207</v>
      </c>
      <c r="B222" s="409" t="n"/>
      <c r="C222" s="329" t="inlineStr">
        <is>
          <t>101-1521</t>
        </is>
      </c>
      <c r="D222" s="423" t="inlineStr">
        <is>
          <t>Электроды диаметром 5 мм Э42</t>
        </is>
      </c>
      <c r="E222" s="416" t="inlineStr">
        <is>
          <t>т</t>
        </is>
      </c>
      <c r="F222" s="416" t="n">
        <v>0.07340000000000001</v>
      </c>
      <c r="G222" s="425" t="n">
        <v>9765</v>
      </c>
      <c r="H222" s="343">
        <f>ROUND(F222*G222,2)</f>
        <v/>
      </c>
      <c r="I222" s="374" t="n"/>
      <c r="J222" s="374" t="n"/>
      <c r="K222" s="374" t="n"/>
      <c r="L222" s="374" t="n"/>
    </row>
    <row r="223" ht="25.5" customHeight="1" s="372">
      <c r="A223" s="252" t="n">
        <v>208</v>
      </c>
      <c r="B223" s="409" t="n"/>
      <c r="C223" s="329" t="inlineStr">
        <is>
          <t>101-2575</t>
        </is>
      </c>
      <c r="D223" s="423" t="inlineStr">
        <is>
          <t>Болты с гайками и шайбами для санитарно-технических работ диаметром 12 мм</t>
        </is>
      </c>
      <c r="E223" s="416" t="inlineStr">
        <is>
          <t>т</t>
        </is>
      </c>
      <c r="F223" s="416" t="n">
        <v>0.0464</v>
      </c>
      <c r="G223" s="425" t="n">
        <v>15323</v>
      </c>
      <c r="H223" s="343">
        <f>ROUND(F223*G223,2)</f>
        <v/>
      </c>
      <c r="I223" s="374" t="n"/>
      <c r="J223" s="374" t="n"/>
      <c r="K223" s="374" t="n"/>
      <c r="L223" s="374" t="n"/>
    </row>
    <row r="224" s="372">
      <c r="A224" s="252" t="n">
        <v>209</v>
      </c>
      <c r="B224" s="409" t="n"/>
      <c r="C224" s="329" t="inlineStr">
        <is>
          <t>411-0002</t>
        </is>
      </c>
      <c r="D224" s="423" t="inlineStr">
        <is>
          <t>Вода водопроводная</t>
        </is>
      </c>
      <c r="E224" s="416" t="inlineStr">
        <is>
          <t>м3</t>
        </is>
      </c>
      <c r="F224" s="416" t="n">
        <v>216.6486</v>
      </c>
      <c r="G224" s="425" t="n">
        <v>3.15</v>
      </c>
      <c r="H224" s="343">
        <f>ROUND(F224*G224,2)</f>
        <v/>
      </c>
      <c r="I224" s="374" t="n"/>
      <c r="J224" s="374" t="n"/>
      <c r="K224" s="374" t="n"/>
      <c r="L224" s="374" t="n"/>
    </row>
    <row r="225" ht="25.5" customHeight="1" s="372">
      <c r="A225" s="252" t="n">
        <v>210</v>
      </c>
      <c r="B225" s="409" t="n"/>
      <c r="C225" s="329" t="inlineStr">
        <is>
          <t>201-0843</t>
        </is>
      </c>
      <c r="D225" s="423" t="inlineStr">
        <is>
          <t>Конструкции стальные индивидуальные решетчатые сварные массой до 0,1 т</t>
        </is>
      </c>
      <c r="E225" s="416" t="inlineStr">
        <is>
          <t>т</t>
        </is>
      </c>
      <c r="F225" s="416" t="n">
        <v>0.0582</v>
      </c>
      <c r="G225" s="425" t="n">
        <v>11500</v>
      </c>
      <c r="H225" s="343">
        <f>ROUND(F225*G225,2)</f>
        <v/>
      </c>
      <c r="I225" s="374" t="n"/>
      <c r="J225" s="374" t="n"/>
      <c r="K225" s="374" t="n"/>
      <c r="L225" s="374" t="n"/>
    </row>
    <row r="226" s="372">
      <c r="A226" s="252" t="n">
        <v>211</v>
      </c>
      <c r="B226" s="409" t="n"/>
      <c r="C226" s="329" t="inlineStr">
        <is>
          <t>509-0067</t>
        </is>
      </c>
      <c r="D226" s="423" t="inlineStr">
        <is>
          <t>Профиль монтажный</t>
        </is>
      </c>
      <c r="E226" s="416" t="inlineStr">
        <is>
          <t>шт.</t>
        </is>
      </c>
      <c r="F226" s="416" t="n">
        <v>9</v>
      </c>
      <c r="G226" s="425" t="n">
        <v>66.81999999999999</v>
      </c>
      <c r="H226" s="343">
        <f>ROUND(F226*G226,2)</f>
        <v/>
      </c>
      <c r="I226" s="374" t="n"/>
      <c r="J226" s="374" t="n"/>
      <c r="K226" s="374" t="n"/>
      <c r="L226" s="374" t="n"/>
    </row>
    <row r="227" s="372">
      <c r="A227" s="252" t="n">
        <v>212</v>
      </c>
      <c r="B227" s="409" t="n"/>
      <c r="C227" s="329" t="inlineStr">
        <is>
          <t>101-1714</t>
        </is>
      </c>
      <c r="D227" s="423" t="inlineStr">
        <is>
          <t>Болты с гайками и шайбами строительные</t>
        </is>
      </c>
      <c r="E227" s="416" t="inlineStr">
        <is>
          <t>т</t>
        </is>
      </c>
      <c r="F227" s="416" t="n">
        <v>0.0604</v>
      </c>
      <c r="G227" s="425" t="n">
        <v>9040</v>
      </c>
      <c r="H227" s="343">
        <f>ROUND(F227*G227,2)</f>
        <v/>
      </c>
      <c r="I227" s="374" t="n"/>
      <c r="J227" s="374" t="n"/>
      <c r="K227" s="374" t="n"/>
      <c r="L227" s="374" t="n"/>
    </row>
    <row r="228" ht="25.5" customHeight="1" s="372">
      <c r="A228" s="252" t="n">
        <v>213</v>
      </c>
      <c r="B228" s="409" t="n"/>
      <c r="C228" s="329" t="inlineStr">
        <is>
          <t>101-2065</t>
        </is>
      </c>
      <c r="D228" s="423" t="inlineStr">
        <is>
          <t>Болты с гайками и шайбами оцинкованные, диаметр 24 мм</t>
        </is>
      </c>
      <c r="E228" s="416" t="inlineStr">
        <is>
          <t>кг</t>
        </is>
      </c>
      <c r="F228" s="416" t="n">
        <v>22</v>
      </c>
      <c r="G228" s="425" t="n">
        <v>24.79</v>
      </c>
      <c r="H228" s="343">
        <f>ROUND(F228*G228,2)</f>
        <v/>
      </c>
      <c r="I228" s="374" t="n"/>
      <c r="J228" s="374" t="n"/>
      <c r="K228" s="374" t="n"/>
      <c r="L228" s="374" t="n"/>
    </row>
    <row r="229" ht="51" customHeight="1" s="372">
      <c r="A229" s="252" t="n">
        <v>214</v>
      </c>
      <c r="B229" s="409" t="n"/>
      <c r="C229" s="329" t="inlineStr">
        <is>
          <t>508-0140</t>
        </is>
      </c>
      <c r="D229" s="423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229" s="416" t="inlineStr">
        <is>
          <t>10 м</t>
        </is>
      </c>
      <c r="F229" s="416" t="n">
        <v>4</v>
      </c>
      <c r="G229" s="425" t="n">
        <v>130.75</v>
      </c>
      <c r="H229" s="343">
        <f>ROUND(F229*G229,2)</f>
        <v/>
      </c>
      <c r="I229" s="374" t="n"/>
      <c r="J229" s="374" t="n"/>
      <c r="K229" s="374" t="n"/>
      <c r="L229" s="374" t="n"/>
    </row>
    <row r="230" ht="25.5" customHeight="1" s="372">
      <c r="A230" s="252" t="n">
        <v>215</v>
      </c>
      <c r="B230" s="409" t="n"/>
      <c r="C230" s="329" t="inlineStr">
        <is>
          <t>102-0053</t>
        </is>
      </c>
      <c r="D230" s="423" t="inlineStr">
        <is>
          <t>Доски обрезные хвойных пород длиной 4-6,5 м, шириной 75-150 мм, толщиной 25 мм, III сорта</t>
        </is>
      </c>
      <c r="E230" s="416" t="inlineStr">
        <is>
          <t>м3</t>
        </is>
      </c>
      <c r="F230" s="416" t="n">
        <v>0.4746</v>
      </c>
      <c r="G230" s="425" t="n">
        <v>1100</v>
      </c>
      <c r="H230" s="343">
        <f>ROUND(F230*G230,2)</f>
        <v/>
      </c>
      <c r="I230" s="374" t="n"/>
      <c r="J230" s="374" t="n"/>
      <c r="K230" s="374" t="n"/>
      <c r="L230" s="374" t="n"/>
    </row>
    <row r="231" ht="25.5" customHeight="1" s="372">
      <c r="A231" s="252" t="n">
        <v>216</v>
      </c>
      <c r="B231" s="409" t="n"/>
      <c r="C231" s="329" t="inlineStr">
        <is>
          <t>201-0650</t>
        </is>
      </c>
      <c r="D231" s="423" t="inlineStr">
        <is>
          <t>Ограждения лестничных проемов, лестничные марши, пожарные лестницы</t>
        </is>
      </c>
      <c r="E231" s="416" t="inlineStr">
        <is>
          <t>т</t>
        </is>
      </c>
      <c r="F231" s="416" t="n">
        <v>0.06866</v>
      </c>
      <c r="G231" s="425" t="n">
        <v>7571</v>
      </c>
      <c r="H231" s="343">
        <f>ROUND(F231*G231,2)</f>
        <v/>
      </c>
      <c r="I231" s="374" t="n"/>
      <c r="J231" s="374" t="n"/>
      <c r="K231" s="374" t="n"/>
      <c r="L231" s="374" t="n"/>
    </row>
    <row r="232" s="372">
      <c r="A232" s="252" t="n">
        <v>217</v>
      </c>
      <c r="B232" s="409" t="n"/>
      <c r="C232" s="329" t="inlineStr">
        <is>
          <t>401-0003</t>
        </is>
      </c>
      <c r="D232" s="423" t="inlineStr">
        <is>
          <t>Бетон тяжелый, класс В7,5 (М100)</t>
        </is>
      </c>
      <c r="E232" s="416" t="inlineStr">
        <is>
          <t>м3</t>
        </is>
      </c>
      <c r="F232" s="416" t="n">
        <v>0.8618</v>
      </c>
      <c r="G232" s="425" t="n">
        <v>560</v>
      </c>
      <c r="H232" s="343">
        <f>ROUND(F232*G232,2)</f>
        <v/>
      </c>
      <c r="I232" s="374" t="n"/>
      <c r="J232" s="374" t="n"/>
      <c r="K232" s="374" t="n"/>
      <c r="L232" s="374" t="n"/>
    </row>
    <row r="233" s="372">
      <c r="A233" s="252" t="n">
        <v>218</v>
      </c>
      <c r="B233" s="409" t="n"/>
      <c r="C233" s="329" t="inlineStr">
        <is>
          <t>101-2278</t>
        </is>
      </c>
      <c r="D233" s="423" t="inlineStr">
        <is>
          <t>Пропан-бутан, смесь техническая</t>
        </is>
      </c>
      <c r="E233" s="416" t="inlineStr">
        <is>
          <t>кг</t>
        </is>
      </c>
      <c r="F233" s="416" t="n">
        <v>74.1337</v>
      </c>
      <c r="G233" s="425" t="n">
        <v>6.09</v>
      </c>
      <c r="H233" s="343">
        <f>ROUND(F233*G233,2)</f>
        <v/>
      </c>
      <c r="I233" s="374" t="n"/>
      <c r="J233" s="374" t="n"/>
      <c r="K233" s="374" t="n"/>
      <c r="L233" s="374" t="n"/>
    </row>
    <row r="234" s="372">
      <c r="A234" s="252" t="n">
        <v>219</v>
      </c>
      <c r="B234" s="409" t="n"/>
      <c r="C234" s="329" t="inlineStr">
        <is>
          <t>113-0031</t>
        </is>
      </c>
      <c r="D234" s="423" t="inlineStr">
        <is>
          <t>Грунтовка ХС-068 красно-коричневая</t>
        </is>
      </c>
      <c r="E234" s="416" t="inlineStr">
        <is>
          <t>т</t>
        </is>
      </c>
      <c r="F234" s="416" t="n">
        <v>0.0223</v>
      </c>
      <c r="G234" s="425" t="n">
        <v>20093</v>
      </c>
      <c r="H234" s="343">
        <f>ROUND(F234*G234,2)</f>
        <v/>
      </c>
      <c r="I234" s="374" t="n"/>
      <c r="J234" s="374" t="n"/>
      <c r="K234" s="374" t="n"/>
      <c r="L234" s="374" t="n"/>
    </row>
    <row r="235" ht="63.75" customHeight="1" s="372">
      <c r="A235" s="252" t="n">
        <v>220</v>
      </c>
      <c r="B235" s="409" t="n"/>
      <c r="C235" s="329" t="inlineStr">
        <is>
          <t>201-0774</t>
        </is>
      </c>
      <c r="D235" s="42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5" s="416" t="inlineStr">
        <is>
          <t>т</t>
        </is>
      </c>
      <c r="F235" s="416" t="n">
        <v>0.0397</v>
      </c>
      <c r="G235" s="425" t="n">
        <v>11255</v>
      </c>
      <c r="H235" s="343">
        <f>ROUND(F235*G235,2)</f>
        <v/>
      </c>
      <c r="I235" s="374" t="n"/>
      <c r="J235" s="374" t="n"/>
      <c r="K235" s="374" t="n"/>
      <c r="L235" s="374" t="n"/>
    </row>
    <row r="236" ht="25.5" customHeight="1" s="372">
      <c r="A236" s="252" t="n">
        <v>221</v>
      </c>
      <c r="B236" s="409" t="n"/>
      <c r="C236" s="329" t="inlineStr">
        <is>
          <t>401-0069</t>
        </is>
      </c>
      <c r="D236" s="423" t="inlineStr">
        <is>
          <t>Бетон тяжелый, крупность заполнителя 20 мм, класс В25 (М350)</t>
        </is>
      </c>
      <c r="E236" s="416" t="inlineStr">
        <is>
          <t>м3</t>
        </is>
      </c>
      <c r="F236" s="416" t="n">
        <v>0.612</v>
      </c>
      <c r="G236" s="425" t="n">
        <v>720</v>
      </c>
      <c r="H236" s="343">
        <f>ROUND(F236*G236,2)</f>
        <v/>
      </c>
      <c r="I236" s="374" t="n"/>
      <c r="J236" s="374" t="n"/>
      <c r="K236" s="374" t="n"/>
      <c r="L236" s="374" t="n"/>
    </row>
    <row r="237" ht="25.5" customHeight="1" s="372">
      <c r="A237" s="252" t="n">
        <v>222</v>
      </c>
      <c r="B237" s="409" t="n"/>
      <c r="C237" s="329" t="inlineStr">
        <is>
          <t>408-0121</t>
        </is>
      </c>
      <c r="D237" s="423" t="inlineStr">
        <is>
          <t>Песок природный для строительных работ повышенной крупности и крупный</t>
        </is>
      </c>
      <c r="E237" s="416" t="inlineStr">
        <is>
          <t>м3</t>
        </is>
      </c>
      <c r="F237" s="416" t="n">
        <v>7.3</v>
      </c>
      <c r="G237" s="425" t="n">
        <v>59.99</v>
      </c>
      <c r="H237" s="343">
        <f>ROUND(F237*G237,2)</f>
        <v/>
      </c>
      <c r="I237" s="374" t="n"/>
      <c r="J237" s="374" t="n"/>
      <c r="K237" s="374" t="n"/>
      <c r="L237" s="374" t="n"/>
    </row>
    <row r="238" ht="25.5" customHeight="1" s="372">
      <c r="A238" s="252" t="n">
        <v>223</v>
      </c>
      <c r="B238" s="409" t="n"/>
      <c r="C238" s="329" t="inlineStr">
        <is>
          <t>101-2343</t>
        </is>
      </c>
      <c r="D238" s="423" t="inlineStr">
        <is>
          <t>Смазка универсальная тугоплавкая УТ (консталин жировой)</t>
        </is>
      </c>
      <c r="E238" s="416" t="inlineStr">
        <is>
          <t>т</t>
        </is>
      </c>
      <c r="F238" s="416" t="n">
        <v>0.0241</v>
      </c>
      <c r="G238" s="425" t="n">
        <v>17500</v>
      </c>
      <c r="H238" s="343">
        <f>ROUND(F238*G238,2)</f>
        <v/>
      </c>
      <c r="I238" s="374" t="n"/>
      <c r="J238" s="374" t="n"/>
      <c r="K238" s="374" t="n"/>
      <c r="L238" s="374" t="n"/>
    </row>
    <row r="239" ht="25.5" customHeight="1" s="372">
      <c r="A239" s="252" t="n">
        <v>224</v>
      </c>
      <c r="B239" s="409" t="n"/>
      <c r="C239" s="329" t="inlineStr">
        <is>
          <t>101-1627</t>
        </is>
      </c>
      <c r="D239" s="423" t="inlineStr">
        <is>
          <t>Сталь листовая углеродистая обыкновенного качества марки ВСт3пс5 толщиной 4-6 мм</t>
        </is>
      </c>
      <c r="E239" s="416" t="inlineStr">
        <is>
          <t>т</t>
        </is>
      </c>
      <c r="F239" s="416" t="n">
        <v>0.0723</v>
      </c>
      <c r="G239" s="425" t="n">
        <v>5763</v>
      </c>
      <c r="H239" s="343">
        <f>ROUND(F239*G239,2)</f>
        <v/>
      </c>
      <c r="I239" s="374" t="n"/>
      <c r="J239" s="374" t="n"/>
      <c r="K239" s="374" t="n"/>
      <c r="L239" s="374" t="n"/>
    </row>
    <row r="240" ht="38.25" customHeight="1" s="372">
      <c r="A240" s="252" t="n">
        <v>225</v>
      </c>
      <c r="B240" s="409" t="n"/>
      <c r="C240" s="329" t="inlineStr">
        <is>
          <t>507-0972</t>
        </is>
      </c>
      <c r="D240" s="423" t="inlineStr">
        <is>
          <t>Фланцы стальные плоские приварные из стали ВСт3сп2, ВСт3сп3, давлением 0,6 МПа (6 кгс/см2), диаметром 200 мм</t>
        </is>
      </c>
      <c r="E240" s="416" t="inlineStr">
        <is>
          <t>шт.</t>
        </is>
      </c>
      <c r="F240" s="416" t="n">
        <v>2</v>
      </c>
      <c r="G240" s="425" t="n">
        <v>203.84</v>
      </c>
      <c r="H240" s="343">
        <f>ROUND(F240*G240,2)</f>
        <v/>
      </c>
      <c r="I240" s="374" t="n"/>
      <c r="J240" s="374" t="n"/>
      <c r="K240" s="374" t="n"/>
      <c r="L240" s="374" t="n"/>
    </row>
    <row r="241" s="372">
      <c r="A241" s="252" t="n">
        <v>226</v>
      </c>
      <c r="B241" s="409" t="n"/>
      <c r="C241" s="329" t="inlineStr">
        <is>
          <t>101-2162</t>
        </is>
      </c>
      <c r="D241" s="423" t="inlineStr">
        <is>
          <t>Рукава металлические диаметром 27 мм РЗ-Ц-Х</t>
        </is>
      </c>
      <c r="E241" s="416" t="inlineStr">
        <is>
          <t>м</t>
        </is>
      </c>
      <c r="F241" s="416" t="n">
        <v>30</v>
      </c>
      <c r="G241" s="425" t="n">
        <v>13.56</v>
      </c>
      <c r="H241" s="343">
        <f>ROUND(F241*G241,2)</f>
        <v/>
      </c>
      <c r="I241" s="374" t="n"/>
      <c r="J241" s="374" t="n"/>
      <c r="K241" s="374" t="n"/>
      <c r="L241" s="374" t="n"/>
    </row>
    <row r="242" s="372">
      <c r="A242" s="252" t="n">
        <v>227</v>
      </c>
      <c r="B242" s="409" t="n"/>
      <c r="C242" s="329" t="inlineStr">
        <is>
          <t>101-1668</t>
        </is>
      </c>
      <c r="D242" s="423" t="inlineStr">
        <is>
          <t>Рогожа</t>
        </is>
      </c>
      <c r="E242" s="416" t="inlineStr">
        <is>
          <t>м2</t>
        </is>
      </c>
      <c r="F242" s="416" t="n">
        <v>39</v>
      </c>
      <c r="G242" s="425" t="n">
        <v>10.2</v>
      </c>
      <c r="H242" s="343">
        <f>ROUND(F242*G242,2)</f>
        <v/>
      </c>
      <c r="I242" s="374" t="n"/>
      <c r="J242" s="374" t="n"/>
      <c r="K242" s="374" t="n"/>
      <c r="L242" s="374" t="n"/>
    </row>
    <row r="243" s="372">
      <c r="A243" s="252" t="n">
        <v>228</v>
      </c>
      <c r="B243" s="409" t="n"/>
      <c r="C243" s="329" t="inlineStr">
        <is>
          <t>201-0835</t>
        </is>
      </c>
      <c r="D243" s="423" t="inlineStr">
        <is>
          <t>Подкладки металлические</t>
        </is>
      </c>
      <c r="E243" s="416" t="inlineStr">
        <is>
          <t>кг</t>
        </is>
      </c>
      <c r="F243" s="416" t="n">
        <v>30.5</v>
      </c>
      <c r="G243" s="425" t="n">
        <v>12.6</v>
      </c>
      <c r="H243" s="343">
        <f>ROUND(F243*G243,2)</f>
        <v/>
      </c>
      <c r="I243" s="374" t="n"/>
      <c r="J243" s="374" t="n"/>
      <c r="K243" s="374" t="n"/>
      <c r="L243" s="374" t="n"/>
    </row>
    <row r="244" ht="25.5" customHeight="1" s="372">
      <c r="A244" s="252" t="n">
        <v>229</v>
      </c>
      <c r="B244" s="409" t="n"/>
      <c r="C244" s="329" t="inlineStr">
        <is>
          <t>509-0971</t>
        </is>
      </c>
      <c r="D244" s="423" t="inlineStr">
        <is>
          <t>Прокладки из паронита марки ПМБ, толщиной 1 мм, диаметром 300 мм</t>
        </is>
      </c>
      <c r="E244" s="416" t="inlineStr">
        <is>
          <t>1000 шт.</t>
        </is>
      </c>
      <c r="F244" s="416" t="n">
        <v>0.024</v>
      </c>
      <c r="G244" s="425" t="n">
        <v>15270.7</v>
      </c>
      <c r="H244" s="343">
        <f>ROUND(F244*G244,2)</f>
        <v/>
      </c>
      <c r="I244" s="374" t="n"/>
      <c r="J244" s="374" t="n"/>
      <c r="K244" s="374" t="n"/>
      <c r="L244" s="374" t="n"/>
    </row>
    <row r="245" ht="25.5" customHeight="1" s="372">
      <c r="A245" s="252" t="n">
        <v>230</v>
      </c>
      <c r="B245" s="409" t="n"/>
      <c r="C245" s="329" t="inlineStr">
        <is>
          <t>204-0021</t>
        </is>
      </c>
      <c r="D245" s="423" t="inlineStr">
        <is>
          <t>Горячекатаная арматурная сталь периодического профиля класса А-III, диаметром 10 мм</t>
        </is>
      </c>
      <c r="E245" s="416" t="inlineStr">
        <is>
          <t>т</t>
        </is>
      </c>
      <c r="F245" s="416" t="n">
        <v>0.0455</v>
      </c>
      <c r="G245" s="425" t="n">
        <v>8014.15</v>
      </c>
      <c r="H245" s="343">
        <f>ROUND(F245*G245,2)</f>
        <v/>
      </c>
      <c r="I245" s="374" t="n"/>
      <c r="J245" s="374" t="n"/>
      <c r="K245" s="374" t="n"/>
      <c r="L245" s="374" t="n"/>
    </row>
    <row r="246" ht="25.5" customHeight="1" s="372">
      <c r="A246" s="252" t="n">
        <v>231</v>
      </c>
      <c r="B246" s="409" t="n"/>
      <c r="C246" s="329" t="inlineStr">
        <is>
          <t>509-0918</t>
        </is>
      </c>
      <c r="D246" s="423" t="inlineStr">
        <is>
          <t>Картон асбестовый общего назначения марки КАОН-1 толщиной 2 мм</t>
        </is>
      </c>
      <c r="E246" s="416" t="inlineStr">
        <is>
          <t>т</t>
        </is>
      </c>
      <c r="F246" s="416" t="n">
        <v>0.0372</v>
      </c>
      <c r="G246" s="425" t="n">
        <v>8892</v>
      </c>
      <c r="H246" s="343">
        <f>ROUND(F246*G246,2)</f>
        <v/>
      </c>
      <c r="I246" s="374" t="n"/>
      <c r="J246" s="374" t="n"/>
      <c r="K246" s="374" t="n"/>
      <c r="L246" s="374" t="n"/>
    </row>
    <row r="247" s="372">
      <c r="A247" s="252" t="n">
        <v>232</v>
      </c>
      <c r="B247" s="409" t="n"/>
      <c r="C247" s="329" t="inlineStr">
        <is>
          <t>113-0077</t>
        </is>
      </c>
      <c r="D247" s="423" t="inlineStr">
        <is>
          <t>Ксилол нефтяной марки А</t>
        </is>
      </c>
      <c r="E247" s="416" t="inlineStr">
        <is>
          <t>т</t>
        </is>
      </c>
      <c r="F247" s="416" t="n">
        <v>0.0371</v>
      </c>
      <c r="G247" s="425" t="n">
        <v>7640</v>
      </c>
      <c r="H247" s="343">
        <f>ROUND(F247*G247,2)</f>
        <v/>
      </c>
      <c r="I247" s="374" t="n"/>
      <c r="J247" s="374" t="n"/>
      <c r="K247" s="374" t="n"/>
      <c r="L247" s="374" t="n"/>
    </row>
    <row r="248" s="372">
      <c r="A248" s="252" t="n">
        <v>233</v>
      </c>
      <c r="B248" s="409" t="n"/>
      <c r="C248" s="329" t="inlineStr">
        <is>
          <t>402-0079</t>
        </is>
      </c>
      <c r="D248" s="423" t="inlineStr">
        <is>
          <t>Раствор готовый отделочный тяжелый, цементный 1:2</t>
        </is>
      </c>
      <c r="E248" s="416" t="inlineStr">
        <is>
          <t>м3</t>
        </is>
      </c>
      <c r="F248" s="416" t="n">
        <v>0.4309</v>
      </c>
      <c r="G248" s="425" t="n">
        <v>519.8</v>
      </c>
      <c r="H248" s="343">
        <f>ROUND(F248*G248,2)</f>
        <v/>
      </c>
      <c r="I248" s="374" t="n"/>
      <c r="J248" s="374" t="n"/>
      <c r="K248" s="374" t="n"/>
      <c r="L248" s="374" t="n"/>
    </row>
    <row r="249" ht="25.5" customHeight="1" s="372">
      <c r="A249" s="252" t="n">
        <v>234</v>
      </c>
      <c r="B249" s="409" t="n"/>
      <c r="C249" s="329" t="inlineStr">
        <is>
          <t>401-0049 Тех.часть, Прил. 4, табл. 1, 2.</t>
        </is>
      </c>
      <c r="D249" s="423" t="inlineStr">
        <is>
          <t>Надбавка на W8 для М350 3%  617,83*0,03</t>
        </is>
      </c>
      <c r="E249" s="416" t="inlineStr">
        <is>
          <t>м3</t>
        </is>
      </c>
      <c r="F249" s="416" t="n">
        <v>11.64</v>
      </c>
      <c r="G249" s="425" t="n">
        <v>18.53</v>
      </c>
      <c r="H249" s="343">
        <f>ROUND(F249*G249,2)</f>
        <v/>
      </c>
      <c r="I249" s="374" t="n"/>
      <c r="J249" s="374" t="n"/>
      <c r="K249" s="374" t="n"/>
      <c r="L249" s="374" t="n"/>
    </row>
    <row r="250" ht="38.25" customHeight="1" s="372">
      <c r="A250" s="252" t="n">
        <v>235</v>
      </c>
      <c r="B250" s="409" t="n"/>
      <c r="C250" s="329" t="inlineStr">
        <is>
          <t>507-1020</t>
        </is>
      </c>
      <c r="D250" s="423" t="inlineStr">
        <is>
          <t>Фланцы стальные плоские приварные из стали ВСт3сп2, ВСт3сп3, давлением 2,5 МПа (25 кгс/см2), диаметром 100 мм</t>
        </is>
      </c>
      <c r="E250" s="416" t="inlineStr">
        <is>
          <t>шт.</t>
        </is>
      </c>
      <c r="F250" s="416" t="n">
        <v>2</v>
      </c>
      <c r="G250" s="425" t="n">
        <v>98.59999999999999</v>
      </c>
      <c r="H250" s="343">
        <f>ROUND(F250*G250,2)</f>
        <v/>
      </c>
      <c r="I250" s="374" t="n"/>
      <c r="J250" s="374" t="n"/>
      <c r="K250" s="374" t="n"/>
      <c r="L250" s="374" t="n"/>
    </row>
    <row r="251" ht="25.5" customHeight="1" s="372">
      <c r="A251" s="252" t="n">
        <v>236</v>
      </c>
      <c r="B251" s="409" t="n"/>
      <c r="C251" s="329" t="inlineStr">
        <is>
          <t>101-0388</t>
        </is>
      </c>
      <c r="D251" s="423" t="inlineStr">
        <is>
          <t>Краски масляные земляные марки МА-0115 мумия, сурик железный</t>
        </is>
      </c>
      <c r="E251" s="416" t="inlineStr">
        <is>
          <t>т</t>
        </is>
      </c>
      <c r="F251" s="416" t="n">
        <v>0.013</v>
      </c>
      <c r="G251" s="425" t="n">
        <v>15119</v>
      </c>
      <c r="H251" s="343">
        <f>ROUND(F251*G251,2)</f>
        <v/>
      </c>
      <c r="I251" s="374" t="n"/>
      <c r="J251" s="374" t="n"/>
      <c r="K251" s="374" t="n"/>
      <c r="L251" s="374" t="n"/>
    </row>
    <row r="252" s="372">
      <c r="A252" s="252" t="n">
        <v>237</v>
      </c>
      <c r="B252" s="409" t="n"/>
      <c r="C252" s="329" t="inlineStr">
        <is>
          <t>405-0253</t>
        </is>
      </c>
      <c r="D252" s="423" t="inlineStr">
        <is>
          <t>Известь строительная негашеная комовая, сорт I</t>
        </is>
      </c>
      <c r="E252" s="416" t="inlineStr">
        <is>
          <t>т</t>
        </is>
      </c>
      <c r="F252" s="416" t="n">
        <v>0.2667</v>
      </c>
      <c r="G252" s="425" t="n">
        <v>734.5</v>
      </c>
      <c r="H252" s="343">
        <f>ROUND(F252*G252,2)</f>
        <v/>
      </c>
      <c r="I252" s="374" t="n"/>
      <c r="J252" s="374" t="n"/>
      <c r="K252" s="374" t="n"/>
      <c r="L252" s="374" t="n"/>
    </row>
    <row r="253" ht="25.5" customHeight="1" s="372">
      <c r="A253" s="252" t="n">
        <v>238</v>
      </c>
      <c r="B253" s="409" t="n"/>
      <c r="C253" s="329" t="inlineStr">
        <is>
          <t>102-0081</t>
        </is>
      </c>
      <c r="D253" s="423" t="inlineStr">
        <is>
          <t>Доски необрезные хвойных пород длиной 4-6,5 м, все ширины, толщиной 44 мм и более, III сорта</t>
        </is>
      </c>
      <c r="E253" s="416" t="inlineStr">
        <is>
          <t>м3</t>
        </is>
      </c>
      <c r="F253" s="416" t="n">
        <v>0.272</v>
      </c>
      <c r="G253" s="425" t="n">
        <v>684</v>
      </c>
      <c r="H253" s="343">
        <f>ROUND(F253*G253,2)</f>
        <v/>
      </c>
      <c r="I253" s="374" t="n"/>
      <c r="J253" s="374" t="n"/>
      <c r="K253" s="374" t="n"/>
      <c r="L253" s="374" t="n"/>
    </row>
    <row r="254" ht="38.25" customHeight="1" s="372">
      <c r="A254" s="252" t="n">
        <v>239</v>
      </c>
      <c r="B254" s="409" t="n"/>
      <c r="C254" s="329" t="inlineStr">
        <is>
          <t>302-0887</t>
        </is>
      </c>
      <c r="D254" s="423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254" s="416" t="inlineStr">
        <is>
          <t>м</t>
        </is>
      </c>
      <c r="F254" s="416" t="n">
        <v>6.18</v>
      </c>
      <c r="G254" s="425" t="n">
        <v>28.25</v>
      </c>
      <c r="H254" s="343">
        <f>ROUND(F254*G254,2)</f>
        <v/>
      </c>
      <c r="I254" s="374" t="n"/>
      <c r="J254" s="374" t="n"/>
      <c r="K254" s="374" t="n"/>
      <c r="L254" s="374" t="n"/>
    </row>
    <row r="255" s="372">
      <c r="A255" s="252" t="n">
        <v>240</v>
      </c>
      <c r="B255" s="409" t="n"/>
      <c r="C255" s="329" t="inlineStr">
        <is>
          <t>503-0543</t>
        </is>
      </c>
      <c r="D255" s="423" t="inlineStr">
        <is>
          <t>Бокс ЩРН-9 навесной (250х300х120)</t>
        </is>
      </c>
      <c r="E255" s="416" t="inlineStr">
        <is>
          <t>шт.</t>
        </is>
      </c>
      <c r="F255" s="416" t="n">
        <v>2</v>
      </c>
      <c r="G255" s="425" t="n">
        <v>85.45999999999999</v>
      </c>
      <c r="H255" s="343">
        <f>ROUND(F255*G255,2)</f>
        <v/>
      </c>
      <c r="I255" s="374" t="n"/>
      <c r="J255" s="374" t="n"/>
      <c r="K255" s="374" t="n"/>
      <c r="L255" s="374" t="n"/>
    </row>
    <row r="256" s="372">
      <c r="A256" s="252" t="n">
        <v>241</v>
      </c>
      <c r="B256" s="409" t="n"/>
      <c r="C256" s="329" t="inlineStr">
        <is>
          <t>414-0137</t>
        </is>
      </c>
      <c r="D256" s="423" t="inlineStr">
        <is>
          <t>Семена газонных трав (смесь)</t>
        </is>
      </c>
      <c r="E256" s="416" t="inlineStr">
        <is>
          <t>кг</t>
        </is>
      </c>
      <c r="F256" s="416" t="n">
        <v>1.152</v>
      </c>
      <c r="G256" s="425" t="n">
        <v>146.25</v>
      </c>
      <c r="H256" s="343">
        <f>ROUND(F256*G256,2)</f>
        <v/>
      </c>
      <c r="I256" s="374" t="n"/>
      <c r="J256" s="374" t="n"/>
      <c r="K256" s="374" t="n"/>
      <c r="L256" s="374" t="n"/>
    </row>
    <row r="257" ht="25.5" customHeight="1" s="372">
      <c r="A257" s="252" t="n">
        <v>242</v>
      </c>
      <c r="B257" s="409" t="n"/>
      <c r="C257" s="329" t="inlineStr">
        <is>
          <t>101-0612</t>
        </is>
      </c>
      <c r="D257" s="423" t="inlineStr">
        <is>
          <t>Мастика клеящая морозостойкая битумно-масляная МБ-50</t>
        </is>
      </c>
      <c r="E257" s="416" t="inlineStr">
        <is>
          <t>т</t>
        </is>
      </c>
      <c r="F257" s="416" t="n">
        <v>0.042</v>
      </c>
      <c r="G257" s="425" t="n">
        <v>3960</v>
      </c>
      <c r="H257" s="343">
        <f>ROUND(F257*G257,2)</f>
        <v/>
      </c>
      <c r="I257" s="374" t="n"/>
      <c r="J257" s="374" t="n"/>
      <c r="K257" s="374" t="n"/>
      <c r="L257" s="374" t="n"/>
    </row>
    <row r="258" s="372">
      <c r="A258" s="252" t="n">
        <v>243</v>
      </c>
      <c r="B258" s="409" t="n"/>
      <c r="C258" s="329" t="inlineStr">
        <is>
          <t>101-1019</t>
        </is>
      </c>
      <c r="D258" s="423" t="inlineStr">
        <is>
          <t>Швеллеры № 40 из стали марки Ст0</t>
        </is>
      </c>
      <c r="E258" s="416" t="inlineStr">
        <is>
          <t>т</t>
        </is>
      </c>
      <c r="F258" s="416" t="n">
        <v>0.0319</v>
      </c>
      <c r="G258" s="425" t="n">
        <v>4920</v>
      </c>
      <c r="H258" s="343">
        <f>ROUND(F258*G258,2)</f>
        <v/>
      </c>
      <c r="I258" s="374" t="n"/>
      <c r="J258" s="374" t="n"/>
      <c r="K258" s="374" t="n"/>
      <c r="L258" s="374" t="n"/>
    </row>
    <row r="259" s="372">
      <c r="A259" s="252" t="n">
        <v>244</v>
      </c>
      <c r="B259" s="409" t="n"/>
      <c r="C259" s="329" t="inlineStr">
        <is>
          <t>113-0713</t>
        </is>
      </c>
      <c r="D259" s="423" t="inlineStr">
        <is>
          <t>Эмаль кремнийорганическая КО-174 разных цветов</t>
        </is>
      </c>
      <c r="E259" s="416" t="inlineStr">
        <is>
          <t>т</t>
        </is>
      </c>
      <c r="F259" s="416" t="n">
        <v>0.0044</v>
      </c>
      <c r="G259" s="425" t="n">
        <v>33250</v>
      </c>
      <c r="H259" s="343">
        <f>ROUND(F259*G259,2)</f>
        <v/>
      </c>
      <c r="I259" s="374" t="n"/>
      <c r="J259" s="374" t="n"/>
      <c r="K259" s="374" t="n"/>
      <c r="L259" s="374" t="n"/>
    </row>
    <row r="260" ht="38.25" customHeight="1" s="372">
      <c r="A260" s="252" t="n">
        <v>245</v>
      </c>
      <c r="B260" s="409" t="n"/>
      <c r="C260" s="329" t="inlineStr">
        <is>
          <t>507-0969</t>
        </is>
      </c>
      <c r="D260" s="423" t="inlineStr">
        <is>
          <t>Фланцы стальные плоские приварные из стали ВСт3сп2, ВСт3сп3, давлением 0,6 МПа (6 кгс/см2), диаметром 100 мм</t>
        </is>
      </c>
      <c r="E260" s="416" t="inlineStr">
        <is>
          <t>шт.</t>
        </is>
      </c>
      <c r="F260" s="416" t="n">
        <v>2</v>
      </c>
      <c r="G260" s="425" t="n">
        <v>70.15000000000001</v>
      </c>
      <c r="H260" s="343">
        <f>ROUND(F260*G260,2)</f>
        <v/>
      </c>
      <c r="I260" s="374" t="n"/>
      <c r="J260" s="374" t="n"/>
      <c r="K260" s="374" t="n"/>
      <c r="L260" s="374" t="n"/>
    </row>
    <row r="261" s="372">
      <c r="A261" s="252" t="n">
        <v>246</v>
      </c>
      <c r="B261" s="409" t="n"/>
      <c r="C261" s="329" t="inlineStr">
        <is>
          <t>113-0079</t>
        </is>
      </c>
      <c r="D261" s="423" t="inlineStr">
        <is>
          <t>Лак БТ-577</t>
        </is>
      </c>
      <c r="E261" s="416" t="inlineStr">
        <is>
          <t>т</t>
        </is>
      </c>
      <c r="F261" s="416" t="n">
        <v>0.0144</v>
      </c>
      <c r="G261" s="425" t="n">
        <v>9550</v>
      </c>
      <c r="H261" s="343">
        <f>ROUND(F261*G261,2)</f>
        <v/>
      </c>
      <c r="I261" s="374" t="n"/>
      <c r="J261" s="374" t="n"/>
      <c r="K261" s="374" t="n"/>
      <c r="L261" s="374" t="n"/>
    </row>
    <row r="262" s="372">
      <c r="A262" s="252" t="n">
        <v>247</v>
      </c>
      <c r="B262" s="409" t="n"/>
      <c r="C262" s="329" t="inlineStr">
        <is>
          <t>509-1784</t>
        </is>
      </c>
      <c r="D262" s="423" t="inlineStr">
        <is>
          <t>Скобы металлические</t>
        </is>
      </c>
      <c r="E262" s="416" t="inlineStr">
        <is>
          <t>кг</t>
        </is>
      </c>
      <c r="F262" s="416" t="n">
        <v>21.4</v>
      </c>
      <c r="G262" s="425" t="n">
        <v>6.4</v>
      </c>
      <c r="H262" s="343">
        <f>ROUND(F262*G262,2)</f>
        <v/>
      </c>
      <c r="I262" s="374" t="n"/>
      <c r="J262" s="374" t="n"/>
      <c r="K262" s="374" t="n"/>
      <c r="L262" s="374" t="n"/>
    </row>
    <row r="263" s="372">
      <c r="A263" s="252" t="n">
        <v>248</v>
      </c>
      <c r="B263" s="409" t="n"/>
      <c r="C263" s="329" t="inlineStr">
        <is>
          <t>411-0001</t>
        </is>
      </c>
      <c r="D263" s="423" t="inlineStr">
        <is>
          <t>Вода</t>
        </is>
      </c>
      <c r="E263" s="416" t="inlineStr">
        <is>
          <t>м3</t>
        </is>
      </c>
      <c r="F263" s="416" t="n">
        <v>55.0361</v>
      </c>
      <c r="G263" s="425" t="n">
        <v>2.44</v>
      </c>
      <c r="H263" s="343">
        <f>ROUND(F263*G263,2)</f>
        <v/>
      </c>
      <c r="I263" s="374" t="n"/>
      <c r="J263" s="374" t="n"/>
      <c r="K263" s="374" t="n"/>
      <c r="L263" s="374" t="n"/>
    </row>
    <row r="264" ht="51" customHeight="1" s="372">
      <c r="A264" s="252" t="n">
        <v>249</v>
      </c>
      <c r="B264" s="409" t="n"/>
      <c r="C264" s="329" t="inlineStr">
        <is>
          <t>201-0777</t>
        </is>
      </c>
      <c r="D264" s="423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64" s="416" t="inlineStr">
        <is>
          <t>т</t>
        </is>
      </c>
      <c r="F264" s="416" t="n">
        <v>0.0124</v>
      </c>
      <c r="G264" s="425" t="n">
        <v>10045</v>
      </c>
      <c r="H264" s="343">
        <f>ROUND(F264*G264,2)</f>
        <v/>
      </c>
      <c r="I264" s="374" t="n"/>
      <c r="J264" s="374" t="n"/>
      <c r="K264" s="374" t="n"/>
      <c r="L264" s="374" t="n"/>
    </row>
    <row r="265" s="372">
      <c r="A265" s="252" t="n">
        <v>250</v>
      </c>
      <c r="B265" s="409" t="n"/>
      <c r="C265" s="329" t="inlineStr">
        <is>
          <t>101-2353</t>
        </is>
      </c>
      <c r="D265" s="423" t="inlineStr">
        <is>
          <t>Спирт этиловый ректификованный технический, сорт I</t>
        </is>
      </c>
      <c r="E265" s="416" t="inlineStr">
        <is>
          <t>т</t>
        </is>
      </c>
      <c r="F265" s="416" t="n">
        <v>0.0032</v>
      </c>
      <c r="G265" s="425" t="n">
        <v>38890</v>
      </c>
      <c r="H265" s="343">
        <f>ROUND(F265*G265,2)</f>
        <v/>
      </c>
      <c r="I265" s="374" t="n"/>
      <c r="J265" s="374" t="n"/>
      <c r="K265" s="374" t="n"/>
      <c r="L265" s="374" t="n"/>
    </row>
    <row r="266" s="372">
      <c r="A266" s="252" t="n">
        <v>251</v>
      </c>
      <c r="B266" s="409" t="n"/>
      <c r="C266" s="329" t="inlineStr">
        <is>
          <t>111-0087</t>
        </is>
      </c>
      <c r="D266" s="423" t="inlineStr">
        <is>
          <t>Бирки-оконцеватели</t>
        </is>
      </c>
      <c r="E266" s="416" t="inlineStr">
        <is>
          <t>100 шт.</t>
        </is>
      </c>
      <c r="F266" s="416" t="n">
        <v>1.92</v>
      </c>
      <c r="G266" s="425" t="n">
        <v>63</v>
      </c>
      <c r="H266" s="343">
        <f>ROUND(F266*G266,2)</f>
        <v/>
      </c>
      <c r="I266" s="374" t="n"/>
      <c r="J266" s="374" t="n"/>
      <c r="K266" s="374" t="n"/>
      <c r="L266" s="374" t="n"/>
    </row>
    <row r="267" s="372">
      <c r="A267" s="252" t="n">
        <v>252</v>
      </c>
      <c r="B267" s="409" t="n"/>
      <c r="C267" s="329" t="inlineStr">
        <is>
          <t>502-0639</t>
        </is>
      </c>
      <c r="D267" s="423" t="inlineStr">
        <is>
          <t>Муфта</t>
        </is>
      </c>
      <c r="E267" s="416" t="inlineStr">
        <is>
          <t>шт.</t>
        </is>
      </c>
      <c r="F267" s="416" t="n">
        <v>24</v>
      </c>
      <c r="G267" s="425" t="n">
        <v>5</v>
      </c>
      <c r="H267" s="343">
        <f>ROUND(F267*G267,2)</f>
        <v/>
      </c>
      <c r="I267" s="374" t="n"/>
      <c r="J267" s="374" t="n"/>
      <c r="K267" s="374" t="n"/>
      <c r="L267" s="374" t="n"/>
    </row>
    <row r="268" s="372">
      <c r="A268" s="252" t="n">
        <v>253</v>
      </c>
      <c r="B268" s="409" t="n"/>
      <c r="C268" s="329" t="inlineStr">
        <is>
          <t>506-0800</t>
        </is>
      </c>
      <c r="D268" s="423" t="inlineStr">
        <is>
          <t>Проволока латунная диаметром 1,5 мм</t>
        </is>
      </c>
      <c r="E268" s="416" t="inlineStr">
        <is>
          <t>т</t>
        </is>
      </c>
      <c r="F268" s="416" t="n">
        <v>0.003</v>
      </c>
      <c r="G268" s="425" t="n">
        <v>39700</v>
      </c>
      <c r="H268" s="343">
        <f>ROUND(F268*G268,2)</f>
        <v/>
      </c>
      <c r="I268" s="374" t="n"/>
      <c r="J268" s="374" t="n"/>
      <c r="K268" s="374" t="n"/>
      <c r="L268" s="374" t="n"/>
    </row>
    <row r="269" ht="25.5" customHeight="1" s="372">
      <c r="A269" s="252" t="n">
        <v>254</v>
      </c>
      <c r="B269" s="409" t="n"/>
      <c r="C269" s="329" t="inlineStr">
        <is>
          <t>204-0019</t>
        </is>
      </c>
      <c r="D269" s="423" t="inlineStr">
        <is>
          <t>Горячекатаная арматурная сталь периодического профиля класса А-III, диаметром 6 мм</t>
        </is>
      </c>
      <c r="E269" s="416" t="inlineStr">
        <is>
          <t>т</t>
        </is>
      </c>
      <c r="F269" s="416" t="n">
        <v>0.0143</v>
      </c>
      <c r="G269" s="425" t="n">
        <v>8213.719999999999</v>
      </c>
      <c r="H269" s="343">
        <f>ROUND(F269*G269,2)</f>
        <v/>
      </c>
      <c r="I269" s="374" t="n"/>
      <c r="J269" s="374" t="n"/>
      <c r="K269" s="374" t="n"/>
      <c r="L269" s="374" t="n"/>
    </row>
    <row r="270" s="372">
      <c r="A270" s="252" t="n">
        <v>255</v>
      </c>
      <c r="B270" s="409" t="n"/>
      <c r="C270" s="329" t="inlineStr">
        <is>
          <t>509-0801</t>
        </is>
      </c>
      <c r="D270" s="423" t="inlineStr">
        <is>
          <t>Трос стальной</t>
        </is>
      </c>
      <c r="E270" s="416" t="inlineStr">
        <is>
          <t>м</t>
        </is>
      </c>
      <c r="F270" s="416" t="n">
        <v>9.300000000000001</v>
      </c>
      <c r="G270" s="425" t="n">
        <v>12.03</v>
      </c>
      <c r="H270" s="343">
        <f>ROUND(F270*G270,2)</f>
        <v/>
      </c>
      <c r="I270" s="374" t="n"/>
      <c r="J270" s="374" t="n"/>
      <c r="K270" s="374" t="n"/>
      <c r="L270" s="374" t="n"/>
    </row>
    <row r="271" s="372">
      <c r="A271" s="252" t="n">
        <v>256</v>
      </c>
      <c r="B271" s="409" t="n"/>
      <c r="C271" s="329" t="inlineStr">
        <is>
          <t>113-0223</t>
        </is>
      </c>
      <c r="D271" s="423" t="inlineStr">
        <is>
          <t>Эмаль ХВ-785 белая</t>
        </is>
      </c>
      <c r="E271" s="416" t="inlineStr">
        <is>
          <t>т</t>
        </is>
      </c>
      <c r="F271" s="416" t="n">
        <v>0.0044</v>
      </c>
      <c r="G271" s="425" t="n">
        <v>24119</v>
      </c>
      <c r="H271" s="343">
        <f>ROUND(F271*G271,2)</f>
        <v/>
      </c>
      <c r="I271" s="374" t="n"/>
      <c r="J271" s="374" t="n"/>
      <c r="K271" s="374" t="n"/>
      <c r="L271" s="374" t="n"/>
    </row>
    <row r="272" s="372">
      <c r="A272" s="252" t="n">
        <v>257</v>
      </c>
      <c r="B272" s="409" t="n"/>
      <c r="C272" s="329" t="inlineStr">
        <is>
          <t>302-1831</t>
        </is>
      </c>
      <c r="D272" s="423" t="inlineStr">
        <is>
          <t>Кран шаровой муфтовый 11Б27П1, диаметром 15 мм</t>
        </is>
      </c>
      <c r="E272" s="416" t="inlineStr">
        <is>
          <t>шт.</t>
        </is>
      </c>
      <c r="F272" s="416" t="n">
        <v>6</v>
      </c>
      <c r="G272" s="425" t="n">
        <v>15.71</v>
      </c>
      <c r="H272" s="343">
        <f>ROUND(F272*G272,2)</f>
        <v/>
      </c>
      <c r="I272" s="374" t="n"/>
      <c r="J272" s="374" t="n"/>
      <c r="K272" s="374" t="n"/>
      <c r="L272" s="374" t="n"/>
    </row>
    <row r="273" s="372">
      <c r="A273" s="252" t="n">
        <v>258</v>
      </c>
      <c r="B273" s="409" t="n"/>
      <c r="C273" s="329" t="inlineStr">
        <is>
          <t>503-0544</t>
        </is>
      </c>
      <c r="D273" s="423" t="inlineStr">
        <is>
          <t>Бокс ЩРН-9 навесной (250х350х120)</t>
        </is>
      </c>
      <c r="E273" s="416" t="inlineStr">
        <is>
          <t>шт.</t>
        </is>
      </c>
      <c r="F273" s="416" t="n">
        <v>1</v>
      </c>
      <c r="G273" s="425" t="n">
        <v>92.25</v>
      </c>
      <c r="H273" s="343">
        <f>ROUND(F273*G273,2)</f>
        <v/>
      </c>
      <c r="I273" s="374" t="n"/>
      <c r="J273" s="374" t="n"/>
      <c r="K273" s="374" t="n"/>
      <c r="L273" s="374" t="n"/>
    </row>
    <row r="274" s="372">
      <c r="A274" s="252" t="n">
        <v>259</v>
      </c>
      <c r="B274" s="409" t="n"/>
      <c r="C274" s="329" t="inlineStr">
        <is>
          <t>301-0041</t>
        </is>
      </c>
      <c r="D274" s="423" t="inlineStr">
        <is>
          <t>Патрубки</t>
        </is>
      </c>
      <c r="E274" s="416" t="inlineStr">
        <is>
          <t>10 шт.</t>
        </is>
      </c>
      <c r="F274" s="416" t="n">
        <v>0.3</v>
      </c>
      <c r="G274" s="425" t="n">
        <v>277.5</v>
      </c>
      <c r="H274" s="343">
        <f>ROUND(F274*G274,2)</f>
        <v/>
      </c>
      <c r="I274" s="374" t="n"/>
      <c r="J274" s="374" t="n"/>
      <c r="K274" s="374" t="n"/>
      <c r="L274" s="374" t="n"/>
    </row>
    <row r="275" s="372">
      <c r="A275" s="252" t="n">
        <v>260</v>
      </c>
      <c r="B275" s="409" t="n"/>
      <c r="C275" s="329" t="inlineStr">
        <is>
          <t>101-2357</t>
        </is>
      </c>
      <c r="D275" s="423" t="inlineStr">
        <is>
          <t>Бумага шлифовальная</t>
        </is>
      </c>
      <c r="E275" s="416" t="inlineStr">
        <is>
          <t>лист</t>
        </is>
      </c>
      <c r="F275" s="416" t="n">
        <v>20.6</v>
      </c>
      <c r="G275" s="425" t="n">
        <v>3.75</v>
      </c>
      <c r="H275" s="343">
        <f>ROUND(F275*G275,2)</f>
        <v/>
      </c>
      <c r="I275" s="374" t="n"/>
      <c r="J275" s="374" t="n"/>
      <c r="K275" s="374" t="n"/>
      <c r="L275" s="374" t="n"/>
    </row>
    <row r="276" s="372">
      <c r="A276" s="252" t="n">
        <v>261</v>
      </c>
      <c r="B276" s="409" t="n"/>
      <c r="C276" s="329" t="inlineStr">
        <is>
          <t>113-8040</t>
        </is>
      </c>
      <c r="D276" s="423" t="inlineStr">
        <is>
          <t>Клей БМК-5к</t>
        </is>
      </c>
      <c r="E276" s="416" t="inlineStr">
        <is>
          <t>кг</t>
        </is>
      </c>
      <c r="F276" s="416" t="n">
        <v>2.78</v>
      </c>
      <c r="G276" s="425" t="n">
        <v>25.8</v>
      </c>
      <c r="H276" s="343">
        <f>ROUND(F276*G276,2)</f>
        <v/>
      </c>
      <c r="I276" s="374" t="n"/>
      <c r="J276" s="374" t="n"/>
      <c r="K276" s="374" t="n"/>
      <c r="L276" s="374" t="n"/>
    </row>
    <row r="277" ht="51" customHeight="1" s="372">
      <c r="A277" s="252" t="n">
        <v>262</v>
      </c>
      <c r="B277" s="409" t="n"/>
      <c r="C277" s="329" t="inlineStr">
        <is>
          <t>201-0756</t>
        </is>
      </c>
      <c r="D277" s="42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7" s="416" t="inlineStr">
        <is>
          <t>т</t>
        </is>
      </c>
      <c r="F277" s="416" t="n">
        <v>0.008200000000000001</v>
      </c>
      <c r="G277" s="425" t="n">
        <v>7712</v>
      </c>
      <c r="H277" s="343">
        <f>ROUND(F277*G277,2)</f>
        <v/>
      </c>
      <c r="I277" s="374" t="n"/>
      <c r="J277" s="374" t="n"/>
      <c r="K277" s="374" t="n"/>
      <c r="L277" s="374" t="n"/>
    </row>
    <row r="278" s="372">
      <c r="A278" s="252" t="n">
        <v>263</v>
      </c>
      <c r="B278" s="409" t="n"/>
      <c r="C278" s="329" t="inlineStr">
        <is>
          <t>101-1518</t>
        </is>
      </c>
      <c r="D278" s="423" t="inlineStr">
        <is>
          <t>Электроды диаметром 4 мм Э50А</t>
        </is>
      </c>
      <c r="E278" s="416" t="inlineStr">
        <is>
          <t>т</t>
        </is>
      </c>
      <c r="F278" s="416" t="n">
        <v>0.0054</v>
      </c>
      <c r="G278" s="425" t="n">
        <v>11524</v>
      </c>
      <c r="H278" s="343">
        <f>ROUND(F278*G278,2)</f>
        <v/>
      </c>
      <c r="I278" s="374" t="n"/>
      <c r="J278" s="374" t="n"/>
      <c r="K278" s="374" t="n"/>
      <c r="L278" s="374" t="n"/>
    </row>
    <row r="279" s="372">
      <c r="A279" s="252" t="n">
        <v>264</v>
      </c>
      <c r="B279" s="409" t="n"/>
      <c r="C279" s="329" t="inlineStr">
        <is>
          <t>101-0309</t>
        </is>
      </c>
      <c r="D279" s="423" t="inlineStr">
        <is>
          <t>Канаты пеньковые пропитанные</t>
        </is>
      </c>
      <c r="E279" s="416" t="inlineStr">
        <is>
          <t>т</t>
        </is>
      </c>
      <c r="F279" s="416" t="n">
        <v>0.0016</v>
      </c>
      <c r="G279" s="425" t="n">
        <v>37900</v>
      </c>
      <c r="H279" s="343">
        <f>ROUND(F279*G279,2)</f>
        <v/>
      </c>
      <c r="I279" s="374" t="n"/>
      <c r="J279" s="374" t="n"/>
      <c r="K279" s="374" t="n"/>
      <c r="L279" s="374" t="n"/>
    </row>
    <row r="280" ht="38.25" customHeight="1" s="372">
      <c r="A280" s="252" t="n">
        <v>265</v>
      </c>
      <c r="B280" s="409" t="n"/>
      <c r="C280" s="329" t="inlineStr">
        <is>
          <t>202-0012</t>
        </is>
      </c>
      <c r="D280" s="423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0" s="416" t="inlineStr">
        <is>
          <t>т</t>
        </is>
      </c>
      <c r="F280" s="416" t="n">
        <v>0.006</v>
      </c>
      <c r="G280" s="425" t="n">
        <v>9670</v>
      </c>
      <c r="H280" s="343">
        <f>ROUND(F280*G280,2)</f>
        <v/>
      </c>
      <c r="I280" s="374" t="n"/>
      <c r="J280" s="374" t="n"/>
      <c r="K280" s="374" t="n"/>
      <c r="L280" s="374" t="n"/>
    </row>
    <row r="281" s="372">
      <c r="A281" s="252" t="n">
        <v>266</v>
      </c>
      <c r="B281" s="409" t="n"/>
      <c r="C281" s="329" t="inlineStr">
        <is>
          <t>402-0004</t>
        </is>
      </c>
      <c r="D281" s="423" t="inlineStr">
        <is>
          <t>Раствор готовый кладочный цементный марки 100</t>
        </is>
      </c>
      <c r="E281" s="416" t="inlineStr">
        <is>
          <t>м3</t>
        </is>
      </c>
      <c r="F281" s="416" t="n">
        <v>0.1097</v>
      </c>
      <c r="G281" s="425" t="n">
        <v>519.8</v>
      </c>
      <c r="H281" s="343">
        <f>ROUND(F281*G281,2)</f>
        <v/>
      </c>
      <c r="I281" s="374" t="n"/>
      <c r="J281" s="374" t="n"/>
      <c r="K281" s="374" t="n"/>
      <c r="L281" s="374" t="n"/>
    </row>
    <row r="282" s="372">
      <c r="A282" s="252" t="n">
        <v>267</v>
      </c>
      <c r="B282" s="409" t="n"/>
      <c r="C282" s="329" t="inlineStr">
        <is>
          <t>108-0081</t>
        </is>
      </c>
      <c r="D282" s="423" t="inlineStr">
        <is>
          <t>Бобышки скошенные</t>
        </is>
      </c>
      <c r="E282" s="416" t="inlineStr">
        <is>
          <t>шт.</t>
        </is>
      </c>
      <c r="F282" s="416" t="n">
        <v>6</v>
      </c>
      <c r="G282" s="425" t="n">
        <v>9.4</v>
      </c>
      <c r="H282" s="343">
        <f>ROUND(F282*G282,2)</f>
        <v/>
      </c>
      <c r="I282" s="374" t="n"/>
      <c r="J282" s="374" t="n"/>
      <c r="K282" s="374" t="n"/>
      <c r="L282" s="374" t="n"/>
    </row>
    <row r="283" s="372">
      <c r="A283" s="252" t="n">
        <v>268</v>
      </c>
      <c r="B283" s="409" t="n"/>
      <c r="C283" s="329" t="inlineStr">
        <is>
          <t>101-1669</t>
        </is>
      </c>
      <c r="D283" s="423" t="inlineStr">
        <is>
          <t>Очес льняной</t>
        </is>
      </c>
      <c r="E283" s="416" t="inlineStr">
        <is>
          <t>кг</t>
        </is>
      </c>
      <c r="F283" s="416" t="n">
        <v>1.32</v>
      </c>
      <c r="G283" s="425" t="n">
        <v>37.29</v>
      </c>
      <c r="H283" s="343">
        <f>ROUND(F283*G283,2)</f>
        <v/>
      </c>
      <c r="I283" s="374" t="n"/>
      <c r="J283" s="374" t="n"/>
      <c r="K283" s="374" t="n"/>
      <c r="L283" s="374" t="n"/>
    </row>
    <row r="284" s="372">
      <c r="A284" s="252" t="n">
        <v>269</v>
      </c>
      <c r="B284" s="409" t="n"/>
      <c r="C284" s="329" t="inlineStr">
        <is>
          <t>101-1764</t>
        </is>
      </c>
      <c r="D284" s="423" t="inlineStr">
        <is>
          <t>Тальк молотый, сорт I</t>
        </is>
      </c>
      <c r="E284" s="416" t="inlineStr">
        <is>
          <t>т</t>
        </is>
      </c>
      <c r="F284" s="416" t="n">
        <v>0.0258</v>
      </c>
      <c r="G284" s="425" t="n">
        <v>1820</v>
      </c>
      <c r="H284" s="343">
        <f>ROUND(F284*G284,2)</f>
        <v/>
      </c>
      <c r="I284" s="374" t="n"/>
      <c r="J284" s="374" t="n"/>
      <c r="K284" s="374" t="n"/>
      <c r="L284" s="374" t="n"/>
    </row>
    <row r="285" s="372">
      <c r="A285" s="252" t="n">
        <v>270</v>
      </c>
      <c r="B285" s="409" t="n"/>
      <c r="C285" s="329" t="inlineStr">
        <is>
          <t>301-2025</t>
        </is>
      </c>
      <c r="D285" s="423" t="inlineStr">
        <is>
          <t>Блочки</t>
        </is>
      </c>
      <c r="E285" s="416" t="inlineStr">
        <is>
          <t>шт.</t>
        </is>
      </c>
      <c r="F285" s="416" t="n">
        <v>2</v>
      </c>
      <c r="G285" s="425" t="n">
        <v>22.8</v>
      </c>
      <c r="H285" s="343">
        <f>ROUND(F285*G285,2)</f>
        <v/>
      </c>
      <c r="I285" s="374" t="n"/>
      <c r="J285" s="374" t="n"/>
      <c r="K285" s="374" t="n"/>
      <c r="L285" s="374" t="n"/>
    </row>
    <row r="286" ht="25.5" customHeight="1" s="372">
      <c r="A286" s="252" t="n">
        <v>271</v>
      </c>
      <c r="B286" s="409" t="n"/>
      <c r="C286" s="329" t="inlineStr">
        <is>
          <t>101-1671</t>
        </is>
      </c>
      <c r="D286" s="423" t="inlineStr">
        <is>
          <t>Поковки простые строительные /скобы, закрепы, хомуты и т,п,/ массой до 1,6 кг</t>
        </is>
      </c>
      <c r="E286" s="416" t="inlineStr">
        <is>
          <t>кг</t>
        </is>
      </c>
      <c r="F286" s="416" t="n">
        <v>2.8</v>
      </c>
      <c r="G286" s="425" t="n">
        <v>15.14</v>
      </c>
      <c r="H286" s="343">
        <f>ROUND(F286*G286,2)</f>
        <v/>
      </c>
      <c r="I286" s="374" t="n"/>
      <c r="J286" s="374" t="n"/>
      <c r="K286" s="374" t="n"/>
      <c r="L286" s="374" t="n"/>
    </row>
    <row r="287" s="372">
      <c r="A287" s="252" t="n">
        <v>272</v>
      </c>
      <c r="B287" s="409" t="n"/>
      <c r="C287" s="329" t="inlineStr">
        <is>
          <t>509-3906</t>
        </is>
      </c>
      <c r="D287" s="423" t="inlineStr">
        <is>
          <t>Скобы ходовые</t>
        </is>
      </c>
      <c r="E287" s="416" t="inlineStr">
        <is>
          <t>шт.</t>
        </is>
      </c>
      <c r="F287" s="416" t="n">
        <v>6.248</v>
      </c>
      <c r="G287" s="425" t="n">
        <v>6.55</v>
      </c>
      <c r="H287" s="343">
        <f>ROUND(F287*G287,2)</f>
        <v/>
      </c>
      <c r="I287" s="374" t="n"/>
      <c r="J287" s="374" t="n"/>
      <c r="K287" s="374" t="n"/>
      <c r="L287" s="374" t="n"/>
    </row>
    <row r="288" s="372">
      <c r="A288" s="252" t="n">
        <v>273</v>
      </c>
      <c r="B288" s="409" t="n"/>
      <c r="C288" s="329" t="inlineStr">
        <is>
          <t>101-3593</t>
        </is>
      </c>
      <c r="D288" s="423" t="inlineStr">
        <is>
          <t>Лента киперная 40 мм</t>
        </is>
      </c>
      <c r="E288" s="416" t="inlineStr">
        <is>
          <t>10 м</t>
        </is>
      </c>
      <c r="F288" s="416" t="n">
        <v>4.2</v>
      </c>
      <c r="G288" s="425" t="n">
        <v>9.4</v>
      </c>
      <c r="H288" s="343">
        <f>ROUND(F288*G288,2)</f>
        <v/>
      </c>
      <c r="I288" s="374" t="n"/>
      <c r="J288" s="374" t="n"/>
      <c r="K288" s="374" t="n"/>
      <c r="L288" s="374" t="n"/>
    </row>
    <row r="289" s="372">
      <c r="A289" s="252" t="n">
        <v>274</v>
      </c>
      <c r="B289" s="409" t="n"/>
      <c r="C289" s="329" t="inlineStr">
        <is>
          <t>101-0806</t>
        </is>
      </c>
      <c r="D289" s="423" t="inlineStr">
        <is>
          <t>Проволока сварочная легированная диаметром 2 мм</t>
        </is>
      </c>
      <c r="E289" s="416" t="inlineStr">
        <is>
          <t>т</t>
        </is>
      </c>
      <c r="F289" s="416" t="n">
        <v>0.0024</v>
      </c>
      <c r="G289" s="425" t="n">
        <v>16136</v>
      </c>
      <c r="H289" s="343">
        <f>ROUND(F289*G289,2)</f>
        <v/>
      </c>
      <c r="I289" s="374" t="n"/>
      <c r="J289" s="374" t="n"/>
      <c r="K289" s="374" t="n"/>
      <c r="L289" s="374" t="n"/>
    </row>
    <row r="290" ht="25.5" customHeight="1" s="372">
      <c r="A290" s="252" t="n">
        <v>275</v>
      </c>
      <c r="B290" s="409" t="n"/>
      <c r="C290" s="329" t="inlineStr">
        <is>
          <t>506-0641</t>
        </is>
      </c>
      <c r="D290" s="423" t="inlineStr">
        <is>
          <t>Проволока латунная марки Л68 круглая, твердая, нормальной точности, диаметром 0,50 мм</t>
        </is>
      </c>
      <c r="E290" s="416" t="inlineStr">
        <is>
          <t>т</t>
        </is>
      </c>
      <c r="F290" s="416" t="n">
        <v>0.0005999999999999999</v>
      </c>
      <c r="G290" s="425" t="n">
        <v>62000</v>
      </c>
      <c r="H290" s="343">
        <f>ROUND(F290*G290,2)</f>
        <v/>
      </c>
      <c r="I290" s="374" t="n"/>
      <c r="J290" s="374" t="n"/>
      <c r="K290" s="374" t="n"/>
      <c r="L290" s="374" t="n"/>
    </row>
    <row r="291" s="372">
      <c r="A291" s="252" t="n">
        <v>276</v>
      </c>
      <c r="B291" s="409" t="n"/>
      <c r="C291" s="329" t="inlineStr">
        <is>
          <t>507-2630</t>
        </is>
      </c>
      <c r="D291" s="423" t="inlineStr">
        <is>
          <t>Пробки П-М27х2</t>
        </is>
      </c>
      <c r="E291" s="416" t="inlineStr">
        <is>
          <t>шт.</t>
        </is>
      </c>
      <c r="F291" s="416" t="n">
        <v>6</v>
      </c>
      <c r="G291" s="425" t="n">
        <v>5.4</v>
      </c>
      <c r="H291" s="343">
        <f>ROUND(F291*G291,2)</f>
        <v/>
      </c>
      <c r="I291" s="374" t="n"/>
      <c r="J291" s="374" t="n"/>
      <c r="K291" s="374" t="n"/>
      <c r="L291" s="374" t="n"/>
    </row>
    <row r="292" s="372">
      <c r="A292" s="252" t="n">
        <v>277</v>
      </c>
      <c r="B292" s="409" t="n"/>
      <c r="C292" s="329" t="inlineStr">
        <is>
          <t>101-0179</t>
        </is>
      </c>
      <c r="D292" s="423" t="inlineStr">
        <is>
          <t>Гвозди строительные с плоской головкой 1,6x50 мм</t>
        </is>
      </c>
      <c r="E292" s="416" t="inlineStr">
        <is>
          <t>т</t>
        </is>
      </c>
      <c r="F292" s="416" t="n">
        <v>0.0038</v>
      </c>
      <c r="G292" s="425" t="n">
        <v>8475</v>
      </c>
      <c r="H292" s="343">
        <f>ROUND(F292*G292,2)</f>
        <v/>
      </c>
      <c r="I292" s="374" t="n"/>
      <c r="J292" s="374" t="n"/>
      <c r="K292" s="374" t="n"/>
      <c r="L292" s="374" t="n"/>
    </row>
    <row r="293" s="372">
      <c r="A293" s="252" t="n">
        <v>278</v>
      </c>
      <c r="B293" s="409" t="n"/>
      <c r="C293" s="329" t="inlineStr">
        <is>
          <t>101-1602</t>
        </is>
      </c>
      <c r="D293" s="423" t="inlineStr">
        <is>
          <t>Ацетилен газообразный технический</t>
        </is>
      </c>
      <c r="E293" s="416" t="inlineStr">
        <is>
          <t>м3</t>
        </is>
      </c>
      <c r="F293" s="416" t="n">
        <v>0.7632</v>
      </c>
      <c r="G293" s="425" t="n">
        <v>38.51</v>
      </c>
      <c r="H293" s="343">
        <f>ROUND(F293*G293,2)</f>
        <v/>
      </c>
      <c r="I293" s="374" t="n"/>
      <c r="J293" s="374" t="n"/>
      <c r="K293" s="374" t="n"/>
      <c r="L293" s="374" t="n"/>
    </row>
    <row r="294" ht="25.5" customHeight="1" s="372">
      <c r="A294" s="252" t="n">
        <v>279</v>
      </c>
      <c r="B294" s="409" t="n"/>
      <c r="C294" s="329" t="inlineStr">
        <is>
          <t>102-0023</t>
        </is>
      </c>
      <c r="D294" s="423" t="inlineStr">
        <is>
          <t>Бруски обрезные хвойных пород длиной 4-6,5 м, шириной 75-150 мм, толщиной 40-75 мм, I сорта</t>
        </is>
      </c>
      <c r="E294" s="416" t="inlineStr">
        <is>
          <t>м3</t>
        </is>
      </c>
      <c r="F294" s="416" t="n">
        <v>0.0169</v>
      </c>
      <c r="G294" s="425" t="n">
        <v>1700</v>
      </c>
      <c r="H294" s="343">
        <f>ROUND(F294*G294,2)</f>
        <v/>
      </c>
      <c r="I294" s="374" t="n"/>
      <c r="J294" s="374" t="n"/>
      <c r="K294" s="374" t="n"/>
      <c r="L294" s="374" t="n"/>
    </row>
    <row r="295" ht="25.5" customHeight="1" s="372">
      <c r="A295" s="252" t="n">
        <v>280</v>
      </c>
      <c r="B295" s="409" t="n"/>
      <c r="C295" s="329" t="inlineStr">
        <is>
          <t>102-0154</t>
        </is>
      </c>
      <c r="D295" s="423" t="inlineStr">
        <is>
          <t>Доски обрезные (береза, липа) длиной 4-6,5 м, все ширины, толщиной 19-22 мм, II сорта</t>
        </is>
      </c>
      <c r="E295" s="416" t="inlineStr">
        <is>
          <t>м3</t>
        </is>
      </c>
      <c r="F295" s="416" t="n">
        <v>0.016</v>
      </c>
      <c r="G295" s="425" t="n">
        <v>1784</v>
      </c>
      <c r="H295" s="343">
        <f>ROUND(F295*G295,2)</f>
        <v/>
      </c>
      <c r="I295" s="374" t="n"/>
      <c r="J295" s="374" t="n"/>
      <c r="K295" s="374" t="n"/>
      <c r="L295" s="374" t="n"/>
    </row>
    <row r="296" s="372">
      <c r="A296" s="252" t="n">
        <v>281</v>
      </c>
      <c r="B296" s="409" t="n"/>
      <c r="C296" s="329" t="inlineStr">
        <is>
          <t>101-0627</t>
        </is>
      </c>
      <c r="D296" s="423" t="inlineStr">
        <is>
          <t>Олифа комбинированная, марки К-2</t>
        </is>
      </c>
      <c r="E296" s="416" t="inlineStr">
        <is>
          <t>т</t>
        </is>
      </c>
      <c r="F296" s="416" t="n">
        <v>0.0013</v>
      </c>
      <c r="G296" s="425" t="n">
        <v>20775</v>
      </c>
      <c r="H296" s="343">
        <f>ROUND(F296*G296,2)</f>
        <v/>
      </c>
      <c r="I296" s="374" t="n"/>
      <c r="J296" s="374" t="n"/>
      <c r="K296" s="374" t="n"/>
      <c r="L296" s="374" t="n"/>
    </row>
    <row r="297" ht="25.5" customHeight="1" s="372">
      <c r="A297" s="252" t="n">
        <v>282</v>
      </c>
      <c r="B297" s="409" t="n"/>
      <c r="C297" s="329" t="inlineStr">
        <is>
          <t>101-0072</t>
        </is>
      </c>
      <c r="D297" s="423" t="inlineStr">
        <is>
          <t>Битумы нефтяные строительные изоляционные БНИ-IV-3, БНИ-IV, БНИ-V</t>
        </is>
      </c>
      <c r="E297" s="416" t="inlineStr">
        <is>
          <t>т</t>
        </is>
      </c>
      <c r="F297" s="416" t="n">
        <v>0.0176</v>
      </c>
      <c r="G297" s="425" t="n">
        <v>1412.5</v>
      </c>
      <c r="H297" s="343">
        <f>ROUND(F297*G297,2)</f>
        <v/>
      </c>
      <c r="I297" s="374" t="n"/>
      <c r="J297" s="374" t="n"/>
      <c r="K297" s="374" t="n"/>
      <c r="L297" s="374" t="n"/>
    </row>
    <row r="298" s="372">
      <c r="A298" s="252" t="n">
        <v>283</v>
      </c>
      <c r="B298" s="409" t="n"/>
      <c r="C298" s="329" t="inlineStr">
        <is>
          <t>101-1680</t>
        </is>
      </c>
      <c r="D298" s="423" t="inlineStr">
        <is>
          <t>Патроны для строительно-монтажного пистолета</t>
        </is>
      </c>
      <c r="E298" s="416" t="inlineStr">
        <is>
          <t>1000 шт.</t>
        </is>
      </c>
      <c r="F298" s="416" t="n">
        <v>0.0864</v>
      </c>
      <c r="G298" s="425" t="n">
        <v>253.8</v>
      </c>
      <c r="H298" s="343">
        <f>ROUND(F298*G298,2)</f>
        <v/>
      </c>
      <c r="I298" s="374" t="n"/>
      <c r="J298" s="374" t="n"/>
      <c r="K298" s="374" t="n"/>
      <c r="L298" s="374" t="n"/>
    </row>
    <row r="299" s="372">
      <c r="A299" s="252" t="n">
        <v>284</v>
      </c>
      <c r="B299" s="409" t="n"/>
      <c r="C299" s="329" t="inlineStr">
        <is>
          <t>101-1515</t>
        </is>
      </c>
      <c r="D299" s="423" t="inlineStr">
        <is>
          <t>Электроды диаметром 4 мм Э46</t>
        </is>
      </c>
      <c r="E299" s="416" t="inlineStr">
        <is>
          <t>т</t>
        </is>
      </c>
      <c r="F299" s="416" t="n">
        <v>0.0019</v>
      </c>
      <c r="G299" s="425" t="n">
        <v>10749</v>
      </c>
      <c r="H299" s="343">
        <f>ROUND(F299*G299,2)</f>
        <v/>
      </c>
      <c r="I299" s="374" t="n"/>
      <c r="J299" s="374" t="n"/>
      <c r="K299" s="374" t="n"/>
      <c r="L299" s="374" t="n"/>
    </row>
    <row r="300" ht="25.5" customHeight="1" s="372">
      <c r="A300" s="252" t="n">
        <v>285</v>
      </c>
      <c r="B300" s="409" t="n"/>
      <c r="C300" s="329" t="inlineStr">
        <is>
          <t>101-0147</t>
        </is>
      </c>
      <c r="D300" s="423" t="inlineStr">
        <is>
          <t>Дюбели с калиброванной головкой (россыпью) 3х58,5 мм</t>
        </is>
      </c>
      <c r="E300" s="416" t="inlineStr">
        <is>
          <t>т</t>
        </is>
      </c>
      <c r="F300" s="416" t="n">
        <v>0.0008</v>
      </c>
      <c r="G300" s="425" t="n">
        <v>25425</v>
      </c>
      <c r="H300" s="343">
        <f>ROUND(F300*G300,2)</f>
        <v/>
      </c>
      <c r="I300" s="374" t="n"/>
      <c r="J300" s="374" t="n"/>
      <c r="K300" s="374" t="n"/>
      <c r="L300" s="374" t="n"/>
    </row>
    <row r="301" s="372">
      <c r="A301" s="252" t="n">
        <v>286</v>
      </c>
      <c r="B301" s="409" t="n"/>
      <c r="C301" s="329" t="inlineStr">
        <is>
          <t>402-0064</t>
        </is>
      </c>
      <c r="D301" s="423" t="inlineStr">
        <is>
          <t>Раствор асбоцементный</t>
        </is>
      </c>
      <c r="E301" s="416" t="inlineStr">
        <is>
          <t>м3</t>
        </is>
      </c>
      <c r="F301" s="416" t="n">
        <v>0.0474</v>
      </c>
      <c r="G301" s="425" t="n">
        <v>395</v>
      </c>
      <c r="H301" s="343">
        <f>ROUND(F301*G301,2)</f>
        <v/>
      </c>
      <c r="I301" s="374" t="n"/>
      <c r="J301" s="374" t="n"/>
      <c r="K301" s="374" t="n"/>
      <c r="L301" s="374" t="n"/>
    </row>
    <row r="302" s="372">
      <c r="A302" s="252" t="n">
        <v>287</v>
      </c>
      <c r="B302" s="409" t="n"/>
      <c r="C302" s="329" t="inlineStr">
        <is>
          <t>101-1519</t>
        </is>
      </c>
      <c r="D302" s="423" t="inlineStr">
        <is>
          <t>Электроды диаметром 4 мм Э55</t>
        </is>
      </c>
      <c r="E302" s="416" t="inlineStr">
        <is>
          <t>т</t>
        </is>
      </c>
      <c r="F302" s="416" t="n">
        <v>0.0014</v>
      </c>
      <c r="G302" s="425" t="n">
        <v>12650</v>
      </c>
      <c r="H302" s="343">
        <f>ROUND(F302*G302,2)</f>
        <v/>
      </c>
      <c r="I302" s="374" t="n"/>
      <c r="J302" s="374" t="n"/>
      <c r="K302" s="374" t="n"/>
      <c r="L302" s="374" t="n"/>
    </row>
    <row r="303" s="372">
      <c r="A303" s="252" t="n">
        <v>288</v>
      </c>
      <c r="B303" s="409" t="n"/>
      <c r="C303" s="329" t="inlineStr">
        <is>
          <t>101-2111</t>
        </is>
      </c>
      <c r="D303" s="423" t="inlineStr">
        <is>
          <t>Проволока сварочная диаметром 2 мм СВ08Г2С</t>
        </is>
      </c>
      <c r="E303" s="416" t="inlineStr">
        <is>
          <t>кг</t>
        </is>
      </c>
      <c r="F303" s="416" t="n">
        <v>0.972</v>
      </c>
      <c r="G303" s="425" t="n">
        <v>17.92</v>
      </c>
      <c r="H303" s="343">
        <f>ROUND(F303*G303,2)</f>
        <v/>
      </c>
      <c r="I303" s="374" t="n"/>
      <c r="J303" s="374" t="n"/>
      <c r="K303" s="374" t="n"/>
      <c r="L303" s="374" t="n"/>
    </row>
    <row r="304" s="372">
      <c r="A304" s="252" t="n">
        <v>289</v>
      </c>
      <c r="B304" s="409" t="n"/>
      <c r="C304" s="329" t="inlineStr">
        <is>
          <t>509-0860</t>
        </is>
      </c>
      <c r="D304" s="423" t="inlineStr">
        <is>
          <t>Прессшпан листовой, марки А</t>
        </is>
      </c>
      <c r="E304" s="416" t="inlineStr">
        <is>
          <t>кг</t>
        </is>
      </c>
      <c r="F304" s="416" t="n">
        <v>0.36</v>
      </c>
      <c r="G304" s="425" t="n">
        <v>47.57</v>
      </c>
      <c r="H304" s="343">
        <f>ROUND(F304*G304,2)</f>
        <v/>
      </c>
      <c r="I304" s="374" t="n"/>
      <c r="J304" s="374" t="n"/>
      <c r="K304" s="374" t="n"/>
      <c r="L304" s="374" t="n"/>
    </row>
    <row r="305" ht="51" customHeight="1" s="372">
      <c r="A305" s="252" t="n">
        <v>290</v>
      </c>
      <c r="B305" s="409" t="n"/>
      <c r="C305" s="329" t="inlineStr">
        <is>
          <t>508-0097</t>
        </is>
      </c>
      <c r="D305" s="423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05" s="416" t="inlineStr">
        <is>
          <t>10 м</t>
        </is>
      </c>
      <c r="F305" s="416" t="n">
        <v>0.308</v>
      </c>
      <c r="G305" s="425" t="n">
        <v>50.23</v>
      </c>
      <c r="H305" s="343">
        <f>ROUND(F305*G305,2)</f>
        <v/>
      </c>
      <c r="I305" s="374" t="n"/>
      <c r="J305" s="374" t="n"/>
      <c r="K305" s="374" t="n"/>
      <c r="L305" s="374" t="n"/>
    </row>
    <row r="306" s="372">
      <c r="A306" s="252" t="n">
        <v>291</v>
      </c>
      <c r="B306" s="409" t="n"/>
      <c r="C306" s="329" t="inlineStr">
        <is>
          <t>301-3240</t>
        </is>
      </c>
      <c r="D306" s="423" t="inlineStr">
        <is>
          <t>Колпачки-заглушки 1"</t>
        </is>
      </c>
      <c r="E306" s="416" t="inlineStr">
        <is>
          <t>шт.</t>
        </is>
      </c>
      <c r="F306" s="416" t="n">
        <v>6</v>
      </c>
      <c r="G306" s="425" t="n">
        <v>2.57</v>
      </c>
      <c r="H306" s="343">
        <f>ROUND(F306*G306,2)</f>
        <v/>
      </c>
      <c r="I306" s="374" t="n"/>
      <c r="J306" s="374" t="n"/>
      <c r="K306" s="374" t="n"/>
      <c r="L306" s="374" t="n"/>
    </row>
    <row r="307" ht="25.5" customHeight="1" s="372">
      <c r="A307" s="252" t="n">
        <v>292</v>
      </c>
      <c r="B307" s="409" t="n"/>
      <c r="C307" s="329" t="inlineStr">
        <is>
          <t>101-1641</t>
        </is>
      </c>
      <c r="D307" s="423" t="inlineStr">
        <is>
          <t>Сталь угловая равнополочная, марка стали ВСт3кп2, размером 50x50x5 мм</t>
        </is>
      </c>
      <c r="E307" s="416" t="inlineStr">
        <is>
          <t>т</t>
        </is>
      </c>
      <c r="F307" s="416" t="n">
        <v>0.002</v>
      </c>
      <c r="G307" s="425" t="n">
        <v>5763</v>
      </c>
      <c r="H307" s="343">
        <f>ROUND(F307*G307,2)</f>
        <v/>
      </c>
      <c r="I307" s="374" t="n"/>
      <c r="J307" s="374" t="n"/>
      <c r="K307" s="374" t="n"/>
      <c r="L307" s="374" t="n"/>
    </row>
    <row r="308" s="372">
      <c r="A308" s="252" t="n">
        <v>293</v>
      </c>
      <c r="B308" s="409" t="n"/>
      <c r="C308" s="329" t="inlineStr">
        <is>
          <t>301-3241</t>
        </is>
      </c>
      <c r="D308" s="423" t="inlineStr">
        <is>
          <t>Колпачки типа К-440</t>
        </is>
      </c>
      <c r="E308" s="416" t="inlineStr">
        <is>
          <t>1000 шт.</t>
        </is>
      </c>
      <c r="F308" s="416" t="n">
        <v>0.08400000000000001</v>
      </c>
      <c r="G308" s="425" t="n">
        <v>135.82</v>
      </c>
      <c r="H308" s="343">
        <f>ROUND(F308*G308,2)</f>
        <v/>
      </c>
      <c r="I308" s="374" t="n"/>
      <c r="J308" s="374" t="n"/>
      <c r="K308" s="374" t="n"/>
      <c r="L308" s="374" t="n"/>
    </row>
    <row r="309" s="372">
      <c r="A309" s="252" t="n">
        <v>294</v>
      </c>
      <c r="B309" s="409" t="n"/>
      <c r="C309" s="329" t="inlineStr">
        <is>
          <t>101-1522</t>
        </is>
      </c>
      <c r="D309" s="423" t="inlineStr">
        <is>
          <t>Электроды диаметром 5 мм Э42А</t>
        </is>
      </c>
      <c r="E309" s="416" t="inlineStr">
        <is>
          <t>т</t>
        </is>
      </c>
      <c r="F309" s="416" t="n">
        <v>0.001</v>
      </c>
      <c r="G309" s="425" t="n">
        <v>10362</v>
      </c>
      <c r="H309" s="343">
        <f>ROUND(F309*G309,2)</f>
        <v/>
      </c>
      <c r="I309" s="374" t="n"/>
      <c r="J309" s="374" t="n"/>
      <c r="K309" s="374" t="n"/>
      <c r="L309" s="374" t="n"/>
    </row>
    <row r="310" s="372">
      <c r="A310" s="252" t="n">
        <v>295</v>
      </c>
      <c r="B310" s="409" t="n"/>
      <c r="C310" s="329" t="inlineStr">
        <is>
          <t>101-0115</t>
        </is>
      </c>
      <c r="D310" s="423" t="inlineStr">
        <is>
          <t>Винты с полукруглой головкой длиной 50 мм</t>
        </is>
      </c>
      <c r="E310" s="416" t="inlineStr">
        <is>
          <t>т</t>
        </is>
      </c>
      <c r="F310" s="416" t="n">
        <v>0.0007</v>
      </c>
      <c r="G310" s="425" t="n">
        <v>12430</v>
      </c>
      <c r="H310" s="343">
        <f>ROUND(F310*G310,2)</f>
        <v/>
      </c>
      <c r="I310" s="374" t="n"/>
      <c r="J310" s="374" t="n"/>
      <c r="K310" s="374" t="n"/>
      <c r="L310" s="374" t="n"/>
    </row>
    <row r="311" ht="38.25" customHeight="1" s="372">
      <c r="A311" s="252" t="n">
        <v>296</v>
      </c>
      <c r="B311" s="409" t="n"/>
      <c r="C311" s="329" t="inlineStr">
        <is>
          <t>103-0006</t>
        </is>
      </c>
      <c r="D311" s="423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1" s="416" t="inlineStr">
        <is>
          <t>м</t>
        </is>
      </c>
      <c r="F311" s="416" t="n">
        <v>0.3</v>
      </c>
      <c r="G311" s="425" t="n">
        <v>28.05</v>
      </c>
      <c r="H311" s="343">
        <f>ROUND(F311*G311,2)</f>
        <v/>
      </c>
      <c r="I311" s="374" t="n"/>
      <c r="J311" s="374" t="n"/>
      <c r="K311" s="374" t="n"/>
      <c r="L311" s="374" t="n"/>
    </row>
    <row r="312" ht="25.5" customHeight="1" s="372">
      <c r="A312" s="252" t="n">
        <v>297</v>
      </c>
      <c r="B312" s="409" t="n"/>
      <c r="C312" s="329" t="inlineStr">
        <is>
          <t>101-1703</t>
        </is>
      </c>
      <c r="D312" s="423" t="inlineStr">
        <is>
          <t>Прокладки резиновые (пластина техническая прессованная)</t>
        </is>
      </c>
      <c r="E312" s="416" t="inlineStr">
        <is>
          <t>кг</t>
        </is>
      </c>
      <c r="F312" s="416" t="n">
        <v>0.34</v>
      </c>
      <c r="G312" s="425" t="n">
        <v>23.09</v>
      </c>
      <c r="H312" s="343">
        <f>ROUND(F312*G312,2)</f>
        <v/>
      </c>
      <c r="I312" s="374" t="n"/>
      <c r="J312" s="374" t="n"/>
      <c r="K312" s="374" t="n"/>
      <c r="L312" s="374" t="n"/>
    </row>
    <row r="313" s="372">
      <c r="A313" s="252" t="n">
        <v>298</v>
      </c>
      <c r="B313" s="409" t="n"/>
      <c r="C313" s="329" t="inlineStr">
        <is>
          <t>113-2221</t>
        </is>
      </c>
      <c r="D313" s="423" t="inlineStr">
        <is>
          <t>Праймер битумный производства «Техно-Николь»</t>
        </is>
      </c>
      <c r="E313" s="416" t="inlineStr">
        <is>
          <t>т</t>
        </is>
      </c>
      <c r="F313" s="416" t="n">
        <v>0.0005999999999999999</v>
      </c>
      <c r="G313" s="425" t="n">
        <v>11885.47</v>
      </c>
      <c r="H313" s="343">
        <f>ROUND(F313*G313,2)</f>
        <v/>
      </c>
      <c r="I313" s="374" t="n"/>
      <c r="J313" s="374" t="n"/>
      <c r="K313" s="374" t="n"/>
      <c r="L313" s="374" t="n"/>
    </row>
    <row r="314" s="372">
      <c r="A314" s="252" t="n">
        <v>299</v>
      </c>
      <c r="B314" s="409" t="n"/>
      <c r="C314" s="329" t="inlineStr">
        <is>
          <t>509-2160</t>
        </is>
      </c>
      <c r="D314" s="423" t="inlineStr">
        <is>
          <t>Прокладки паронитовые</t>
        </is>
      </c>
      <c r="E314" s="416" t="inlineStr">
        <is>
          <t>кг</t>
        </is>
      </c>
      <c r="F314" s="416" t="n">
        <v>0.252</v>
      </c>
      <c r="G314" s="425" t="n">
        <v>26.44</v>
      </c>
      <c r="H314" s="343">
        <f>ROUND(F314*G314,2)</f>
        <v/>
      </c>
      <c r="I314" s="374" t="n"/>
      <c r="J314" s="374" t="n"/>
      <c r="K314" s="374" t="n"/>
      <c r="L314" s="374" t="n"/>
    </row>
    <row r="315" s="372">
      <c r="A315" s="252" t="n">
        <v>300</v>
      </c>
      <c r="B315" s="409" t="n"/>
      <c r="C315" s="329" t="inlineStr">
        <is>
          <t>101-3914</t>
        </is>
      </c>
      <c r="D315" s="423" t="inlineStr">
        <is>
          <t>Дюбели распорные полипропиленовые</t>
        </is>
      </c>
      <c r="E315" s="416" t="inlineStr">
        <is>
          <t>100 шт.</t>
        </is>
      </c>
      <c r="F315" s="416" t="n">
        <v>0.07199999999999999</v>
      </c>
      <c r="G315" s="425" t="n">
        <v>86</v>
      </c>
      <c r="H315" s="343">
        <f>ROUND(F315*G315,2)</f>
        <v/>
      </c>
      <c r="I315" s="374" t="n"/>
      <c r="J315" s="374" t="n"/>
      <c r="K315" s="374" t="n"/>
      <c r="L315" s="374" t="n"/>
    </row>
    <row r="316" ht="38.25" customHeight="1" s="372">
      <c r="A316" s="252" t="n">
        <v>301</v>
      </c>
      <c r="B316" s="409" t="n"/>
      <c r="C316" s="329" t="inlineStr">
        <is>
          <t>103-0003</t>
        </is>
      </c>
      <c r="D316" s="423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6" s="416" t="inlineStr">
        <is>
          <t>м</t>
        </is>
      </c>
      <c r="F316" s="416" t="n">
        <v>0.39</v>
      </c>
      <c r="G316" s="425" t="n">
        <v>15.33</v>
      </c>
      <c r="H316" s="343">
        <f>ROUND(F316*G316,2)</f>
        <v/>
      </c>
      <c r="I316" s="374" t="n"/>
      <c r="J316" s="374" t="n"/>
      <c r="K316" s="374" t="n"/>
      <c r="L316" s="374" t="n"/>
    </row>
    <row r="317" s="372">
      <c r="A317" s="252" t="n">
        <v>302</v>
      </c>
      <c r="B317" s="409" t="n"/>
      <c r="C317" s="329" t="inlineStr">
        <is>
          <t>509-0090</t>
        </is>
      </c>
      <c r="D317" s="423" t="inlineStr">
        <is>
          <t>Перемычки гибкие, тип ПГС-50</t>
        </is>
      </c>
      <c r="E317" s="416" t="inlineStr">
        <is>
          <t>шт.</t>
        </is>
      </c>
      <c r="F317" s="416" t="n">
        <v>1.5</v>
      </c>
      <c r="G317" s="425" t="n">
        <v>3.9</v>
      </c>
      <c r="H317" s="343">
        <f>ROUND(F317*G317,2)</f>
        <v/>
      </c>
      <c r="I317" s="374" t="n"/>
      <c r="J317" s="374" t="n"/>
      <c r="K317" s="374" t="n"/>
      <c r="L317" s="374" t="n"/>
    </row>
    <row r="318" s="372">
      <c r="A318" s="252" t="n">
        <v>303</v>
      </c>
      <c r="B318" s="409" t="n"/>
      <c r="C318" s="329" t="inlineStr">
        <is>
          <t>101-1995</t>
        </is>
      </c>
      <c r="D318" s="423" t="inlineStr">
        <is>
          <t>Мастика битумная</t>
        </is>
      </c>
      <c r="E318" s="416" t="inlineStr">
        <is>
          <t>т</t>
        </is>
      </c>
      <c r="F318" s="416" t="n">
        <v>0.0017</v>
      </c>
      <c r="G318" s="425" t="n">
        <v>3316.55</v>
      </c>
      <c r="H318" s="343">
        <f>ROUND(F318*G318,2)</f>
        <v/>
      </c>
      <c r="I318" s="374" t="n"/>
      <c r="J318" s="374" t="n"/>
      <c r="K318" s="374" t="n"/>
      <c r="L318" s="374" t="n"/>
    </row>
    <row r="319" s="372">
      <c r="A319" s="252" t="n">
        <v>304</v>
      </c>
      <c r="B319" s="409" t="n"/>
      <c r="C319" s="329" t="inlineStr">
        <is>
          <t>101-1537</t>
        </is>
      </c>
      <c r="D319" s="423" t="inlineStr">
        <is>
          <t>Электроды диаметром 8 мм Э42</t>
        </is>
      </c>
      <c r="E319" s="416" t="inlineStr">
        <is>
          <t>т</t>
        </is>
      </c>
      <c r="F319" s="416" t="n">
        <v>0.0005999999999999999</v>
      </c>
      <c r="G319" s="425" t="n">
        <v>9211</v>
      </c>
      <c r="H319" s="343">
        <f>ROUND(F319*G319,2)</f>
        <v/>
      </c>
      <c r="I319" s="374" t="n"/>
      <c r="J319" s="374" t="n"/>
      <c r="K319" s="374" t="n"/>
      <c r="L319" s="374" t="n"/>
    </row>
    <row r="320" ht="25.5" customHeight="1" s="372">
      <c r="A320" s="252" t="n">
        <v>305</v>
      </c>
      <c r="B320" s="409" t="n"/>
      <c r="C320" s="329" t="inlineStr">
        <is>
          <t>509-0989</t>
        </is>
      </c>
      <c r="D320" s="423" t="inlineStr">
        <is>
          <t>Шнур асбестовый общего назначения марки ШАОН диаметром 8-10 мм</t>
        </is>
      </c>
      <c r="E320" s="416" t="inlineStr">
        <is>
          <t>т</t>
        </is>
      </c>
      <c r="F320" s="416" t="n">
        <v>0.0001</v>
      </c>
      <c r="G320" s="425" t="n">
        <v>26499</v>
      </c>
      <c r="H320" s="343">
        <f>ROUND(F320*G320,2)</f>
        <v/>
      </c>
      <c r="I320" s="374" t="n"/>
      <c r="J320" s="374" t="n"/>
      <c r="K320" s="374" t="n"/>
      <c r="L320" s="374" t="n"/>
    </row>
    <row r="321" s="372">
      <c r="A321" s="252" t="n">
        <v>306</v>
      </c>
      <c r="B321" s="409" t="n"/>
      <c r="C321" s="329" t="inlineStr">
        <is>
          <t>509-0031</t>
        </is>
      </c>
      <c r="D321" s="423" t="inlineStr">
        <is>
          <t>Муфты соединительные</t>
        </is>
      </c>
      <c r="E321" s="416" t="inlineStr">
        <is>
          <t>шт.</t>
        </is>
      </c>
      <c r="F321" s="416" t="n">
        <v>3</v>
      </c>
      <c r="G321" s="425" t="n">
        <v>0.71</v>
      </c>
      <c r="H321" s="343">
        <f>ROUND(F321*G321,2)</f>
        <v/>
      </c>
      <c r="I321" s="374" t="n"/>
      <c r="J321" s="374" t="n"/>
      <c r="K321" s="374" t="n"/>
      <c r="L321" s="374" t="n"/>
    </row>
    <row r="322" s="372">
      <c r="A322" s="252" t="n">
        <v>307</v>
      </c>
      <c r="B322" s="409" t="n"/>
      <c r="C322" s="329" t="inlineStr">
        <is>
          <t>101-0782</t>
        </is>
      </c>
      <c r="D322" s="423" t="inlineStr">
        <is>
          <t>Поковки из квадратных заготовок, масса 1,8 кг</t>
        </is>
      </c>
      <c r="E322" s="416" t="inlineStr">
        <is>
          <t>т</t>
        </is>
      </c>
      <c r="F322" s="416" t="n">
        <v>0.0002</v>
      </c>
      <c r="G322" s="425" t="n">
        <v>5989</v>
      </c>
      <c r="H322" s="343">
        <f>ROUND(F322*G322,2)</f>
        <v/>
      </c>
      <c r="I322" s="374" t="n"/>
      <c r="J322" s="374" t="n"/>
      <c r="K322" s="374" t="n"/>
      <c r="L322" s="374" t="n"/>
    </row>
    <row r="323" s="372">
      <c r="A323" s="252" t="n">
        <v>308</v>
      </c>
      <c r="B323" s="409" t="n"/>
      <c r="C323" s="329" t="inlineStr">
        <is>
          <t>101-1728</t>
        </is>
      </c>
      <c r="D323" s="423" t="inlineStr">
        <is>
          <t>Дюбели распорные с гайкой</t>
        </is>
      </c>
      <c r="E323" s="416" t="inlineStr">
        <is>
          <t>100 шт.</t>
        </is>
      </c>
      <c r="F323" s="416" t="n">
        <v>0.0106</v>
      </c>
      <c r="G323" s="425" t="n">
        <v>110</v>
      </c>
      <c r="H323" s="343">
        <f>ROUND(F323*G323,2)</f>
        <v/>
      </c>
      <c r="I323" s="374" t="n"/>
      <c r="J323" s="374" t="n"/>
      <c r="K323" s="374" t="n"/>
      <c r="L323" s="374" t="n"/>
    </row>
    <row r="324" ht="25.5" customHeight="1" s="372">
      <c r="A324" s="252" t="n">
        <v>309</v>
      </c>
      <c r="B324" s="409" t="n"/>
      <c r="C324" s="329" t="inlineStr">
        <is>
          <t>101-1306</t>
        </is>
      </c>
      <c r="D324" s="423" t="inlineStr">
        <is>
          <t>Портландцемент общестроительного назначения бездобавочный, марки 500</t>
        </is>
      </c>
      <c r="E324" s="416" t="inlineStr">
        <is>
          <t>т</t>
        </is>
      </c>
      <c r="F324" s="416" t="n">
        <v>0.0024</v>
      </c>
      <c r="G324" s="425" t="n">
        <v>480</v>
      </c>
      <c r="H324" s="343">
        <f>ROUND(F324*G324,2)</f>
        <v/>
      </c>
      <c r="I324" s="374" t="n"/>
      <c r="J324" s="374" t="n"/>
      <c r="K324" s="374" t="n"/>
      <c r="L324" s="374" t="n"/>
    </row>
    <row r="325" s="372">
      <c r="A325" s="252" t="n">
        <v>310</v>
      </c>
      <c r="B325" s="409" t="n"/>
      <c r="C325" s="329" t="inlineStr">
        <is>
          <t>509-0783</t>
        </is>
      </c>
      <c r="D325" s="423" t="inlineStr">
        <is>
          <t>Втулки изолирующие</t>
        </is>
      </c>
      <c r="E325" s="416" t="inlineStr">
        <is>
          <t>шт.</t>
        </is>
      </c>
      <c r="F325" s="416" t="n">
        <v>3</v>
      </c>
      <c r="G325" s="425" t="n">
        <v>0.27</v>
      </c>
      <c r="H325" s="343">
        <f>ROUND(F325*G325,2)</f>
        <v/>
      </c>
      <c r="I325" s="374" t="n"/>
      <c r="J325" s="374" t="n"/>
      <c r="K325" s="374" t="n"/>
      <c r="L325" s="374" t="n"/>
    </row>
    <row r="326" ht="25.5" customHeight="1" s="372">
      <c r="A326" s="252" t="n">
        <v>311</v>
      </c>
      <c r="B326" s="409" t="n"/>
      <c r="C326" s="329" t="inlineStr">
        <is>
          <t>301-1224</t>
        </is>
      </c>
      <c r="D326" s="423" t="inlineStr">
        <is>
          <t>Крепления для трубопроводов: кронштейны, планки, хомуты</t>
        </is>
      </c>
      <c r="E326" s="416" t="inlineStr">
        <is>
          <t>кг</t>
        </is>
      </c>
      <c r="F326" s="416" t="n">
        <v>0.060337</v>
      </c>
      <c r="G326" s="425" t="n">
        <v>11.98</v>
      </c>
      <c r="H326" s="343">
        <f>ROUND(F326*G326,2)</f>
        <v/>
      </c>
      <c r="I326" s="374" t="n"/>
      <c r="J326" s="374" t="n"/>
      <c r="K326" s="374" t="n"/>
      <c r="L326" s="374" t="n"/>
    </row>
    <row r="327" s="372">
      <c r="A327" s="252" t="n">
        <v>312</v>
      </c>
      <c r="B327" s="409" t="n"/>
      <c r="C327" s="329" t="inlineStr">
        <is>
          <t>101-1964</t>
        </is>
      </c>
      <c r="D327" s="423" t="inlineStr">
        <is>
          <t>Шпагат бумажный</t>
        </is>
      </c>
      <c r="E327" s="416" t="inlineStr">
        <is>
          <t>кг</t>
        </is>
      </c>
      <c r="F327" s="416" t="n">
        <v>0.02</v>
      </c>
      <c r="G327" s="425" t="n">
        <v>11.5</v>
      </c>
      <c r="H327" s="343">
        <f>ROUND(F327*G327,2)</f>
        <v/>
      </c>
      <c r="I327" s="374" t="n"/>
      <c r="J327" s="374" t="n"/>
      <c r="K327" s="374" t="n"/>
      <c r="L327" s="374" t="n"/>
    </row>
    <row r="328" s="372">
      <c r="A328" s="252" t="n">
        <v>313</v>
      </c>
      <c r="B328" s="409" t="n"/>
      <c r="C328" s="329" t="inlineStr">
        <is>
          <t>101-4621</t>
        </is>
      </c>
      <c r="D328" s="423" t="inlineStr">
        <is>
          <t>Шуруп самонарезающий (LN) 3,5/11 мм</t>
        </is>
      </c>
      <c r="E328" s="416" t="inlineStr">
        <is>
          <t>шт.</t>
        </is>
      </c>
      <c r="F328" s="416" t="n">
        <v>7.2</v>
      </c>
      <c r="G328" s="425" t="n">
        <v>0.02</v>
      </c>
      <c r="H328" s="343">
        <f>ROUND(F328*G328,2)</f>
        <v/>
      </c>
      <c r="I328" s="374" t="n"/>
      <c r="J328" s="374" t="n"/>
      <c r="K328" s="374" t="n"/>
      <c r="L328" s="374" t="n"/>
    </row>
    <row r="329" ht="25.5" customHeight="1" s="372">
      <c r="A329" s="252" t="n">
        <v>314</v>
      </c>
      <c r="B329" s="409" t="n"/>
      <c r="C329" s="329" t="inlineStr">
        <is>
          <t>408-0141</t>
        </is>
      </c>
      <c r="D329" s="423" t="inlineStr">
        <is>
          <t>Песок природный для строительных растворов средний</t>
        </is>
      </c>
      <c r="E329" s="416" t="inlineStr">
        <is>
          <t>м3</t>
        </is>
      </c>
      <c r="F329" s="416" t="n">
        <v>0.002</v>
      </c>
      <c r="G329" s="425" t="n">
        <v>59.99</v>
      </c>
      <c r="H329" s="343">
        <f>ROUND(F329*G329,2)</f>
        <v/>
      </c>
      <c r="I329" s="374" t="n"/>
      <c r="J329" s="374" t="n"/>
      <c r="K329" s="374" t="n"/>
      <c r="L329" s="374" t="n"/>
    </row>
    <row r="330" ht="25.5" customHeight="1" s="372">
      <c r="A330" s="252" t="n">
        <v>315</v>
      </c>
      <c r="B330" s="409" t="n"/>
      <c r="C330" s="329" t="inlineStr">
        <is>
          <t>101-1305</t>
        </is>
      </c>
      <c r="D330" s="423" t="inlineStr">
        <is>
          <t>Портландцемент общестроительного назначения бездобавочный, марки 400</t>
        </is>
      </c>
      <c r="E330" s="416" t="inlineStr">
        <is>
          <t>т</t>
        </is>
      </c>
      <c r="F330" s="416" t="n">
        <v>0.0002</v>
      </c>
      <c r="G330" s="425" t="n">
        <v>412</v>
      </c>
      <c r="H330" s="343">
        <f>ROUND(F330*G330,2)</f>
        <v/>
      </c>
      <c r="I330" s="374" t="n"/>
      <c r="J330" s="374" t="n"/>
      <c r="K330" s="374" t="n"/>
      <c r="L330" s="374" t="n"/>
    </row>
    <row r="331">
      <c r="C331" s="291" t="n"/>
      <c r="D331" s="411" t="n"/>
      <c r="E331" s="293" t="n"/>
      <c r="F331" s="293" t="n"/>
      <c r="G331" s="294" t="n"/>
    </row>
    <row r="333">
      <c r="B333" s="374" t="inlineStr">
        <is>
          <t>Составил ______________________    А.Р. Маркова</t>
        </is>
      </c>
      <c r="C333" s="370" t="n"/>
    </row>
    <row r="334">
      <c r="B334" s="306" t="inlineStr">
        <is>
          <t xml:space="preserve">                         (подпись, инициалы, фамилия)</t>
        </is>
      </c>
    </row>
    <row r="336">
      <c r="B336" s="374" t="inlineStr">
        <is>
          <t>Проверил ______________________        А.В. Костянецкая</t>
        </is>
      </c>
    </row>
    <row r="337">
      <c r="B337" s="306" t="inlineStr">
        <is>
          <t xml:space="preserve">                        (подпись, инициалы, фамилия)</t>
        </is>
      </c>
    </row>
  </sheetData>
  <mergeCells count="16">
    <mergeCell ref="A34:E34"/>
    <mergeCell ref="A3:H3"/>
    <mergeCell ref="A8:A9"/>
    <mergeCell ref="E8:E9"/>
    <mergeCell ref="C8:C9"/>
    <mergeCell ref="F8:F9"/>
    <mergeCell ref="A2:H2"/>
    <mergeCell ref="A108:E108"/>
    <mergeCell ref="A11:E11"/>
    <mergeCell ref="D8:D9"/>
    <mergeCell ref="B8:B9"/>
    <mergeCell ref="A103:E103"/>
    <mergeCell ref="C4:H4"/>
    <mergeCell ref="A36:E36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72" min="1" max="1"/>
    <col width="36.28515625" customWidth="1" style="372" min="2" max="2"/>
    <col width="18.85546875" customWidth="1" style="372" min="3" max="3"/>
    <col width="18.28515625" customWidth="1" style="372" min="4" max="4"/>
    <col width="18.85546875" customWidth="1" style="372" min="5" max="5"/>
    <col width="9.140625" customWidth="1" style="372" min="6" max="6"/>
    <col width="13.42578125" customWidth="1" style="372" min="7" max="7"/>
    <col width="9.140625" customWidth="1" style="372" min="8" max="11"/>
    <col width="13.5703125" customWidth="1" style="372" min="12" max="12"/>
    <col width="9.140625" customWidth="1" style="372" min="13" max="13"/>
  </cols>
  <sheetData>
    <row r="1">
      <c r="B1" s="364" t="n"/>
      <c r="C1" s="364" t="n"/>
      <c r="D1" s="364" t="n"/>
      <c r="E1" s="364" t="n"/>
    </row>
    <row r="2">
      <c r="B2" s="364" t="n"/>
      <c r="C2" s="364" t="n"/>
      <c r="D2" s="364" t="n"/>
      <c r="E2" s="431" t="inlineStr">
        <is>
          <t>Приложение № 4</t>
        </is>
      </c>
    </row>
    <row r="3">
      <c r="B3" s="364" t="n"/>
      <c r="C3" s="364" t="n"/>
      <c r="D3" s="364" t="n"/>
      <c r="E3" s="364" t="n"/>
    </row>
    <row r="4">
      <c r="B4" s="364" t="n"/>
      <c r="C4" s="364" t="n"/>
      <c r="D4" s="364" t="n"/>
      <c r="E4" s="364" t="n"/>
    </row>
    <row r="5">
      <c r="B5" s="389" t="inlineStr">
        <is>
          <t>Ресурсная модель</t>
        </is>
      </c>
    </row>
    <row r="6">
      <c r="B6" s="240" t="n"/>
      <c r="C6" s="364" t="n"/>
      <c r="D6" s="364" t="n"/>
      <c r="E6" s="364" t="n"/>
    </row>
    <row r="7" ht="25.5" customHeight="1" s="372">
      <c r="B7" s="411" t="inlineStr">
        <is>
          <t>Наименование разрабатываемого показателя УНЦ — Демонтаж ячейки однофазного автотрансформатора 500 кВ/СН/НН</t>
        </is>
      </c>
    </row>
    <row r="8">
      <c r="B8" s="412" t="inlineStr">
        <is>
          <t>Единица измерения  — 1 ячейка</t>
        </is>
      </c>
    </row>
    <row r="9">
      <c r="B9" s="240" t="n"/>
      <c r="C9" s="364" t="n"/>
      <c r="D9" s="364" t="n"/>
      <c r="E9" s="364" t="n"/>
    </row>
    <row r="10" ht="51" customHeight="1" s="372">
      <c r="B10" s="416" t="inlineStr">
        <is>
          <t>Наименование</t>
        </is>
      </c>
      <c r="C10" s="416" t="inlineStr">
        <is>
          <t>Сметная стоимость в ценах на 01.01.2023
 (руб.)</t>
        </is>
      </c>
      <c r="D10" s="416" t="inlineStr">
        <is>
          <t>Удельный вес, 
(в СМР)</t>
        </is>
      </c>
      <c r="E10" s="416" t="inlineStr">
        <is>
          <t>Удельный вес, % 
(от всего по РМ)</t>
        </is>
      </c>
    </row>
    <row r="11">
      <c r="B11" s="281" t="inlineStr">
        <is>
          <t>Оплата труда рабочих</t>
        </is>
      </c>
      <c r="C11" s="366">
        <f>'Прил.5 Расчет СМР и ОБ'!J15</f>
        <v/>
      </c>
      <c r="D11" s="234">
        <f>C11/$C$24</f>
        <v/>
      </c>
      <c r="E11" s="234">
        <f>C11/$C$40</f>
        <v/>
      </c>
    </row>
    <row r="12">
      <c r="B12" s="281" t="inlineStr">
        <is>
          <t>Эксплуатация машин основных</t>
        </is>
      </c>
      <c r="C12" s="366">
        <f>'Прил.5 Расчет СМР и ОБ'!J33</f>
        <v/>
      </c>
      <c r="D12" s="234">
        <f>C12/$C$24</f>
        <v/>
      </c>
      <c r="E12" s="234">
        <f>C12/$C$40</f>
        <v/>
      </c>
    </row>
    <row r="13">
      <c r="B13" s="281" t="inlineStr">
        <is>
          <t>Эксплуатация машин прочих</t>
        </is>
      </c>
      <c r="C13" s="366">
        <f>'Прил.5 Расчет СМР и ОБ'!J90</f>
        <v/>
      </c>
      <c r="D13" s="234">
        <f>C13/$C$24</f>
        <v/>
      </c>
      <c r="E13" s="234">
        <f>C13/$C$40</f>
        <v/>
      </c>
    </row>
    <row r="14">
      <c r="B14" s="281" t="inlineStr">
        <is>
          <t>ЭКСПЛУАТАЦИЯ МАШИН, ВСЕГО:</t>
        </is>
      </c>
      <c r="C14" s="366">
        <f>C13+C12</f>
        <v/>
      </c>
      <c r="D14" s="234">
        <f>C14/$C$24</f>
        <v/>
      </c>
      <c r="E14" s="234">
        <f>C14/$C$40</f>
        <v/>
      </c>
    </row>
    <row r="15">
      <c r="B15" s="281" t="inlineStr">
        <is>
          <t>в том числе зарплата машинистов</t>
        </is>
      </c>
      <c r="C15" s="366">
        <f>'Прил.5 Расчет СМР и ОБ'!J18</f>
        <v/>
      </c>
      <c r="D15" s="234">
        <f>C15/$C$24</f>
        <v/>
      </c>
      <c r="E15" s="234">
        <f>C15/$C$40</f>
        <v/>
      </c>
    </row>
    <row r="16">
      <c r="B16" s="281" t="inlineStr">
        <is>
          <t>Материалы основные</t>
        </is>
      </c>
      <c r="C16" s="366">
        <f>'Прил.5 Расчет СМР и ОБ'!J101</f>
        <v/>
      </c>
      <c r="D16" s="234">
        <f>C16/$C$24</f>
        <v/>
      </c>
      <c r="E16" s="234">
        <f>C16/$C$40</f>
        <v/>
      </c>
    </row>
    <row r="17">
      <c r="B17" s="281" t="inlineStr">
        <is>
          <t>Материалы прочие</t>
        </is>
      </c>
      <c r="C17" s="366">
        <f>'Прил.5 Расчет СМР и ОБ'!J102</f>
        <v/>
      </c>
      <c r="D17" s="234">
        <f>C17/$C$24</f>
        <v/>
      </c>
      <c r="E17" s="234">
        <f>C17/$C$40</f>
        <v/>
      </c>
      <c r="G17" s="500" t="n"/>
    </row>
    <row r="18">
      <c r="B18" s="281" t="inlineStr">
        <is>
          <t>МАТЕРИАЛЫ, ВСЕГО:</t>
        </is>
      </c>
      <c r="C18" s="366">
        <f>C17+C16</f>
        <v/>
      </c>
      <c r="D18" s="234">
        <f>C18/$C$24</f>
        <v/>
      </c>
      <c r="E18" s="234">
        <f>C18/$C$40</f>
        <v/>
      </c>
    </row>
    <row r="19">
      <c r="B19" s="281" t="inlineStr">
        <is>
          <t>ИТОГО</t>
        </is>
      </c>
      <c r="C19" s="366">
        <f>C18+C14+C11</f>
        <v/>
      </c>
      <c r="D19" s="234" t="n"/>
      <c r="E19" s="281" t="n"/>
    </row>
    <row r="20">
      <c r="B20" s="281" t="inlineStr">
        <is>
          <t>Сметная прибыль, руб.</t>
        </is>
      </c>
      <c r="C20" s="366">
        <f>ROUND(C21*(C11+C15),2)</f>
        <v/>
      </c>
      <c r="D20" s="234">
        <f>C20/$C$24</f>
        <v/>
      </c>
      <c r="E20" s="234">
        <f>C20/$C$40</f>
        <v/>
      </c>
    </row>
    <row r="21">
      <c r="B21" s="281" t="inlineStr">
        <is>
          <t>Сметная прибыль, %</t>
        </is>
      </c>
      <c r="C21" s="237">
        <f>'Прил.5 Расчет СМР и ОБ'!D108</f>
        <v/>
      </c>
      <c r="D21" s="234" t="n"/>
      <c r="E21" s="281" t="n"/>
    </row>
    <row r="22">
      <c r="B22" s="281" t="inlineStr">
        <is>
          <t>Накладные расходы, руб.</t>
        </is>
      </c>
      <c r="C22" s="366">
        <f>ROUND(C23*(C11+C15),2)</f>
        <v/>
      </c>
      <c r="D22" s="234">
        <f>C22/$C$24</f>
        <v/>
      </c>
      <c r="E22" s="234">
        <f>C22/$C$40</f>
        <v/>
      </c>
    </row>
    <row r="23">
      <c r="B23" s="281" t="inlineStr">
        <is>
          <t>Накладные расходы, %</t>
        </is>
      </c>
      <c r="C23" s="237">
        <f>'Прил.5 Расчет СМР и ОБ'!D106</f>
        <v/>
      </c>
      <c r="D23" s="234" t="n"/>
      <c r="E23" s="281" t="n"/>
    </row>
    <row r="24">
      <c r="B24" s="281" t="inlineStr">
        <is>
          <t>ВСЕГО СМР с НР и СП</t>
        </is>
      </c>
      <c r="C24" s="366">
        <f>C19+C20+C22</f>
        <v/>
      </c>
      <c r="D24" s="234">
        <f>C24/$C$24</f>
        <v/>
      </c>
      <c r="E24" s="234">
        <f>C24/$C$40</f>
        <v/>
      </c>
    </row>
    <row r="25" ht="25.5" customHeight="1" s="372">
      <c r="B25" s="281" t="inlineStr">
        <is>
          <t>ВСЕГО стоимость оборудования, в том числе</t>
        </is>
      </c>
      <c r="C25" s="366">
        <f>'Прил.5 Расчет СМР и ОБ'!J97</f>
        <v/>
      </c>
      <c r="D25" s="234" t="n"/>
      <c r="E25" s="234">
        <f>C25/$C$40</f>
        <v/>
      </c>
    </row>
    <row r="26" ht="25.5" customHeight="1" s="372">
      <c r="B26" s="281" t="inlineStr">
        <is>
          <t>стоимость оборудования технологического</t>
        </is>
      </c>
      <c r="C26" s="366">
        <f>'Прил.5 Расчет СМР и ОБ'!J98</f>
        <v/>
      </c>
      <c r="D26" s="234" t="n"/>
      <c r="E26" s="234">
        <f>C26/$C$40</f>
        <v/>
      </c>
    </row>
    <row r="27">
      <c r="B27" s="281" t="inlineStr">
        <is>
          <t>ИТОГО (СМР + ОБОРУДОВАНИЕ)</t>
        </is>
      </c>
      <c r="C27" s="282">
        <f>C24+C25</f>
        <v/>
      </c>
      <c r="D27" s="234" t="n"/>
      <c r="E27" s="234">
        <f>C27/$C$40</f>
        <v/>
      </c>
      <c r="G27" s="235" t="n"/>
    </row>
    <row r="28" ht="33" customHeight="1" s="372">
      <c r="B28" s="281" t="inlineStr">
        <is>
          <t>ПРОЧ. ЗАТР., УЧТЕННЫЕ ПОКАЗАТЕЛЕМ,  в том числе</t>
        </is>
      </c>
      <c r="C28" s="281" t="n"/>
      <c r="D28" s="281" t="n"/>
      <c r="E28" s="281" t="n"/>
    </row>
    <row r="29" ht="25.5" customHeight="1" s="372">
      <c r="B29" s="281" t="inlineStr">
        <is>
          <t>Временные здания и сооружения - 3,9%</t>
        </is>
      </c>
      <c r="C29" s="282">
        <f>ROUND(C24*3.9%,2)</f>
        <v/>
      </c>
      <c r="D29" s="281" t="n"/>
      <c r="E29" s="234">
        <f>C29/$C$40</f>
        <v/>
      </c>
    </row>
    <row r="30" ht="38.25" customHeight="1" s="372">
      <c r="B30" s="281" t="inlineStr">
        <is>
          <t>Дополнительные затраты при производстве строительно-монтажных работ в зимнее время - 2,1%</t>
        </is>
      </c>
      <c r="C30" s="282">
        <f>ROUND((C24+C29)*2.1%,2)</f>
        <v/>
      </c>
      <c r="D30" s="281" t="n"/>
      <c r="E30" s="234">
        <f>C30/$C$40</f>
        <v/>
      </c>
    </row>
    <row r="31">
      <c r="B31" s="281" t="inlineStr">
        <is>
          <t>Пусконаладочные работы</t>
        </is>
      </c>
      <c r="C31" s="282" t="n">
        <v>0</v>
      </c>
      <c r="D31" s="281" t="n"/>
      <c r="E31" s="234">
        <f>C31/$C$40</f>
        <v/>
      </c>
    </row>
    <row r="32" ht="25.5" customHeight="1" s="372">
      <c r="B32" s="281" t="inlineStr">
        <is>
          <t>Затраты по перевозке работников к месту работы и обратно</t>
        </is>
      </c>
      <c r="C32" s="282" t="n">
        <v>0</v>
      </c>
      <c r="D32" s="281" t="n"/>
      <c r="E32" s="234">
        <f>C32/$C$40</f>
        <v/>
      </c>
    </row>
    <row r="33" ht="25.5" customHeight="1" s="372">
      <c r="B33" s="281" t="inlineStr">
        <is>
          <t>Затраты, связанные с осуществлением работ вахтовым методом</t>
        </is>
      </c>
      <c r="C33" s="282">
        <f>ROUND(C27*0%,2)</f>
        <v/>
      </c>
      <c r="D33" s="281" t="n"/>
      <c r="E33" s="234">
        <f>C33/$C$40</f>
        <v/>
      </c>
    </row>
    <row r="34" ht="51" customHeight="1" s="372">
      <c r="B34" s="28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2" t="n">
        <v>0</v>
      </c>
      <c r="D34" s="281" t="n"/>
      <c r="E34" s="234">
        <f>C34/$C$40</f>
        <v/>
      </c>
    </row>
    <row r="35" ht="76.5" customHeight="1" s="372">
      <c r="B35" s="28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2">
        <f>ROUND(C27*0%,2)</f>
        <v/>
      </c>
      <c r="D35" s="281" t="n"/>
      <c r="E35" s="234">
        <f>C35/$C$40</f>
        <v/>
      </c>
    </row>
    <row r="36" ht="25.5" customHeight="1" s="372">
      <c r="B36" s="281" t="inlineStr">
        <is>
          <t>Строительный контроль и содержание службы заказчика - 2,14%</t>
        </is>
      </c>
      <c r="C36" s="282">
        <f>ROUND((C27+C32+C33+C34+C35+C29+C31+C30)*2.14%,2)</f>
        <v/>
      </c>
      <c r="D36" s="281" t="n"/>
      <c r="E36" s="234">
        <f>C36/$C$40</f>
        <v/>
      </c>
      <c r="G36" s="262" t="n"/>
      <c r="L36" s="235" t="n"/>
    </row>
    <row r="37">
      <c r="B37" s="281" t="inlineStr">
        <is>
          <t>Авторский надзор - 0,2%</t>
        </is>
      </c>
      <c r="C37" s="282">
        <f>ROUND((C27+C32+C33+C34+C35+C29+C31+C30)*0.2%,2)</f>
        <v/>
      </c>
      <c r="D37" s="281" t="n"/>
      <c r="E37" s="234">
        <f>C37/$C$40</f>
        <v/>
      </c>
      <c r="G37" s="263" t="n"/>
      <c r="L37" s="235" t="n"/>
    </row>
    <row r="38" ht="38.25" customHeight="1" s="372">
      <c r="B38" s="281" t="inlineStr">
        <is>
          <t>ИТОГО (СМР+ОБОРУДОВАНИЕ+ПРОЧ. ЗАТР., УЧТЕННЫЕ ПОКАЗАТЕЛЕМ)</t>
        </is>
      </c>
      <c r="C38" s="366">
        <f>C27+C32+C33+C34+C35+C29+C31+C30+C36+C37</f>
        <v/>
      </c>
      <c r="D38" s="281" t="n"/>
      <c r="E38" s="234">
        <f>C38/$C$40</f>
        <v/>
      </c>
    </row>
    <row r="39" ht="13.5" customHeight="1" s="372">
      <c r="B39" s="281" t="inlineStr">
        <is>
          <t>Непредвиденные расходы</t>
        </is>
      </c>
      <c r="C39" s="366">
        <f>ROUND(C38*3%,2)</f>
        <v/>
      </c>
      <c r="D39" s="281" t="n"/>
      <c r="E39" s="234">
        <f>C39/$C$38</f>
        <v/>
      </c>
    </row>
    <row r="40">
      <c r="B40" s="281" t="inlineStr">
        <is>
          <t>ВСЕГО:</t>
        </is>
      </c>
      <c r="C40" s="366">
        <f>C39+C38</f>
        <v/>
      </c>
      <c r="D40" s="281" t="n"/>
      <c r="E40" s="234">
        <f>C40/$C$40</f>
        <v/>
      </c>
    </row>
    <row r="41">
      <c r="B41" s="281" t="inlineStr">
        <is>
          <t>ИТОГО ПОКАЗАТЕЛЬ НА ЕД. ИЗМ.</t>
        </is>
      </c>
      <c r="C41" s="366">
        <f>C40/'Прил.5 Расчет СМР и ОБ'!E112</f>
        <v/>
      </c>
      <c r="D41" s="281" t="n"/>
      <c r="E41" s="281" t="n"/>
    </row>
    <row r="42">
      <c r="B42" s="323" t="n"/>
      <c r="C42" s="364" t="n"/>
      <c r="D42" s="364" t="n"/>
      <c r="E42" s="364" t="n"/>
    </row>
    <row r="43">
      <c r="B43" s="323" t="inlineStr">
        <is>
          <t>Составил ______________________    А.Р. Маркова</t>
        </is>
      </c>
      <c r="C43" s="364" t="n"/>
      <c r="D43" s="364" t="n"/>
      <c r="E43" s="364" t="n"/>
    </row>
    <row r="44">
      <c r="B44" s="323" t="inlineStr">
        <is>
          <t xml:space="preserve">(должность, подпись, инициалы, фамилия) </t>
        </is>
      </c>
      <c r="C44" s="364" t="n"/>
      <c r="D44" s="364" t="n"/>
      <c r="E44" s="364" t="n"/>
    </row>
    <row r="45">
      <c r="B45" s="323" t="n"/>
      <c r="C45" s="364" t="n"/>
      <c r="D45" s="364" t="n"/>
      <c r="E45" s="364" t="n"/>
    </row>
    <row r="46">
      <c r="B46" s="323" t="inlineStr">
        <is>
          <t>Проверил ____________________________ А.В. Костянецкая</t>
        </is>
      </c>
      <c r="C46" s="364" t="n"/>
      <c r="D46" s="364" t="n"/>
      <c r="E46" s="364" t="n"/>
    </row>
    <row r="47">
      <c r="B47" s="412" t="inlineStr">
        <is>
          <t>(должность, подпись, инициалы, фамилия)</t>
        </is>
      </c>
      <c r="D47" s="364" t="n"/>
      <c r="E47" s="364" t="n"/>
    </row>
    <row r="49">
      <c r="B49" s="364" t="n"/>
      <c r="C49" s="364" t="n"/>
      <c r="D49" s="364" t="n"/>
      <c r="E49" s="364" t="n"/>
    </row>
    <row r="50">
      <c r="B50" s="364" t="n"/>
      <c r="C50" s="364" t="n"/>
      <c r="D50" s="364" t="n"/>
      <c r="E50" s="36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18"/>
  <sheetViews>
    <sheetView view="pageBreakPreview" topLeftCell="A107" zoomScale="70" zoomScaleSheetLayoutView="70" workbookViewId="0">
      <selection activeCell="G118" sqref="G118"/>
    </sheetView>
  </sheetViews>
  <sheetFormatPr baseColWidth="8" defaultColWidth="9.140625" defaultRowHeight="15" outlineLevelRow="1"/>
  <cols>
    <col width="5.7109375" customWidth="1" style="370" min="1" max="1"/>
    <col width="22.5703125" customWidth="1" style="370" min="2" max="2"/>
    <col width="39.140625" customWidth="1" style="370" min="3" max="3"/>
    <col width="13.5703125" customWidth="1" style="370" min="4" max="4"/>
    <col width="12.7109375" customWidth="1" style="370" min="5" max="5"/>
    <col width="14.5703125" customWidth="1" style="370" min="6" max="6"/>
    <col width="16.85546875" customWidth="1" style="370" min="7" max="7"/>
    <col width="12.7109375" customWidth="1" style="370" min="8" max="8"/>
    <col width="16.28515625" customWidth="1" style="370" min="9" max="9"/>
    <col width="17.5703125" customWidth="1" style="370" min="10" max="10"/>
    <col width="10.85546875" customWidth="1" style="370" min="11" max="11"/>
    <col width="13.85546875" customWidth="1" style="370" min="12" max="12"/>
    <col width="9.140625" customWidth="1" style="372" min="13" max="13"/>
  </cols>
  <sheetData>
    <row r="1" ht="6.75" customHeight="1" s="372">
      <c r="A1" s="370" t="n"/>
      <c r="B1" s="370" t="n"/>
      <c r="C1" s="370" t="n"/>
      <c r="D1" s="370" t="n"/>
      <c r="E1" s="370" t="n"/>
      <c r="F1" s="370" t="n"/>
      <c r="G1" s="370" t="n"/>
      <c r="H1" s="370" t="n"/>
      <c r="I1" s="370" t="n"/>
      <c r="J1" s="370" t="n"/>
      <c r="K1" s="370" t="n"/>
      <c r="L1" s="370" t="n"/>
      <c r="M1" s="370" t="n"/>
      <c r="N1" s="370" t="n"/>
    </row>
    <row r="2" ht="15.75" customHeight="1" s="372">
      <c r="A2" s="370" t="n"/>
      <c r="B2" s="370" t="n"/>
      <c r="C2" s="370" t="n"/>
      <c r="D2" s="370" t="n"/>
      <c r="E2" s="370" t="n"/>
      <c r="F2" s="370" t="n"/>
      <c r="G2" s="370" t="n"/>
      <c r="H2" s="413" t="inlineStr">
        <is>
          <t>Приложение №5</t>
        </is>
      </c>
      <c r="K2" s="370" t="n"/>
      <c r="L2" s="370" t="n"/>
      <c r="M2" s="370" t="n"/>
      <c r="N2" s="370" t="n"/>
    </row>
    <row r="3" ht="6.75" customHeight="1" s="372">
      <c r="A3" s="370" t="n"/>
      <c r="B3" s="370" t="n"/>
      <c r="C3" s="370" t="n"/>
      <c r="D3" s="370" t="n"/>
      <c r="E3" s="370" t="n"/>
      <c r="F3" s="370" t="n"/>
      <c r="G3" s="370" t="n"/>
      <c r="H3" s="370" t="n"/>
      <c r="I3" s="370" t="n"/>
      <c r="J3" s="370" t="n"/>
      <c r="K3" s="370" t="n"/>
      <c r="L3" s="370" t="n"/>
      <c r="M3" s="370" t="n"/>
      <c r="N3" s="370" t="n"/>
    </row>
    <row r="4" ht="12.75" customFormat="1" customHeight="1" s="364">
      <c r="A4" s="389" t="inlineStr">
        <is>
          <t>Расчет стоимости СМР и оборудования</t>
        </is>
      </c>
    </row>
    <row r="5" ht="12.75" customFormat="1" customHeight="1" s="364">
      <c r="A5" s="389" t="n"/>
      <c r="B5" s="389" t="n"/>
      <c r="C5" s="438" t="n"/>
      <c r="D5" s="389" t="n"/>
      <c r="E5" s="389" t="n"/>
      <c r="F5" s="389" t="n"/>
      <c r="G5" s="389" t="n"/>
      <c r="H5" s="389" t="n"/>
      <c r="I5" s="389" t="n"/>
      <c r="J5" s="389" t="n"/>
    </row>
    <row r="6" ht="12.75" customFormat="1" customHeight="1" s="364">
      <c r="A6" s="206" t="inlineStr">
        <is>
          <t>Наименование разрабатываемого показателя УНЦ</t>
        </is>
      </c>
      <c r="B6" s="266" t="n"/>
      <c r="C6" s="266" t="n"/>
      <c r="D6" s="392" t="inlineStr">
        <is>
          <t>Демонтаж ячейки однофазного автотрансформатора 500 кВ/СН/НН</t>
        </is>
      </c>
    </row>
    <row r="7" ht="12.75" customFormat="1" customHeight="1" s="364">
      <c r="A7" s="392" t="inlineStr">
        <is>
          <t>Единица измерения  — 1 ячейка</t>
        </is>
      </c>
      <c r="I7" s="411" t="n"/>
      <c r="J7" s="411" t="n"/>
    </row>
    <row r="8" ht="12.75" customFormat="1" customHeight="1" s="364">
      <c r="A8" s="392" t="n"/>
    </row>
    <row r="9" ht="24" customHeight="1" s="372">
      <c r="A9" s="416" t="inlineStr">
        <is>
          <t>№ пп.</t>
        </is>
      </c>
      <c r="B9" s="416" t="inlineStr">
        <is>
          <t>Код ресурса</t>
        </is>
      </c>
      <c r="C9" s="416" t="inlineStr">
        <is>
          <t>Наименование</t>
        </is>
      </c>
      <c r="D9" s="416" t="inlineStr">
        <is>
          <t>Ед. изм.</t>
        </is>
      </c>
      <c r="E9" s="416" t="inlineStr">
        <is>
          <t>Кол-во единиц по проектным данным</t>
        </is>
      </c>
      <c r="F9" s="416" t="inlineStr">
        <is>
          <t>Сметная стоимость в ценах на 01.01.2000 (руб.)</t>
        </is>
      </c>
      <c r="G9" s="491" t="n"/>
      <c r="H9" s="416" t="inlineStr">
        <is>
          <t>Удельный вес, %</t>
        </is>
      </c>
      <c r="I9" s="416" t="inlineStr">
        <is>
          <t>Сметная стоимость в ценах на 01.01.2023 (руб.)</t>
        </is>
      </c>
      <c r="J9" s="491" t="n"/>
      <c r="K9" s="370" t="n"/>
      <c r="L9" s="370" t="n"/>
      <c r="M9" s="370" t="n"/>
      <c r="N9" s="370" t="n"/>
    </row>
    <row r="10" ht="19.5" customHeight="1" s="372">
      <c r="A10" s="493" t="n"/>
      <c r="B10" s="493" t="n"/>
      <c r="C10" s="493" t="n"/>
      <c r="D10" s="493" t="n"/>
      <c r="E10" s="493" t="n"/>
      <c r="F10" s="416" t="inlineStr">
        <is>
          <t>на ед. изм.</t>
        </is>
      </c>
      <c r="G10" s="416" t="inlineStr">
        <is>
          <t>общая</t>
        </is>
      </c>
      <c r="H10" s="493" t="n"/>
      <c r="I10" s="416" t="inlineStr">
        <is>
          <t>на ед. изм.</t>
        </is>
      </c>
      <c r="J10" s="416" t="inlineStr">
        <is>
          <t>общая</t>
        </is>
      </c>
      <c r="K10" s="370" t="n"/>
      <c r="L10" s="370" t="n"/>
      <c r="M10" s="370" t="n"/>
      <c r="N10" s="370" t="n"/>
    </row>
    <row r="11" s="372">
      <c r="A11" s="416" t="n">
        <v>1</v>
      </c>
      <c r="B11" s="416" t="n">
        <v>2</v>
      </c>
      <c r="C11" s="416" t="n">
        <v>3</v>
      </c>
      <c r="D11" s="416" t="n">
        <v>4</v>
      </c>
      <c r="E11" s="416" t="n">
        <v>5</v>
      </c>
      <c r="F11" s="416" t="n">
        <v>6</v>
      </c>
      <c r="G11" s="416" t="n">
        <v>7</v>
      </c>
      <c r="H11" s="416" t="n">
        <v>8</v>
      </c>
      <c r="I11" s="417" t="n">
        <v>9</v>
      </c>
      <c r="J11" s="417" t="n">
        <v>10</v>
      </c>
      <c r="K11" s="370" t="n"/>
      <c r="L11" s="370" t="n"/>
      <c r="M11" s="370" t="n"/>
      <c r="N11" s="370" t="n"/>
    </row>
    <row r="12">
      <c r="A12" s="416" t="n"/>
      <c r="B12" s="407" t="inlineStr">
        <is>
          <t>Затраты труда рабочих-строителей</t>
        </is>
      </c>
      <c r="C12" s="490" t="n"/>
      <c r="D12" s="490" t="n"/>
      <c r="E12" s="490" t="n"/>
      <c r="F12" s="490" t="n"/>
      <c r="G12" s="490" t="n"/>
      <c r="H12" s="491" t="n"/>
      <c r="I12" s="345" t="n"/>
      <c r="J12" s="345" t="n"/>
    </row>
    <row r="13" ht="25.5" customHeight="1" s="372">
      <c r="A13" s="416" t="n">
        <v>1</v>
      </c>
      <c r="B13" s="329" t="inlineStr">
        <is>
          <t>1-4-0</t>
        </is>
      </c>
      <c r="C13" s="423" t="inlineStr">
        <is>
          <t>Затраты труда рабочих-строителей среднего разряда (4,0)</t>
        </is>
      </c>
      <c r="D13" s="416" t="inlineStr">
        <is>
          <t>чел.-ч.</t>
        </is>
      </c>
      <c r="E13" s="501" t="n">
        <v>41969.133056133</v>
      </c>
      <c r="F13" s="343" t="n">
        <v>9.619999999999999</v>
      </c>
      <c r="G13" s="343" t="n">
        <v>336452.55</v>
      </c>
      <c r="H13" s="333">
        <f>G13/G14</f>
        <v/>
      </c>
      <c r="I13" s="343">
        <f>'ФОТр.тек.'!E13</f>
        <v/>
      </c>
      <c r="J13" s="343">
        <f>ROUND(I13*E13,2)</f>
        <v/>
      </c>
    </row>
    <row r="14" ht="25.5" customFormat="1" customHeight="1" s="370">
      <c r="A14" s="416" t="n"/>
      <c r="B14" s="416" t="n"/>
      <c r="C14" s="407" t="inlineStr">
        <is>
          <t>Итого по разделу "Затраты труда рабочих-строителей"</t>
        </is>
      </c>
      <c r="D14" s="416" t="inlineStr">
        <is>
          <t>чел.-ч.</t>
        </is>
      </c>
      <c r="E14" s="501">
        <f>E13</f>
        <v/>
      </c>
      <c r="F14" s="343" t="n"/>
      <c r="G14" s="343">
        <f>SUM(G13:G13)</f>
        <v/>
      </c>
      <c r="H14" s="426" t="n">
        <v>1</v>
      </c>
      <c r="I14" s="345" t="n"/>
      <c r="J14" s="343">
        <f>SUM(J13:J13)</f>
        <v/>
      </c>
    </row>
    <row r="15" ht="43.15" customFormat="1" customHeight="1" s="370">
      <c r="A15" s="416" t="n"/>
      <c r="B15" s="416" t="n"/>
      <c r="C15" s="407" t="inlineStr">
        <is>
          <t>Итого по разделу "Затраты труда рабочих-строителей" 
(с коэффициентом на демонтаж 0,7)</t>
        </is>
      </c>
      <c r="D15" s="416" t="n"/>
      <c r="E15" s="501" t="n"/>
      <c r="F15" s="343" t="n"/>
      <c r="G15" s="343">
        <f>G14*0.7</f>
        <v/>
      </c>
      <c r="H15" s="426" t="n">
        <v>1</v>
      </c>
      <c r="I15" s="345" t="n"/>
      <c r="J15" s="343">
        <f>J14*0.7</f>
        <v/>
      </c>
    </row>
    <row r="16" ht="14.25" customFormat="1" customHeight="1" s="370">
      <c r="A16" s="416" t="n"/>
      <c r="B16" s="423" t="inlineStr">
        <is>
          <t>Затраты труда машинистов</t>
        </is>
      </c>
      <c r="C16" s="490" t="n"/>
      <c r="D16" s="490" t="n"/>
      <c r="E16" s="490" t="n"/>
      <c r="F16" s="490" t="n"/>
      <c r="G16" s="490" t="n"/>
      <c r="H16" s="491" t="n"/>
      <c r="I16" s="345" t="n"/>
      <c r="J16" s="345" t="n"/>
    </row>
    <row r="17" ht="14.25" customFormat="1" customHeight="1" s="370">
      <c r="A17" s="416" t="n">
        <v>2</v>
      </c>
      <c r="B17" s="416" t="n">
        <v>2</v>
      </c>
      <c r="C17" s="423" t="inlineStr">
        <is>
          <t>Затраты труда машинистов</t>
        </is>
      </c>
      <c r="D17" s="416" t="inlineStr">
        <is>
          <t>чел.-ч.</t>
        </is>
      </c>
      <c r="E17" s="501" t="n">
        <v>8222.155140000001</v>
      </c>
      <c r="F17" s="343" t="n">
        <v>13.308258253079</v>
      </c>
      <c r="G17" s="343">
        <f>ROUND(E17*F17,2)</f>
        <v/>
      </c>
      <c r="H17" s="426" t="n">
        <v>1</v>
      </c>
      <c r="I17" s="343">
        <f>ROUND(F17*Прил.10!D11,2)</f>
        <v/>
      </c>
      <c r="J17" s="343">
        <f>ROUND(I17*E17,2)</f>
        <v/>
      </c>
      <c r="L17" s="370" t="n"/>
    </row>
    <row r="18" ht="34.15" customFormat="1" customHeight="1" s="370">
      <c r="A18" s="416" t="n"/>
      <c r="B18" s="416" t="n"/>
      <c r="C18" s="423" t="inlineStr">
        <is>
          <t>Затраты труда машинистов 
(с коэффициентом на демонтаж 0,7)</t>
        </is>
      </c>
      <c r="D18" s="416" t="n"/>
      <c r="E18" s="501" t="n"/>
      <c r="F18" s="343" t="n"/>
      <c r="G18" s="343">
        <f>G17*0.7</f>
        <v/>
      </c>
      <c r="H18" s="426" t="n">
        <v>1</v>
      </c>
      <c r="I18" s="343" t="n"/>
      <c r="J18" s="343">
        <f>J17*0.7</f>
        <v/>
      </c>
    </row>
    <row r="19" ht="14.25" customFormat="1" customHeight="1" s="370">
      <c r="A19" s="416" t="n"/>
      <c r="B19" s="407" t="inlineStr">
        <is>
          <t>Машины и механизмы</t>
        </is>
      </c>
      <c r="C19" s="490" t="n"/>
      <c r="D19" s="490" t="n"/>
      <c r="E19" s="490" t="n"/>
      <c r="F19" s="490" t="n"/>
      <c r="G19" s="490" t="n"/>
      <c r="H19" s="491" t="n"/>
      <c r="I19" s="345" t="n"/>
      <c r="J19" s="345" t="n"/>
    </row>
    <row r="20" ht="14.25" customFormat="1" customHeight="1" s="370">
      <c r="A20" s="416" t="n"/>
      <c r="B20" s="423" t="inlineStr">
        <is>
          <t>Основные машины и механизмы</t>
        </is>
      </c>
      <c r="C20" s="490" t="n"/>
      <c r="D20" s="490" t="n"/>
      <c r="E20" s="490" t="n"/>
      <c r="F20" s="490" t="n"/>
      <c r="G20" s="490" t="n"/>
      <c r="H20" s="491" t="n"/>
      <c r="I20" s="345" t="n"/>
      <c r="J20" s="345" t="n"/>
    </row>
    <row r="21" ht="25.5" customFormat="1" customHeight="1" s="370">
      <c r="A21" s="416" t="n">
        <v>3</v>
      </c>
      <c r="B21" s="329" t="inlineStr">
        <is>
          <t>91.02.02-001</t>
        </is>
      </c>
      <c r="C21" s="423" t="inlineStr">
        <is>
          <t>Агрегаты копровые без дизель-молота на базе трактора мощностью 80 кВт (108 л.с.)</t>
        </is>
      </c>
      <c r="D21" s="416" t="inlineStr">
        <is>
          <t>маш.-ч</t>
        </is>
      </c>
      <c r="E21" s="501" t="n">
        <v>784.8</v>
      </c>
      <c r="F21" s="425" t="n">
        <v>239.25</v>
      </c>
      <c r="G21" s="343">
        <f>ROUND(E21*F21,2)</f>
        <v/>
      </c>
      <c r="H21" s="333">
        <f>G21/$G$91</f>
        <v/>
      </c>
      <c r="I21" s="343">
        <f>ROUND(F21*Прил.10!$D$12,2)</f>
        <v/>
      </c>
      <c r="J21" s="343">
        <f>ROUND(I21*E21,2)</f>
        <v/>
      </c>
      <c r="L21" s="370" t="n"/>
    </row>
    <row r="22" ht="25.5" customFormat="1" customHeight="1" s="370">
      <c r="A22" s="416" t="n">
        <v>4</v>
      </c>
      <c r="B22" s="329" t="inlineStr">
        <is>
          <t>91.05.05-014</t>
        </is>
      </c>
      <c r="C22" s="423" t="inlineStr">
        <is>
          <t>Краны на автомобильном ходу, грузоподъемность 10 т</t>
        </is>
      </c>
      <c r="D22" s="416" t="inlineStr">
        <is>
          <t>маш.-ч</t>
        </is>
      </c>
      <c r="E22" s="501" t="n">
        <v>1214.184</v>
      </c>
      <c r="F22" s="425" t="n">
        <v>111.99</v>
      </c>
      <c r="G22" s="343">
        <f>ROUND(E22*F22,2)</f>
        <v/>
      </c>
      <c r="H22" s="333">
        <f>G22/$G$91</f>
        <v/>
      </c>
      <c r="I22" s="343">
        <f>ROUND(F22*Прил.10!$D$12,2)</f>
        <v/>
      </c>
      <c r="J22" s="343">
        <f>ROUND(I22*E22,2)</f>
        <v/>
      </c>
      <c r="L22" s="370" t="n"/>
    </row>
    <row r="23" ht="51" customFormat="1" customHeight="1" s="370">
      <c r="A23" s="416" t="n">
        <v>5</v>
      </c>
      <c r="B23" s="329" t="inlineStr">
        <is>
          <t>91.04.01-021</t>
        </is>
      </c>
      <c r="C23" s="42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416" t="inlineStr">
        <is>
          <t>маш.-ч</t>
        </is>
      </c>
      <c r="E23" s="501" t="n">
        <v>1053.768</v>
      </c>
      <c r="F23" s="425" t="n">
        <v>87.59999999999999</v>
      </c>
      <c r="G23" s="343">
        <f>ROUND(E23*F23,2)</f>
        <v/>
      </c>
      <c r="H23" s="333">
        <f>G23/$G$91</f>
        <v/>
      </c>
      <c r="I23" s="343">
        <f>ROUND(F23*Прил.10!$D$12,2)</f>
        <v/>
      </c>
      <c r="J23" s="343">
        <f>ROUND(I23*E23,2)</f>
        <v/>
      </c>
      <c r="L23" s="370" t="n"/>
    </row>
    <row r="24" ht="14.25" customFormat="1" customHeight="1" s="370">
      <c r="A24" s="416" t="n">
        <v>6</v>
      </c>
      <c r="B24" s="329" t="inlineStr">
        <is>
          <t>91.21.22-447</t>
        </is>
      </c>
      <c r="C24" s="423" t="inlineStr">
        <is>
          <t>Установки электрометаллизационные</t>
        </is>
      </c>
      <c r="D24" s="416" t="inlineStr">
        <is>
          <t>маш.-ч</t>
        </is>
      </c>
      <c r="E24" s="416" t="n">
        <v>1160.397288</v>
      </c>
      <c r="F24" s="425" t="n">
        <v>74.23999999999999</v>
      </c>
      <c r="G24" s="343">
        <f>ROUND(E24*F24,2)</f>
        <v/>
      </c>
      <c r="H24" s="333">
        <f>G24/$G$91</f>
        <v/>
      </c>
      <c r="I24" s="343">
        <f>ROUND(F24*Прил.10!$D$12,2)</f>
        <v/>
      </c>
      <c r="J24" s="343">
        <f>ROUND(I24*E24,2)</f>
        <v/>
      </c>
      <c r="L24" s="370" t="n"/>
    </row>
    <row r="25" ht="25.5" customFormat="1" customHeight="1" s="370">
      <c r="A25" s="416" t="n">
        <v>7</v>
      </c>
      <c r="B25" s="329" t="inlineStr">
        <is>
          <t>91.14.03-002</t>
        </is>
      </c>
      <c r="C25" s="423" t="inlineStr">
        <is>
          <t>Автомобили-самосвалы, грузоподъемность до 10 т</t>
        </is>
      </c>
      <c r="D25" s="416" t="inlineStr">
        <is>
          <t>маш.-ч</t>
        </is>
      </c>
      <c r="E25" s="416" t="n">
        <v>979.056</v>
      </c>
      <c r="F25" s="425" t="n">
        <v>87.48999999999999</v>
      </c>
      <c r="G25" s="343">
        <f>ROUND(E25*F25,2)</f>
        <v/>
      </c>
      <c r="H25" s="333">
        <f>G25/$G$91</f>
        <v/>
      </c>
      <c r="I25" s="343">
        <f>ROUND(F25*Прил.10!$D$12,2)</f>
        <v/>
      </c>
      <c r="J25" s="343">
        <f>ROUND(I25*E25,2)</f>
        <v/>
      </c>
      <c r="L25" s="370" t="n"/>
    </row>
    <row r="26" ht="25.5" customFormat="1" customHeight="1" s="370">
      <c r="A26" s="416" t="n">
        <v>8</v>
      </c>
      <c r="B26" s="329" t="inlineStr">
        <is>
          <t>91.10.05-007</t>
        </is>
      </c>
      <c r="C26" s="423" t="inlineStr">
        <is>
          <t>Трубоукладчики, номинальная грузоподъемность 12,5 т</t>
        </is>
      </c>
      <c r="D26" s="416" t="inlineStr">
        <is>
          <t>маш.-ч</t>
        </is>
      </c>
      <c r="E26" s="501" t="n">
        <v>301.368</v>
      </c>
      <c r="F26" s="425" t="n">
        <v>239.44</v>
      </c>
      <c r="G26" s="343">
        <f>ROUND(E26*F26,2)</f>
        <v/>
      </c>
      <c r="H26" s="333">
        <f>G26/$G$91</f>
        <v/>
      </c>
      <c r="I26" s="343">
        <f>ROUND(F26*Прил.10!$D$12,2)</f>
        <v/>
      </c>
      <c r="J26" s="343">
        <f>ROUND(I26*E26,2)</f>
        <v/>
      </c>
      <c r="L26" s="370" t="n"/>
    </row>
    <row r="27" ht="38.25" customFormat="1" customHeight="1" s="370">
      <c r="A27" s="416" t="n">
        <v>9</v>
      </c>
      <c r="B27" s="329" t="inlineStr">
        <is>
          <t>91.17.04-033</t>
        </is>
      </c>
      <c r="C27" s="423" t="inlineStr">
        <is>
          <t>Агрегаты сварочные двухпостовые для ручной сварки на тракторе, мощность 79 кВт (108 л.с.)</t>
        </is>
      </c>
      <c r="D27" s="416" t="inlineStr">
        <is>
          <t>маш.-ч</t>
        </is>
      </c>
      <c r="E27" s="501" t="n">
        <v>473.544</v>
      </c>
      <c r="F27" s="425" t="n">
        <v>133.97</v>
      </c>
      <c r="G27" s="343">
        <f>ROUND(E27*F27,2)</f>
        <v/>
      </c>
      <c r="H27" s="333">
        <f>G27/$G$91</f>
        <v/>
      </c>
      <c r="I27" s="343">
        <f>ROUND(F27*Прил.10!$D$12,2)</f>
        <v/>
      </c>
      <c r="J27" s="343">
        <f>ROUND(I27*E27,2)</f>
        <v/>
      </c>
      <c r="L27" s="370" t="n"/>
    </row>
    <row r="28" ht="14.25" customFormat="1" customHeight="1" s="370">
      <c r="A28" s="416" t="n">
        <v>10</v>
      </c>
      <c r="B28" s="329" t="inlineStr">
        <is>
          <t>91.02.03-024</t>
        </is>
      </c>
      <c r="C28" s="423" t="inlineStr">
        <is>
          <t>Дизель-молоты 2,5 т</t>
        </is>
      </c>
      <c r="D28" s="416" t="inlineStr">
        <is>
          <t>маш.-ч</t>
        </is>
      </c>
      <c r="E28" s="501" t="n">
        <v>784.8</v>
      </c>
      <c r="F28" s="425" t="n">
        <v>70.67</v>
      </c>
      <c r="G28" s="343">
        <f>ROUND(E28*F28,2)</f>
        <v/>
      </c>
      <c r="H28" s="333">
        <f>G28/$G$91</f>
        <v/>
      </c>
      <c r="I28" s="343">
        <f>ROUND(F28*Прил.10!$D$12,2)</f>
        <v/>
      </c>
      <c r="J28" s="343">
        <f>ROUND(I28*E28,2)</f>
        <v/>
      </c>
      <c r="L28" s="370" t="n"/>
    </row>
    <row r="29" ht="25.5" customFormat="1" customHeight="1" s="370">
      <c r="A29" s="416" t="n">
        <v>11</v>
      </c>
      <c r="B29" s="329" t="inlineStr">
        <is>
          <t>91.10.01-002</t>
        </is>
      </c>
      <c r="C29" s="423" t="inlineStr">
        <is>
          <t>Агрегаты наполнительно-опрессовочные до 300 м3/ч</t>
        </is>
      </c>
      <c r="D29" s="416" t="inlineStr">
        <is>
          <t>маш.-ч</t>
        </is>
      </c>
      <c r="E29" s="501" t="n">
        <v>164.508</v>
      </c>
      <c r="F29" s="425" t="n">
        <v>287.99</v>
      </c>
      <c r="G29" s="343">
        <f>ROUND(E29*F29,2)</f>
        <v/>
      </c>
      <c r="H29" s="333">
        <f>G29/$G$91</f>
        <v/>
      </c>
      <c r="I29" s="343">
        <f>ROUND(F29*Прил.10!$D$12,2)</f>
        <v/>
      </c>
      <c r="J29" s="343">
        <f>ROUND(I29*E29,2)</f>
        <v/>
      </c>
      <c r="L29" s="370" t="n"/>
    </row>
    <row r="30" ht="25.5" customFormat="1" customHeight="1" s="370">
      <c r="A30" s="416" t="n">
        <v>12</v>
      </c>
      <c r="B30" s="329" t="inlineStr">
        <is>
          <t>91.05.06-012</t>
        </is>
      </c>
      <c r="C30" s="423" t="inlineStr">
        <is>
          <t>Краны на гусеничном ходу, грузоподъемность до 16 т</t>
        </is>
      </c>
      <c r="D30" s="416" t="inlineStr">
        <is>
          <t>маш.-ч</t>
        </is>
      </c>
      <c r="E30" s="501" t="n">
        <v>303.984</v>
      </c>
      <c r="F30" s="425" t="n">
        <v>96.89</v>
      </c>
      <c r="G30" s="343">
        <f>ROUND(E30*F30,2)</f>
        <v/>
      </c>
      <c r="H30" s="333">
        <f>G30/$G$91</f>
        <v/>
      </c>
      <c r="I30" s="343">
        <f>ROUND(F30*Прил.10!$D$12,2)</f>
        <v/>
      </c>
      <c r="J30" s="343">
        <f>ROUND(I30*E30,2)</f>
        <v/>
      </c>
      <c r="L30" s="370" t="n"/>
    </row>
    <row r="31" ht="25.5" customFormat="1" customHeight="1" s="370">
      <c r="A31" s="416" t="n">
        <v>13</v>
      </c>
      <c r="B31" s="329" t="inlineStr">
        <is>
          <t>91.14.02-001</t>
        </is>
      </c>
      <c r="C31" s="423" t="inlineStr">
        <is>
          <t>Автомобили бортовые, грузоподъемность до 5 т</t>
        </is>
      </c>
      <c r="D31" s="416" t="inlineStr">
        <is>
          <t>маш.-ч</t>
        </is>
      </c>
      <c r="E31" s="501" t="n">
        <v>363.987912</v>
      </c>
      <c r="F31" s="425" t="n">
        <v>65.70999999999999</v>
      </c>
      <c r="G31" s="343">
        <f>ROUND(E31*F31,2)</f>
        <v/>
      </c>
      <c r="H31" s="333">
        <f>G31/$G$91</f>
        <v/>
      </c>
      <c r="I31" s="343">
        <f>ROUND(F31*Прил.10!$D$12,2)</f>
        <v/>
      </c>
      <c r="J31" s="343">
        <f>ROUND(I31*E31,2)</f>
        <v/>
      </c>
      <c r="L31" s="370" t="n"/>
    </row>
    <row r="32" ht="14.25" customFormat="1" customHeight="1" s="370">
      <c r="A32" s="416" t="n"/>
      <c r="B32" s="329" t="n"/>
      <c r="C32" s="423" t="inlineStr">
        <is>
          <t>Итого основные машины и механизмы</t>
        </is>
      </c>
      <c r="D32" s="416" t="n"/>
      <c r="E32" s="501" t="n"/>
      <c r="F32" s="425" t="n"/>
      <c r="G32" s="343">
        <f>SUM(G21:G31)</f>
        <v/>
      </c>
      <c r="H32" s="426">
        <f>G32/G91</f>
        <v/>
      </c>
      <c r="I32" s="346" t="n"/>
      <c r="J32" s="343">
        <f>SUM(J21:J31)</f>
        <v/>
      </c>
    </row>
    <row r="33" ht="33" customFormat="1" customHeight="1" s="370">
      <c r="A33" s="416" t="n"/>
      <c r="B33" s="329" t="n"/>
      <c r="C33" s="423" t="inlineStr">
        <is>
          <t>Итого основные машины и механизмы 
(с коэффициентом на демонтаж 0,7)</t>
        </is>
      </c>
      <c r="D33" s="416" t="n"/>
      <c r="E33" s="501" t="n"/>
      <c r="F33" s="343" t="n"/>
      <c r="G33" s="343">
        <f>G32*0.7</f>
        <v/>
      </c>
      <c r="H33" s="426">
        <f>G33/G92</f>
        <v/>
      </c>
      <c r="I33" s="346" t="n"/>
      <c r="J33" s="343">
        <f>J32*0.7</f>
        <v/>
      </c>
    </row>
    <row r="34" hidden="1" outlineLevel="1" ht="25.5" customFormat="1" customHeight="1" s="370">
      <c r="A34" s="416" t="n">
        <v>14</v>
      </c>
      <c r="B34" s="329" t="inlineStr">
        <is>
          <t>91.21.22-432</t>
        </is>
      </c>
      <c r="C34" s="423" t="inlineStr">
        <is>
          <t>Установка вакуумной обработки трансформаторного масла</t>
        </is>
      </c>
      <c r="D34" s="416" t="inlineStr">
        <is>
          <t>маш.час</t>
        </is>
      </c>
      <c r="E34" s="501" t="n">
        <v>214.24</v>
      </c>
      <c r="F34" s="425" t="n">
        <v>77.03</v>
      </c>
      <c r="G34" s="343">
        <f>ROUND(E34*F34,2)</f>
        <v/>
      </c>
      <c r="H34" s="333">
        <f>G34/$G$91</f>
        <v/>
      </c>
      <c r="I34" s="343">
        <f>ROUND(F34*Прил.10!$D$12,2)</f>
        <v/>
      </c>
      <c r="J34" s="343">
        <f>ROUND(I34*E34,2)</f>
        <v/>
      </c>
    </row>
    <row r="35" hidden="1" outlineLevel="1" ht="51" customFormat="1" customHeight="1" s="370">
      <c r="A35" s="416" t="n">
        <v>15</v>
      </c>
      <c r="B35" s="329" t="n">
        <v>50101</v>
      </c>
      <c r="C35" s="423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5" s="416" t="inlineStr">
        <is>
          <t>маш.час</t>
        </is>
      </c>
      <c r="E35" s="501" t="n">
        <v>169.91</v>
      </c>
      <c r="F35" s="425" t="n">
        <v>90</v>
      </c>
      <c r="G35" s="343">
        <f>ROUND(E35*F35,2)</f>
        <v/>
      </c>
      <c r="H35" s="333">
        <f>G35/$G$91</f>
        <v/>
      </c>
      <c r="I35" s="343">
        <f>ROUND(F35*Прил.10!$D$12,2)</f>
        <v/>
      </c>
      <c r="J35" s="343">
        <f>ROUND(I35*E35,2)</f>
        <v/>
      </c>
    </row>
    <row r="36" hidden="1" outlineLevel="1" ht="14.25" customFormat="1" customHeight="1" s="370">
      <c r="A36" s="416" t="n">
        <v>16</v>
      </c>
      <c r="B36" s="329" t="n">
        <v>350221</v>
      </c>
      <c r="C36" s="423" t="inlineStr">
        <is>
          <t>Маслоподогреватель</t>
        </is>
      </c>
      <c r="D36" s="416" t="inlineStr">
        <is>
          <t>маш.час</t>
        </is>
      </c>
      <c r="E36" s="501" t="n">
        <v>301.48</v>
      </c>
      <c r="F36" s="425" t="n">
        <v>38.87</v>
      </c>
      <c r="G36" s="343">
        <f>ROUND(E36*F36,2)</f>
        <v/>
      </c>
      <c r="H36" s="333">
        <f>G36/$G$91</f>
        <v/>
      </c>
      <c r="I36" s="343">
        <f>ROUND(F36*Прил.10!$D$12,2)</f>
        <v/>
      </c>
      <c r="J36" s="343">
        <f>ROUND(I36*E36,2)</f>
        <v/>
      </c>
    </row>
    <row r="37" hidden="1" outlineLevel="1" ht="25.5" customFormat="1" customHeight="1" s="370">
      <c r="A37" s="416" t="n">
        <v>17</v>
      </c>
      <c r="B37" s="329" t="n">
        <v>30408</v>
      </c>
      <c r="C37" s="423" t="inlineStr">
        <is>
          <t>Лебедки электрические тяговым усилием 156,96 кН (16 т)</t>
        </is>
      </c>
      <c r="D37" s="416" t="inlineStr">
        <is>
          <t>маш.час</t>
        </is>
      </c>
      <c r="E37" s="501" t="n">
        <v>67.86</v>
      </c>
      <c r="F37" s="425" t="n">
        <v>131.44</v>
      </c>
      <c r="G37" s="343">
        <f>ROUND(E37*F37,2)</f>
        <v/>
      </c>
      <c r="H37" s="333">
        <f>G37/$G$91</f>
        <v/>
      </c>
      <c r="I37" s="343">
        <f>ROUND(F37*Прил.10!$D$12,2)</f>
        <v/>
      </c>
      <c r="J37" s="343">
        <f>ROUND(I37*E37,2)</f>
        <v/>
      </c>
    </row>
    <row r="38" hidden="1" outlineLevel="1" ht="14.25" customFormat="1" customHeight="1" s="370">
      <c r="A38" s="416" t="n">
        <v>18</v>
      </c>
      <c r="B38" s="329" t="n">
        <v>351051</v>
      </c>
      <c r="C38" s="423" t="inlineStr">
        <is>
          <t>Установка передвижная цеолитовая</t>
        </is>
      </c>
      <c r="D38" s="416" t="inlineStr">
        <is>
          <t>маш.час</t>
        </is>
      </c>
      <c r="E38" s="501" t="n">
        <v>167.08</v>
      </c>
      <c r="F38" s="425" t="n">
        <v>38.65</v>
      </c>
      <c r="G38" s="343">
        <f>ROUND(E38*F38,2)</f>
        <v/>
      </c>
      <c r="H38" s="333">
        <f>G38/$G$91</f>
        <v/>
      </c>
      <c r="I38" s="343">
        <f>ROUND(F38*Прил.10!$D$12,2)</f>
        <v/>
      </c>
      <c r="J38" s="343">
        <f>ROUND(I38*E38,2)</f>
        <v/>
      </c>
    </row>
    <row r="39" hidden="1" outlineLevel="1" ht="25.5" customFormat="1" customHeight="1" s="370">
      <c r="A39" s="416" t="n">
        <v>19</v>
      </c>
      <c r="B39" s="329" t="n">
        <v>21143</v>
      </c>
      <c r="C39" s="423" t="inlineStr">
        <is>
          <t>Краны на автомобильном ходу при работе на других видах строительства 16 т</t>
        </is>
      </c>
      <c r="D39" s="416" t="inlineStr">
        <is>
          <t>маш.час</t>
        </is>
      </c>
      <c r="E39" s="501" t="n">
        <v>47.3</v>
      </c>
      <c r="F39" s="425" t="n">
        <v>115.4</v>
      </c>
      <c r="G39" s="343">
        <f>ROUND(E39*F39,2)</f>
        <v/>
      </c>
      <c r="H39" s="333">
        <f>G39/$G$91</f>
        <v/>
      </c>
      <c r="I39" s="343">
        <f>ROUND(F39*Прил.10!$D$12,2)</f>
        <v/>
      </c>
      <c r="J39" s="343">
        <f>ROUND(I39*E39,2)</f>
        <v/>
      </c>
    </row>
    <row r="40" hidden="1" outlineLevel="1" ht="25.5" customFormat="1" customHeight="1" s="370">
      <c r="A40" s="416" t="n">
        <v>20</v>
      </c>
      <c r="B40" s="329" t="n">
        <v>40502</v>
      </c>
      <c r="C40" s="423" t="inlineStr">
        <is>
          <t>Установки для сварки ручной дуговой (постоянного тока)</t>
        </is>
      </c>
      <c r="D40" s="416" t="inlineStr">
        <is>
          <t>маш.час</t>
        </is>
      </c>
      <c r="E40" s="501" t="n">
        <v>639.53</v>
      </c>
      <c r="F40" s="425" t="n">
        <v>8.1</v>
      </c>
      <c r="G40" s="343">
        <f>ROUND(E40*F40,2)</f>
        <v/>
      </c>
      <c r="H40" s="333">
        <f>G40/$G$91</f>
        <v/>
      </c>
      <c r="I40" s="343">
        <f>ROUND(F40*Прил.10!$D$12,2)</f>
        <v/>
      </c>
      <c r="J40" s="343">
        <f>ROUND(I40*E40,2)</f>
        <v/>
      </c>
    </row>
    <row r="41" hidden="1" outlineLevel="1" ht="25.5" customFormat="1" customHeight="1" s="370">
      <c r="A41" s="416" t="n">
        <v>21</v>
      </c>
      <c r="B41" s="329" t="n">
        <v>30902</v>
      </c>
      <c r="C41" s="423" t="inlineStr">
        <is>
          <t>Подъемники гидравлические высотой подъема 10 м</t>
        </is>
      </c>
      <c r="D41" s="416" t="inlineStr">
        <is>
          <t>маш.час</t>
        </is>
      </c>
      <c r="E41" s="501" t="n">
        <v>153.56</v>
      </c>
      <c r="F41" s="425" t="n">
        <v>29.6</v>
      </c>
      <c r="G41" s="343">
        <f>ROUND(E41*F41,2)</f>
        <v/>
      </c>
      <c r="H41" s="333">
        <f>G41/$G$91</f>
        <v/>
      </c>
      <c r="I41" s="343">
        <f>ROUND(F41*Прил.10!$D$12,2)</f>
        <v/>
      </c>
      <c r="J41" s="343">
        <f>ROUND(I41*E41,2)</f>
        <v/>
      </c>
    </row>
    <row r="42" hidden="1" outlineLevel="1" ht="25.5" customFormat="1" customHeight="1" s="370">
      <c r="A42" s="416" t="n">
        <v>22</v>
      </c>
      <c r="B42" s="329" t="n">
        <v>31004</v>
      </c>
      <c r="C42" s="423" t="inlineStr">
        <is>
          <t>Автогидроподъемники высотой подъема 28 м</t>
        </is>
      </c>
      <c r="D42" s="416" t="inlineStr">
        <is>
          <t>маш.час</t>
        </is>
      </c>
      <c r="E42" s="501" t="n">
        <v>15</v>
      </c>
      <c r="F42" s="425" t="n">
        <v>243.49</v>
      </c>
      <c r="G42" s="343">
        <f>ROUND(E42*F42,2)</f>
        <v/>
      </c>
      <c r="H42" s="333">
        <f>G42/$G$91</f>
        <v/>
      </c>
      <c r="I42" s="343">
        <f>ROUND(F42*Прил.10!$D$12,2)</f>
        <v/>
      </c>
      <c r="J42" s="343">
        <f>ROUND(I42*E42,2)</f>
        <v/>
      </c>
    </row>
    <row r="43" hidden="1" outlineLevel="1" ht="14.25" customFormat="1" customHeight="1" s="370">
      <c r="A43" s="416" t="n">
        <v>23</v>
      </c>
      <c r="B43" s="329" t="n">
        <v>400101</v>
      </c>
      <c r="C43" s="423" t="inlineStr">
        <is>
          <t>Тягачи седельные, грузоподъемность 12 т</t>
        </is>
      </c>
      <c r="D43" s="416" t="inlineStr">
        <is>
          <t>маш.час</t>
        </is>
      </c>
      <c r="E43" s="501" t="n">
        <v>26.16</v>
      </c>
      <c r="F43" s="425" t="n">
        <v>127.82</v>
      </c>
      <c r="G43" s="343">
        <f>ROUND(E43*F43,2)</f>
        <v/>
      </c>
      <c r="H43" s="333">
        <f>G43/$G$91</f>
        <v/>
      </c>
      <c r="I43" s="343">
        <f>ROUND(F43*Прил.10!$D$12,2)</f>
        <v/>
      </c>
      <c r="J43" s="343">
        <f>ROUND(I43*E43,2)</f>
        <v/>
      </c>
    </row>
    <row r="44" hidden="1" outlineLevel="1" ht="25.5" customFormat="1" customHeight="1" s="370">
      <c r="A44" s="416" t="n">
        <v>24</v>
      </c>
      <c r="B44" s="329" t="n">
        <v>20121</v>
      </c>
      <c r="C44" s="423" t="inlineStr">
        <is>
          <t>Краны башенные при работе на монтаже технологического оборудования 25-75 т</t>
        </is>
      </c>
      <c r="D44" s="416" t="inlineStr">
        <is>
          <t>маш.час</t>
        </is>
      </c>
      <c r="E44" s="501" t="n">
        <v>10.46</v>
      </c>
      <c r="F44" s="425" t="n">
        <v>312.21</v>
      </c>
      <c r="G44" s="343">
        <f>ROUND(E44*F44,2)</f>
        <v/>
      </c>
      <c r="H44" s="333">
        <f>G44/$G$91</f>
        <v/>
      </c>
      <c r="I44" s="343">
        <f>ROUND(F44*Прил.10!$D$12,2)</f>
        <v/>
      </c>
      <c r="J44" s="343">
        <f>ROUND(I44*E44,2)</f>
        <v/>
      </c>
    </row>
    <row r="45" hidden="1" outlineLevel="1" ht="25.5" customFormat="1" customHeight="1" s="370">
      <c r="A45" s="416" t="n">
        <v>25</v>
      </c>
      <c r="B45" s="329" t="n">
        <v>20403</v>
      </c>
      <c r="C45" s="423" t="inlineStr">
        <is>
          <t>Краны козловые при работе на монтаже технологического оборудования 32 т</t>
        </is>
      </c>
      <c r="D45" s="416" t="inlineStr">
        <is>
          <t>маш.час</t>
        </is>
      </c>
      <c r="E45" s="501" t="n">
        <v>25.89</v>
      </c>
      <c r="F45" s="425" t="n">
        <v>120.52</v>
      </c>
      <c r="G45" s="343">
        <f>ROUND(E45*F45,2)</f>
        <v/>
      </c>
      <c r="H45" s="333">
        <f>G45/$G$91</f>
        <v/>
      </c>
      <c r="I45" s="343">
        <f>ROUND(F45*Прил.10!$D$12,2)</f>
        <v/>
      </c>
      <c r="J45" s="343">
        <f>ROUND(I45*E45,2)</f>
        <v/>
      </c>
    </row>
    <row r="46" hidden="1" outlineLevel="1" ht="14.25" customFormat="1" customHeight="1" s="370">
      <c r="A46" s="416" t="n">
        <v>26</v>
      </c>
      <c r="B46" s="329" t="n">
        <v>350401</v>
      </c>
      <c r="C46" s="423" t="inlineStr">
        <is>
          <t>Насос вакуумный 3,6 м3/мин</t>
        </is>
      </c>
      <c r="D46" s="416" t="inlineStr">
        <is>
          <t>маш.час</t>
        </is>
      </c>
      <c r="E46" s="501" t="n">
        <v>421</v>
      </c>
      <c r="F46" s="425" t="n">
        <v>6.28</v>
      </c>
      <c r="G46" s="343">
        <f>ROUND(E46*F46,2)</f>
        <v/>
      </c>
      <c r="H46" s="333">
        <f>G46/$G$91</f>
        <v/>
      </c>
      <c r="I46" s="343">
        <f>ROUND(F46*Прил.10!$D$12,2)</f>
        <v/>
      </c>
      <c r="J46" s="343">
        <f>ROUND(I46*E46,2)</f>
        <v/>
      </c>
    </row>
    <row r="47" hidden="1" outlineLevel="1" ht="25.5" customFormat="1" customHeight="1" s="370">
      <c r="A47" s="416" t="n">
        <v>27</v>
      </c>
      <c r="B47" s="329" t="n">
        <v>350100</v>
      </c>
      <c r="C47" s="423" t="inlineStr">
        <is>
          <t>Выпрямитель полупроводниковый для подогрева трансформаторов</t>
        </is>
      </c>
      <c r="D47" s="416" t="inlineStr">
        <is>
          <t>маш.час</t>
        </is>
      </c>
      <c r="E47" s="501" t="n">
        <v>644.2</v>
      </c>
      <c r="F47" s="425" t="n">
        <v>3.82</v>
      </c>
      <c r="G47" s="343">
        <f>ROUND(E47*F47,2)</f>
        <v/>
      </c>
      <c r="H47" s="333">
        <f>G47/$G$91</f>
        <v/>
      </c>
      <c r="I47" s="343">
        <f>ROUND(F47*Прил.10!$D$12,2)</f>
        <v/>
      </c>
      <c r="J47" s="343">
        <f>ROUND(I47*E47,2)</f>
        <v/>
      </c>
    </row>
    <row r="48" hidden="1" outlineLevel="1" ht="14.25" customFormat="1" customHeight="1" s="370">
      <c r="A48" s="416" t="n">
        <v>28</v>
      </c>
      <c r="B48" s="329" t="inlineStr">
        <is>
          <t>91.06.05-011</t>
        </is>
      </c>
      <c r="C48" s="423" t="inlineStr">
        <is>
          <t>Погрузчики, грузоподъемность 5 т</t>
        </is>
      </c>
      <c r="D48" s="416" t="inlineStr">
        <is>
          <t>маш.час</t>
        </is>
      </c>
      <c r="E48" s="501" t="n">
        <v>18.12721</v>
      </c>
      <c r="F48" s="425" t="n">
        <v>89.98999999999999</v>
      </c>
      <c r="G48" s="343">
        <f>ROUND(E48*F48,2)</f>
        <v/>
      </c>
      <c r="H48" s="333">
        <f>G48/$G$91</f>
        <v/>
      </c>
      <c r="I48" s="343">
        <f>ROUND(F48*Прил.10!$D$12,2)</f>
        <v/>
      </c>
      <c r="J48" s="343">
        <f>ROUND(I48*E48,2)</f>
        <v/>
      </c>
    </row>
    <row r="49" hidden="1" outlineLevel="1" ht="38.25" customFormat="1" customHeight="1" s="370">
      <c r="A49" s="416" t="n">
        <v>29</v>
      </c>
      <c r="B49" s="329" t="n">
        <v>40202</v>
      </c>
      <c r="C49" s="423" t="inlineStr">
        <is>
          <t>Агрегаты сварочные передвижные с номинальным сварочным током 250-400 А с дизельным двигателем</t>
        </is>
      </c>
      <c r="D49" s="416" t="inlineStr">
        <is>
          <t>маш.час</t>
        </is>
      </c>
      <c r="E49" s="501" t="n">
        <v>113.16</v>
      </c>
      <c r="F49" s="425" t="n">
        <v>14</v>
      </c>
      <c r="G49" s="343">
        <f>ROUND(E49*F49,2)</f>
        <v/>
      </c>
      <c r="H49" s="333">
        <f>G49/$G$91</f>
        <v/>
      </c>
      <c r="I49" s="343">
        <f>ROUND(F49*Прил.10!$D$12,2)</f>
        <v/>
      </c>
      <c r="J49" s="343">
        <f>ROUND(I49*E49,2)</f>
        <v/>
      </c>
    </row>
    <row r="50" hidden="1" outlineLevel="1" ht="14.25" customFormat="1" customHeight="1" s="370">
      <c r="A50" s="416" t="n">
        <v>30</v>
      </c>
      <c r="B50" s="329" t="n">
        <v>351365</v>
      </c>
      <c r="C50" s="423" t="inlineStr">
        <is>
          <t>Насосы мощностью 7,2 м3/ч</t>
        </is>
      </c>
      <c r="D50" s="416" t="inlineStr">
        <is>
          <t>маш.час</t>
        </is>
      </c>
      <c r="E50" s="501" t="n">
        <v>83.92</v>
      </c>
      <c r="F50" s="425" t="n">
        <v>18.68</v>
      </c>
      <c r="G50" s="343">
        <f>ROUND(E50*F50,2)</f>
        <v/>
      </c>
      <c r="H50" s="333">
        <f>G50/$G$91</f>
        <v/>
      </c>
      <c r="I50" s="343">
        <f>ROUND(F50*Прил.10!$D$12,2)</f>
        <v/>
      </c>
      <c r="J50" s="343">
        <f>ROUND(I50*E50,2)</f>
        <v/>
      </c>
    </row>
    <row r="51" hidden="1" outlineLevel="1" ht="25.5" customFormat="1" customHeight="1" s="370">
      <c r="A51" s="416" t="n">
        <v>31</v>
      </c>
      <c r="B51" s="329" t="n">
        <v>70150</v>
      </c>
      <c r="C51" s="423" t="inlineStr">
        <is>
          <t>Бульдозеры при работе на других видах строительства 96 кВт (130 л.с.)</t>
        </is>
      </c>
      <c r="D51" s="416" t="inlineStr">
        <is>
          <t>маш.час</t>
        </is>
      </c>
      <c r="E51" s="501" t="n">
        <v>11.81</v>
      </c>
      <c r="F51" s="425" t="n">
        <v>94.05</v>
      </c>
      <c r="G51" s="343">
        <f>ROUND(E51*F51,2)</f>
        <v/>
      </c>
      <c r="H51" s="333">
        <f>G51/$G$91</f>
        <v/>
      </c>
      <c r="I51" s="343">
        <f>ROUND(F51*Прил.10!$D$12,2)</f>
        <v/>
      </c>
      <c r="J51" s="343">
        <f>ROUND(I51*E51,2)</f>
        <v/>
      </c>
    </row>
    <row r="52" hidden="1" outlineLevel="1" ht="14.25" customFormat="1" customHeight="1" s="370">
      <c r="A52" s="416" t="n">
        <v>32</v>
      </c>
      <c r="B52" s="329" t="n">
        <v>351101</v>
      </c>
      <c r="C52" s="423" t="inlineStr">
        <is>
          <t>Установка «Суховей»</t>
        </is>
      </c>
      <c r="D52" s="416" t="inlineStr">
        <is>
          <t>маш.час</t>
        </is>
      </c>
      <c r="E52" s="501" t="n">
        <v>75.2</v>
      </c>
      <c r="F52" s="425" t="n">
        <v>13.49</v>
      </c>
      <c r="G52" s="343">
        <f>ROUND(E52*F52,2)</f>
        <v/>
      </c>
      <c r="H52" s="333">
        <f>G52/$G$91</f>
        <v/>
      </c>
      <c r="I52" s="343">
        <f>ROUND(F52*Прил.10!$D$12,2)</f>
        <v/>
      </c>
      <c r="J52" s="343">
        <f>ROUND(I52*E52,2)</f>
        <v/>
      </c>
    </row>
    <row r="53" hidden="1" outlineLevel="1" ht="38.25" customFormat="1" customHeight="1" s="370">
      <c r="A53" s="416" t="n">
        <v>33</v>
      </c>
      <c r="B53" s="329" t="n">
        <v>60247</v>
      </c>
      <c r="C53" s="423" t="inlineStr">
        <is>
          <t>Экскаваторы одноковшовые дизельные на гусеничном ходу при работе на других видах строительства 0,5 м3</t>
        </is>
      </c>
      <c r="D53" s="416" t="inlineStr">
        <is>
          <t>маш.час</t>
        </is>
      </c>
      <c r="E53" s="501" t="n">
        <v>9.74</v>
      </c>
      <c r="F53" s="425" t="n">
        <v>100</v>
      </c>
      <c r="G53" s="343">
        <f>ROUND(E53*F53,2)</f>
        <v/>
      </c>
      <c r="H53" s="333">
        <f>G53/$G$91</f>
        <v/>
      </c>
      <c r="I53" s="343">
        <f>ROUND(F53*Прил.10!$D$12,2)</f>
        <v/>
      </c>
      <c r="J53" s="343">
        <f>ROUND(I53*E53,2)</f>
        <v/>
      </c>
    </row>
    <row r="54" hidden="1" outlineLevel="1" ht="38.25" customFormat="1" customHeight="1" s="370">
      <c r="A54" s="416" t="n">
        <v>34</v>
      </c>
      <c r="B54" s="329" t="n">
        <v>21401</v>
      </c>
      <c r="C54" s="423" t="inlineStr">
        <is>
          <t>Краны на пневмоколесном ходу при работе на монтаже технологического оборудования 16 т</t>
        </is>
      </c>
      <c r="D54" s="416" t="inlineStr">
        <is>
          <t>маш.час</t>
        </is>
      </c>
      <c r="E54" s="501" t="n">
        <v>7.02</v>
      </c>
      <c r="F54" s="425" t="n">
        <v>131.16</v>
      </c>
      <c r="G54" s="343">
        <f>ROUND(E54*F54,2)</f>
        <v/>
      </c>
      <c r="H54" s="333">
        <f>G54/$G$91</f>
        <v/>
      </c>
      <c r="I54" s="343">
        <f>ROUND(F54*Прил.10!$D$12,2)</f>
        <v/>
      </c>
      <c r="J54" s="343">
        <f>ROUND(I54*E54,2)</f>
        <v/>
      </c>
    </row>
    <row r="55" hidden="1" outlineLevel="1" ht="14.25" customFormat="1" customHeight="1" s="370">
      <c r="A55" s="416" t="n">
        <v>35</v>
      </c>
      <c r="B55" s="329" t="n">
        <v>351251</v>
      </c>
      <c r="C55" s="423" t="inlineStr">
        <is>
          <t>Шкаф сушильный</t>
        </is>
      </c>
      <c r="D55" s="416" t="inlineStr">
        <is>
          <t>маш.час</t>
        </is>
      </c>
      <c r="E55" s="501" t="n">
        <v>334.08</v>
      </c>
      <c r="F55" s="425" t="n">
        <v>2.67</v>
      </c>
      <c r="G55" s="343">
        <f>ROUND(E55*F55,2)</f>
        <v/>
      </c>
      <c r="H55" s="333">
        <f>G55/$G$91</f>
        <v/>
      </c>
      <c r="I55" s="343">
        <f>ROUND(F55*Прил.10!$D$12,2)</f>
        <v/>
      </c>
      <c r="J55" s="343">
        <f>ROUND(I55*E55,2)</f>
        <v/>
      </c>
    </row>
    <row r="56" hidden="1" outlineLevel="1" ht="25.5" customFormat="1" customHeight="1" s="370">
      <c r="A56" s="416" t="n">
        <v>36</v>
      </c>
      <c r="B56" s="329" t="n">
        <v>30203</v>
      </c>
      <c r="C56" s="423" t="inlineStr">
        <is>
          <t>Домкраты гидравлические грузоподъемностью 63-100 т</t>
        </is>
      </c>
      <c r="D56" s="416" t="inlineStr">
        <is>
          <t>маш.час</t>
        </is>
      </c>
      <c r="E56" s="501" t="n">
        <v>757.6799999999999</v>
      </c>
      <c r="F56" s="425" t="n">
        <v>0.9</v>
      </c>
      <c r="G56" s="343">
        <f>ROUND(E56*F56,2)</f>
        <v/>
      </c>
      <c r="H56" s="333">
        <f>G56/$G$91</f>
        <v/>
      </c>
      <c r="I56" s="343">
        <f>ROUND(F56*Прил.10!$D$12,2)</f>
        <v/>
      </c>
      <c r="J56" s="343">
        <f>ROUND(I56*E56,2)</f>
        <v/>
      </c>
    </row>
    <row r="57" hidden="1" outlineLevel="1" ht="38.25" customFormat="1" customHeight="1" s="370">
      <c r="A57" s="416" t="n">
        <v>37</v>
      </c>
      <c r="B57" s="329" t="n">
        <v>340101</v>
      </c>
      <c r="C57" s="423" t="inlineStr">
        <is>
          <t>Агрегаты окрасочные высокого давления для окраски поверхностей конструкций мощностью 1 кВт</t>
        </is>
      </c>
      <c r="D57" s="416" t="inlineStr">
        <is>
          <t>маш.час</t>
        </is>
      </c>
      <c r="E57" s="501" t="n">
        <v>60.57</v>
      </c>
      <c r="F57" s="425" t="n">
        <v>6.82</v>
      </c>
      <c r="G57" s="343">
        <f>ROUND(E57*F57,2)</f>
        <v/>
      </c>
      <c r="H57" s="333">
        <f>G57/$G$91</f>
        <v/>
      </c>
      <c r="I57" s="343">
        <f>ROUND(F57*Прил.10!$D$12,2)</f>
        <v/>
      </c>
      <c r="J57" s="343">
        <f>ROUND(I57*E57,2)</f>
        <v/>
      </c>
    </row>
    <row r="58" hidden="1" outlineLevel="1" ht="25.5" customFormat="1" customHeight="1" s="370">
      <c r="A58" s="416" t="n">
        <v>38</v>
      </c>
      <c r="B58" s="329" t="n">
        <v>400004</v>
      </c>
      <c r="C58" s="423" t="inlineStr">
        <is>
          <t>Автомобили бортовые, грузоподъемность до 15 т</t>
        </is>
      </c>
      <c r="D58" s="416" t="inlineStr">
        <is>
          <t>маш.час</t>
        </is>
      </c>
      <c r="E58" s="501" t="n">
        <v>3.38</v>
      </c>
      <c r="F58" s="425" t="n">
        <v>117.92</v>
      </c>
      <c r="G58" s="343">
        <f>ROUND(E58*F58,2)</f>
        <v/>
      </c>
      <c r="H58" s="333">
        <f>G58/$G$91</f>
        <v/>
      </c>
      <c r="I58" s="343">
        <f>ROUND(F58*Прил.10!$D$12,2)</f>
        <v/>
      </c>
      <c r="J58" s="343">
        <f>ROUND(I58*E58,2)</f>
        <v/>
      </c>
    </row>
    <row r="59" hidden="1" outlineLevel="1" ht="38.25" customFormat="1" customHeight="1" s="370">
      <c r="A59" s="416" t="n">
        <v>39</v>
      </c>
      <c r="B59" s="329" t="n">
        <v>21201</v>
      </c>
      <c r="C59" s="423" t="inlineStr">
        <is>
          <t>Краны на гусеничном ходу при работе на монтаже технологического оборудования до 16 т</t>
        </is>
      </c>
      <c r="D59" s="416" t="inlineStr">
        <is>
          <t>маш.час</t>
        </is>
      </c>
      <c r="E59" s="501" t="n">
        <v>3.47</v>
      </c>
      <c r="F59" s="425" t="n">
        <v>99.78</v>
      </c>
      <c r="G59" s="343">
        <f>ROUND(E59*F59,2)</f>
        <v/>
      </c>
      <c r="H59" s="333">
        <f>G59/$G$91</f>
        <v/>
      </c>
      <c r="I59" s="343">
        <f>ROUND(F59*Прил.10!$D$12,2)</f>
        <v/>
      </c>
      <c r="J59" s="343">
        <f>ROUND(I59*E59,2)</f>
        <v/>
      </c>
    </row>
    <row r="60" hidden="1" outlineLevel="1" ht="25.5" customFormat="1" customHeight="1" s="370">
      <c r="A60" s="416" t="n">
        <v>40</v>
      </c>
      <c r="B60" s="329" t="n">
        <v>400111</v>
      </c>
      <c r="C60" s="423" t="inlineStr">
        <is>
          <t>Полуприцепы общего назначения, грузоподъемность 12 т</t>
        </is>
      </c>
      <c r="D60" s="416" t="inlineStr">
        <is>
          <t>маш.час</t>
        </is>
      </c>
      <c r="E60" s="501" t="n">
        <v>26.16</v>
      </c>
      <c r="F60" s="425" t="n">
        <v>12</v>
      </c>
      <c r="G60" s="343">
        <f>ROUND(E60*F60,2)</f>
        <v/>
      </c>
      <c r="H60" s="333">
        <f>G60/$G$91</f>
        <v/>
      </c>
      <c r="I60" s="343">
        <f>ROUND(F60*Прил.10!$D$12,2)</f>
        <v/>
      </c>
      <c r="J60" s="343">
        <f>ROUND(I60*E60,2)</f>
        <v/>
      </c>
    </row>
    <row r="61" hidden="1" outlineLevel="1" ht="25.5" customFormat="1" customHeight="1" s="370">
      <c r="A61" s="416" t="n">
        <v>41</v>
      </c>
      <c r="B61" s="329" t="n">
        <v>31812</v>
      </c>
      <c r="C61" s="423" t="inlineStr">
        <is>
          <t>Погрузчики одноковшовые универсальные фронтальные пневмоколесные 3 т</t>
        </is>
      </c>
      <c r="D61" s="416" t="inlineStr">
        <is>
          <t>маш.час</t>
        </is>
      </c>
      <c r="E61" s="501" t="n">
        <v>2.74</v>
      </c>
      <c r="F61" s="425" t="n">
        <v>90.40000000000001</v>
      </c>
      <c r="G61" s="343">
        <f>ROUND(E61*F61,2)</f>
        <v/>
      </c>
      <c r="H61" s="333">
        <f>G61/$G$91</f>
        <v/>
      </c>
      <c r="I61" s="343">
        <f>ROUND(F61*Прил.10!$D$12,2)</f>
        <v/>
      </c>
      <c r="J61" s="343">
        <f>ROUND(I61*E61,2)</f>
        <v/>
      </c>
    </row>
    <row r="62" hidden="1" outlineLevel="1" ht="14.25" customFormat="1" customHeight="1" s="370">
      <c r="A62" s="416" t="n">
        <v>42</v>
      </c>
      <c r="B62" s="329" t="n">
        <v>111100</v>
      </c>
      <c r="C62" s="423" t="inlineStr">
        <is>
          <t>Вибратор глубинный</t>
        </is>
      </c>
      <c r="D62" s="416" t="inlineStr">
        <is>
          <t>маш.час</t>
        </is>
      </c>
      <c r="E62" s="501" t="n">
        <v>130.18</v>
      </c>
      <c r="F62" s="425" t="n">
        <v>1.9</v>
      </c>
      <c r="G62" s="343">
        <f>ROUND(E62*F62,2)</f>
        <v/>
      </c>
      <c r="H62" s="333">
        <f>G62/$G$91</f>
        <v/>
      </c>
      <c r="I62" s="343">
        <f>ROUND(F62*Прил.10!$D$12,2)</f>
        <v/>
      </c>
      <c r="J62" s="343">
        <f>ROUND(I62*E62,2)</f>
        <v/>
      </c>
    </row>
    <row r="63" hidden="1" outlineLevel="1" ht="25.5" customFormat="1" customHeight="1" s="370">
      <c r="A63" s="416" t="n">
        <v>43</v>
      </c>
      <c r="B63" s="329" t="n">
        <v>20129</v>
      </c>
      <c r="C63" s="423" t="inlineStr">
        <is>
          <t>Краны башенные при работе на других видах строительства 8 т</t>
        </is>
      </c>
      <c r="D63" s="416" t="inlineStr">
        <is>
          <t>маш.час</t>
        </is>
      </c>
      <c r="E63" s="501" t="n">
        <v>2.81</v>
      </c>
      <c r="F63" s="425" t="n">
        <v>86.40000000000001</v>
      </c>
      <c r="G63" s="343">
        <f>ROUND(E63*F63,2)</f>
        <v/>
      </c>
      <c r="H63" s="333">
        <f>G63/$G$91</f>
        <v/>
      </c>
      <c r="I63" s="343">
        <f>ROUND(F63*Прил.10!$D$12,2)</f>
        <v/>
      </c>
      <c r="J63" s="343">
        <f>ROUND(I63*E63,2)</f>
        <v/>
      </c>
    </row>
    <row r="64" hidden="1" outlineLevel="1" ht="25.5" customFormat="1" customHeight="1" s="370">
      <c r="A64" s="416" t="n">
        <v>44</v>
      </c>
      <c r="B64" s="329" t="n">
        <v>400002</v>
      </c>
      <c r="C64" s="423" t="inlineStr">
        <is>
          <t>Автомобили бортовые, грузоподъемность до 8 т</t>
        </is>
      </c>
      <c r="D64" s="416" t="inlineStr">
        <is>
          <t>маш.час</t>
        </is>
      </c>
      <c r="E64" s="501" t="n">
        <v>2.01</v>
      </c>
      <c r="F64" s="425" t="n">
        <v>107.3</v>
      </c>
      <c r="G64" s="343">
        <f>ROUND(E64*F64,2)</f>
        <v/>
      </c>
      <c r="H64" s="333">
        <f>G64/$G$91</f>
        <v/>
      </c>
      <c r="I64" s="343">
        <f>ROUND(F64*Прил.10!$D$12,2)</f>
        <v/>
      </c>
      <c r="J64" s="343">
        <f>ROUND(I64*E64,2)</f>
        <v/>
      </c>
    </row>
    <row r="65" hidden="1" outlineLevel="1" ht="25.5" customFormat="1" customHeight="1" s="370">
      <c r="A65" s="416" t="n">
        <v>45</v>
      </c>
      <c r="B65" s="329" t="n">
        <v>41000</v>
      </c>
      <c r="C65" s="423" t="inlineStr">
        <is>
          <t>Преобразователи сварочные с номинальным сварочным током 315-500 А</t>
        </is>
      </c>
      <c r="D65" s="416" t="inlineStr">
        <is>
          <t>маш.час</t>
        </is>
      </c>
      <c r="E65" s="501" t="n">
        <v>10.7</v>
      </c>
      <c r="F65" s="425" t="n">
        <v>12.31</v>
      </c>
      <c r="G65" s="343">
        <f>ROUND(E65*F65,2)</f>
        <v/>
      </c>
      <c r="H65" s="333">
        <f>G65/$G$91</f>
        <v/>
      </c>
      <c r="I65" s="343">
        <f>ROUND(F65*Прил.10!$D$12,2)</f>
        <v/>
      </c>
      <c r="J65" s="343">
        <f>ROUND(I65*E65,2)</f>
        <v/>
      </c>
    </row>
    <row r="66" hidden="1" outlineLevel="1" ht="25.5" customFormat="1" customHeight="1" s="370">
      <c r="A66" s="416" t="n">
        <v>46</v>
      </c>
      <c r="B66" s="329" t="n">
        <v>350701</v>
      </c>
      <c r="C66" s="423" t="inlineStr">
        <is>
          <t>Станция насосная для привода гидродомкратов</t>
        </is>
      </c>
      <c r="D66" s="416" t="inlineStr">
        <is>
          <t>маш.час</t>
        </is>
      </c>
      <c r="E66" s="501" t="n">
        <v>71.40000000000001</v>
      </c>
      <c r="F66" s="425" t="n">
        <v>1.82</v>
      </c>
      <c r="G66" s="343">
        <f>ROUND(E66*F66,2)</f>
        <v/>
      </c>
      <c r="H66" s="333">
        <f>G66/$G$91</f>
        <v/>
      </c>
      <c r="I66" s="343">
        <f>ROUND(F66*Прил.10!$D$12,2)</f>
        <v/>
      </c>
      <c r="J66" s="343">
        <f>ROUND(I66*E66,2)</f>
        <v/>
      </c>
    </row>
    <row r="67" hidden="1" outlineLevel="1" ht="25.5" customFormat="1" customHeight="1" s="370">
      <c r="A67" s="416" t="n">
        <v>47</v>
      </c>
      <c r="B67" s="329" t="n">
        <v>70149</v>
      </c>
      <c r="C67" s="423" t="inlineStr">
        <is>
          <t>Бульдозеры при работе на других видах строительства 79 кВт (108 л.с.)</t>
        </is>
      </c>
      <c r="D67" s="416" t="inlineStr">
        <is>
          <t>маш.час</t>
        </is>
      </c>
      <c r="E67" s="501" t="n">
        <v>1.55</v>
      </c>
      <c r="F67" s="425" t="n">
        <v>79.06999999999999</v>
      </c>
      <c r="G67" s="343">
        <f>ROUND(E67*F67,2)</f>
        <v/>
      </c>
      <c r="H67" s="333">
        <f>G67/$G$91</f>
        <v/>
      </c>
      <c r="I67" s="343">
        <f>ROUND(F67*Прил.10!$D$12,2)</f>
        <v/>
      </c>
      <c r="J67" s="343">
        <f>ROUND(I67*E67,2)</f>
        <v/>
      </c>
    </row>
    <row r="68" hidden="1" outlineLevel="1" ht="25.5" customFormat="1" customHeight="1" s="370">
      <c r="A68" s="416" t="n">
        <v>48</v>
      </c>
      <c r="B68" s="329" t="n">
        <v>30403</v>
      </c>
      <c r="C68" s="423" t="inlineStr">
        <is>
          <t>Лебедки электрические тяговым усилием 19,62 кН (2 т)</t>
        </is>
      </c>
      <c r="D68" s="416" t="inlineStr">
        <is>
          <t>маш.час</t>
        </is>
      </c>
      <c r="E68" s="501" t="n">
        <v>17.66</v>
      </c>
      <c r="F68" s="425" t="n">
        <v>6.66</v>
      </c>
      <c r="G68" s="343">
        <f>ROUND(E68*F68,2)</f>
        <v/>
      </c>
      <c r="H68" s="333">
        <f>G68/$G$91</f>
        <v/>
      </c>
      <c r="I68" s="343">
        <f>ROUND(F68*Прил.10!$D$12,2)</f>
        <v/>
      </c>
      <c r="J68" s="343">
        <f>ROUND(I68*E68,2)</f>
        <v/>
      </c>
    </row>
    <row r="69" hidden="1" outlineLevel="1" ht="14.25" customFormat="1" customHeight="1" s="370">
      <c r="A69" s="416" t="n">
        <v>49</v>
      </c>
      <c r="B69" s="329" t="n">
        <v>40102</v>
      </c>
      <c r="C69" s="423" t="inlineStr">
        <is>
          <t>Электростанции передвижные 4 кВт</t>
        </is>
      </c>
      <c r="D69" s="416" t="inlineStr">
        <is>
          <t>маш.час</t>
        </is>
      </c>
      <c r="E69" s="501" t="n">
        <v>4.15</v>
      </c>
      <c r="F69" s="425" t="n">
        <v>27.11</v>
      </c>
      <c r="G69" s="343">
        <f>ROUND(E69*F69,2)</f>
        <v/>
      </c>
      <c r="H69" s="333">
        <f>G69/$G$91</f>
        <v/>
      </c>
      <c r="I69" s="343">
        <f>ROUND(F69*Прил.10!$D$12,2)</f>
        <v/>
      </c>
      <c r="J69" s="343">
        <f>ROUND(I69*E69,2)</f>
        <v/>
      </c>
    </row>
    <row r="70" hidden="1" outlineLevel="1" ht="14.25" customFormat="1" customHeight="1" s="370">
      <c r="A70" s="416" t="n">
        <v>50</v>
      </c>
      <c r="B70" s="329" t="n">
        <v>153101</v>
      </c>
      <c r="C70" s="423" t="inlineStr">
        <is>
          <t>Катки дорожные самоходные гладкие 5 т</t>
        </is>
      </c>
      <c r="D70" s="416" t="inlineStr">
        <is>
          <t>маш.час</t>
        </is>
      </c>
      <c r="E70" s="501" t="n">
        <v>0.74</v>
      </c>
      <c r="F70" s="425" t="n">
        <v>112.14</v>
      </c>
      <c r="G70" s="343">
        <f>ROUND(E70*F70,2)</f>
        <v/>
      </c>
      <c r="H70" s="333">
        <f>G70/$G$91</f>
        <v/>
      </c>
      <c r="I70" s="343">
        <f>ROUND(F70*Прил.10!$D$12,2)</f>
        <v/>
      </c>
      <c r="J70" s="343">
        <f>ROUND(I70*E70,2)</f>
        <v/>
      </c>
    </row>
    <row r="71" hidden="1" outlineLevel="1" ht="25.5" customFormat="1" customHeight="1" s="370">
      <c r="A71" s="416" t="n">
        <v>51</v>
      </c>
      <c r="B71" s="329" t="n">
        <v>350202</v>
      </c>
      <c r="C71" s="423" t="inlineStr">
        <is>
          <t>Маслонасосы шестеренные, производительность м3/час 2,3</t>
        </is>
      </c>
      <c r="D71" s="416" t="inlineStr">
        <is>
          <t>маш.час</t>
        </is>
      </c>
      <c r="E71" s="501" t="n">
        <v>60.72</v>
      </c>
      <c r="F71" s="425" t="n">
        <v>0.9</v>
      </c>
      <c r="G71" s="343">
        <f>ROUND(E71*F71,2)</f>
        <v/>
      </c>
      <c r="H71" s="333">
        <f>G71/$G$91</f>
        <v/>
      </c>
      <c r="I71" s="343">
        <f>ROUND(F71*Прил.10!$D$12,2)</f>
        <v/>
      </c>
      <c r="J71" s="343">
        <f>ROUND(I71*E71,2)</f>
        <v/>
      </c>
    </row>
    <row r="72" hidden="1" outlineLevel="1" ht="14.25" customFormat="1" customHeight="1" s="370">
      <c r="A72" s="416" t="n">
        <v>52</v>
      </c>
      <c r="B72" s="329" t="n">
        <v>40504</v>
      </c>
      <c r="C72" s="423" t="inlineStr">
        <is>
          <t>Аппарат для газовой сварки и резки</t>
        </is>
      </c>
      <c r="D72" s="416" t="inlineStr">
        <is>
          <t>маш.час</t>
        </is>
      </c>
      <c r="E72" s="501" t="n">
        <v>37.81</v>
      </c>
      <c r="F72" s="425" t="n">
        <v>1.2</v>
      </c>
      <c r="G72" s="343">
        <f>ROUND(E72*F72,2)</f>
        <v/>
      </c>
      <c r="H72" s="333">
        <f>G72/$G$91</f>
        <v/>
      </c>
      <c r="I72" s="343">
        <f>ROUND(F72*Прил.10!$D$12,2)</f>
        <v/>
      </c>
      <c r="J72" s="343">
        <f>ROUND(I72*E72,2)</f>
        <v/>
      </c>
    </row>
    <row r="73" hidden="1" outlineLevel="1" ht="14.25" customFormat="1" customHeight="1" s="370">
      <c r="A73" s="416" t="n">
        <v>53</v>
      </c>
      <c r="B73" s="329" t="n">
        <v>330301</v>
      </c>
      <c r="C73" s="423" t="inlineStr">
        <is>
          <t>Машины шлифовальные электрические</t>
        </is>
      </c>
      <c r="D73" s="416" t="inlineStr">
        <is>
          <t>маш.час</t>
        </is>
      </c>
      <c r="E73" s="501" t="n">
        <v>6.76</v>
      </c>
      <c r="F73" s="425" t="n">
        <v>5.13</v>
      </c>
      <c r="G73" s="343">
        <f>ROUND(E73*F73,2)</f>
        <v/>
      </c>
      <c r="H73" s="333">
        <f>G73/$G$91</f>
        <v/>
      </c>
      <c r="I73" s="343">
        <f>ROUND(F73*Прил.10!$D$12,2)</f>
        <v/>
      </c>
      <c r="J73" s="343">
        <f>ROUND(I73*E73,2)</f>
        <v/>
      </c>
    </row>
    <row r="74" hidden="1" outlineLevel="1" ht="25.5" customFormat="1" customHeight="1" s="370">
      <c r="A74" s="416" t="n">
        <v>54</v>
      </c>
      <c r="B74" s="329" t="n">
        <v>331100</v>
      </c>
      <c r="C74" s="423" t="inlineStr">
        <is>
          <t>Трамбовки пневматические при работе от передвижных компрессорных станций</t>
        </is>
      </c>
      <c r="D74" s="416" t="inlineStr">
        <is>
          <t>маш.час</t>
        </is>
      </c>
      <c r="E74" s="501" t="n">
        <v>61.54</v>
      </c>
      <c r="F74" s="425" t="n">
        <v>0.55</v>
      </c>
      <c r="G74" s="343">
        <f>ROUND(E74*F74,2)</f>
        <v/>
      </c>
      <c r="H74" s="333">
        <f>G74/$G$91</f>
        <v/>
      </c>
      <c r="I74" s="343">
        <f>ROUND(F74*Прил.10!$D$12,2)</f>
        <v/>
      </c>
      <c r="J74" s="343">
        <f>ROUND(I74*E74,2)</f>
        <v/>
      </c>
    </row>
    <row r="75" hidden="1" outlineLevel="1" ht="25.5" customFormat="1" customHeight="1" s="370">
      <c r="A75" s="416" t="n">
        <v>55</v>
      </c>
      <c r="B75" s="329" t="n">
        <v>30404</v>
      </c>
      <c r="C75" s="423" t="inlineStr">
        <is>
          <t>Лебедки электрические тяговым усилием до 31,39 кН (3,2 т)</t>
        </is>
      </c>
      <c r="D75" s="416" t="inlineStr">
        <is>
          <t>маш.час</t>
        </is>
      </c>
      <c r="E75" s="501" t="n">
        <v>4.86</v>
      </c>
      <c r="F75" s="425" t="n">
        <v>6.9</v>
      </c>
      <c r="G75" s="343">
        <f>ROUND(E75*F75,2)</f>
        <v/>
      </c>
      <c r="H75" s="333">
        <f>G75/$G$91</f>
        <v/>
      </c>
      <c r="I75" s="343">
        <f>ROUND(F75*Прил.10!$D$12,2)</f>
        <v/>
      </c>
      <c r="J75" s="343">
        <f>ROUND(I75*E75,2)</f>
        <v/>
      </c>
    </row>
    <row r="76" hidden="1" outlineLevel="1" ht="25.5" customFormat="1" customHeight="1" s="370">
      <c r="A76" s="416" t="n">
        <v>56</v>
      </c>
      <c r="B76" s="329" t="n">
        <v>332101</v>
      </c>
      <c r="C76" s="423" t="inlineStr">
        <is>
          <t>Установки для изготовления бандажей, диафрагм, пряжек</t>
        </is>
      </c>
      <c r="D76" s="416" t="inlineStr">
        <is>
          <t>маш.час</t>
        </is>
      </c>
      <c r="E76" s="501" t="n">
        <v>5.29</v>
      </c>
      <c r="F76" s="425" t="n">
        <v>2.16</v>
      </c>
      <c r="G76" s="343">
        <f>ROUND(E76*F76,2)</f>
        <v/>
      </c>
      <c r="H76" s="333">
        <f>G76/$G$91</f>
        <v/>
      </c>
      <c r="I76" s="343">
        <f>ROUND(F76*Прил.10!$D$12,2)</f>
        <v/>
      </c>
      <c r="J76" s="343">
        <f>ROUND(I76*E76,2)</f>
        <v/>
      </c>
    </row>
    <row r="77" hidden="1" outlineLevel="1" ht="14.25" customFormat="1" customHeight="1" s="370">
      <c r="A77" s="416" t="n">
        <v>57</v>
      </c>
      <c r="B77" s="329" t="n">
        <v>121011</v>
      </c>
      <c r="C77" s="423" t="inlineStr">
        <is>
          <t>Котлы битумные передвижные 400 л</t>
        </is>
      </c>
      <c r="D77" s="416" t="inlineStr">
        <is>
          <t>маш.час</t>
        </is>
      </c>
      <c r="E77" s="501" t="n">
        <v>0.32</v>
      </c>
      <c r="F77" s="425" t="n">
        <v>30</v>
      </c>
      <c r="G77" s="343">
        <f>ROUND(E77*F77,2)</f>
        <v/>
      </c>
      <c r="H77" s="333">
        <f>G77/$G$91</f>
        <v/>
      </c>
      <c r="I77" s="343">
        <f>ROUND(F77*Прил.10!$D$12,2)</f>
        <v/>
      </c>
      <c r="J77" s="343">
        <f>ROUND(I77*E77,2)</f>
        <v/>
      </c>
    </row>
    <row r="78" hidden="1" outlineLevel="1" ht="14.25" customFormat="1" customHeight="1" s="370">
      <c r="A78" s="416" t="n">
        <v>58</v>
      </c>
      <c r="B78" s="329" t="n">
        <v>331532</v>
      </c>
      <c r="C78" s="423" t="inlineStr">
        <is>
          <t>Пила цепная электрическая</t>
        </is>
      </c>
      <c r="D78" s="416" t="inlineStr">
        <is>
          <t>маш.час</t>
        </is>
      </c>
      <c r="E78" s="501" t="n">
        <v>2.66</v>
      </c>
      <c r="F78" s="425" t="n">
        <v>3.27</v>
      </c>
      <c r="G78" s="343">
        <f>ROUND(E78*F78,2)</f>
        <v/>
      </c>
      <c r="H78" s="333">
        <f>G78/$G$91</f>
        <v/>
      </c>
      <c r="I78" s="343">
        <f>ROUND(F78*Прил.10!$D$12,2)</f>
        <v/>
      </c>
      <c r="J78" s="343">
        <f>ROUND(I78*E78,2)</f>
        <v/>
      </c>
    </row>
    <row r="79" hidden="1" outlineLevel="1" ht="14.25" customFormat="1" customHeight="1" s="370">
      <c r="A79" s="416" t="n">
        <v>59</v>
      </c>
      <c r="B79" s="329" t="n">
        <v>111301</v>
      </c>
      <c r="C79" s="423" t="inlineStr">
        <is>
          <t>Вибратор поверхностный</t>
        </is>
      </c>
      <c r="D79" s="416" t="inlineStr">
        <is>
          <t>маш.час</t>
        </is>
      </c>
      <c r="E79" s="501" t="n">
        <v>7.49</v>
      </c>
      <c r="F79" s="425" t="n">
        <v>0.5</v>
      </c>
      <c r="G79" s="343">
        <f>ROUND(E79*F79,2)</f>
        <v/>
      </c>
      <c r="H79" s="333">
        <f>G79/$G$91</f>
        <v/>
      </c>
      <c r="I79" s="343">
        <f>ROUND(F79*Прил.10!$D$12,2)</f>
        <v/>
      </c>
      <c r="J79" s="343">
        <f>ROUND(I79*E79,2)</f>
        <v/>
      </c>
    </row>
    <row r="80" hidden="1" outlineLevel="1" ht="25.5" customFormat="1" customHeight="1" s="370">
      <c r="A80" s="416" t="n">
        <v>60</v>
      </c>
      <c r="B80" s="329" t="n">
        <v>30305</v>
      </c>
      <c r="C80" s="423" t="inlineStr">
        <is>
          <t>Лебедки ручные и рычажные тяговым усилием 31,39 кН (3,2 т)</t>
        </is>
      </c>
      <c r="D80" s="416" t="inlineStr">
        <is>
          <t>маш.час</t>
        </is>
      </c>
      <c r="E80" s="501" t="n">
        <v>1.01</v>
      </c>
      <c r="F80" s="425" t="n">
        <v>3.12</v>
      </c>
      <c r="G80" s="343">
        <f>ROUND(E80*F80,2)</f>
        <v/>
      </c>
      <c r="H80" s="333">
        <f>G80/$G$91</f>
        <v/>
      </c>
      <c r="I80" s="343">
        <f>ROUND(F80*Прил.10!$D$12,2)</f>
        <v/>
      </c>
      <c r="J80" s="343">
        <f>ROUND(I80*E80,2)</f>
        <v/>
      </c>
    </row>
    <row r="81" hidden="1" outlineLevel="1" ht="14.25" customFormat="1" customHeight="1" s="370">
      <c r="A81" s="416" t="n">
        <v>61</v>
      </c>
      <c r="B81" s="329" t="n">
        <v>331451</v>
      </c>
      <c r="C81" s="423" t="inlineStr">
        <is>
          <t>Перфораторы электрические</t>
        </is>
      </c>
      <c r="D81" s="416" t="inlineStr">
        <is>
          <t>маш.час</t>
        </is>
      </c>
      <c r="E81" s="501" t="n">
        <v>1.07</v>
      </c>
      <c r="F81" s="425" t="n">
        <v>2.08</v>
      </c>
      <c r="G81" s="343">
        <f>ROUND(E81*F81,2)</f>
        <v/>
      </c>
      <c r="H81" s="333">
        <f>G81/$G$91</f>
        <v/>
      </c>
      <c r="I81" s="343">
        <f>ROUND(F81*Прил.10!$D$12,2)</f>
        <v/>
      </c>
      <c r="J81" s="343">
        <f>ROUND(I81*E81,2)</f>
        <v/>
      </c>
    </row>
    <row r="82" hidden="1" outlineLevel="1" ht="25.5" customFormat="1" customHeight="1" s="370">
      <c r="A82" s="416" t="n">
        <v>62</v>
      </c>
      <c r="B82" s="329" t="n">
        <v>400051</v>
      </c>
      <c r="C82" s="423" t="inlineStr">
        <is>
          <t>Автомобиль-самосвал, грузоподъемность до 7 т</t>
        </is>
      </c>
      <c r="D82" s="416" t="inlineStr">
        <is>
          <t>маш.час</t>
        </is>
      </c>
      <c r="E82" s="501" t="n">
        <v>0.02</v>
      </c>
      <c r="F82" s="425" t="n">
        <v>111</v>
      </c>
      <c r="G82" s="343">
        <f>ROUND(E82*F82,2)</f>
        <v/>
      </c>
      <c r="H82" s="333">
        <f>G82/$G$91</f>
        <v/>
      </c>
      <c r="I82" s="343">
        <f>ROUND(F82*Прил.10!$D$12,2)</f>
        <v/>
      </c>
      <c r="J82" s="343">
        <f>ROUND(I82*E82,2)</f>
        <v/>
      </c>
    </row>
    <row r="83" hidden="1" outlineLevel="1" ht="14.25" customFormat="1" customHeight="1" s="370">
      <c r="A83" s="416" t="n">
        <v>63</v>
      </c>
      <c r="B83" s="329" t="n">
        <v>331006</v>
      </c>
      <c r="C83" s="423" t="inlineStr">
        <is>
          <t>Станок трубонарезной</t>
        </is>
      </c>
      <c r="D83" s="416" t="inlineStr">
        <is>
          <t>маш.час</t>
        </is>
      </c>
      <c r="E83" s="501" t="n">
        <v>0.07000000000000001</v>
      </c>
      <c r="F83" s="425" t="n">
        <v>30.46</v>
      </c>
      <c r="G83" s="343">
        <f>ROUND(E83*F83,2)</f>
        <v/>
      </c>
      <c r="H83" s="333">
        <f>G83/$G$91</f>
        <v/>
      </c>
      <c r="I83" s="343">
        <f>ROUND(F83*Прил.10!$D$12,2)</f>
        <v/>
      </c>
      <c r="J83" s="343">
        <f>ROUND(I83*E83,2)</f>
        <v/>
      </c>
    </row>
    <row r="84" hidden="1" outlineLevel="1" ht="25.5" customFormat="1" customHeight="1" s="370">
      <c r="A84" s="416" t="n">
        <v>64</v>
      </c>
      <c r="B84" s="329" t="n">
        <v>251703</v>
      </c>
      <c r="C84" s="423" t="inlineStr">
        <is>
          <t>Вагонетки неопрокидные, вместимость до 1,5 м3</t>
        </is>
      </c>
      <c r="D84" s="416" t="inlineStr">
        <is>
          <t>маш.час</t>
        </is>
      </c>
      <c r="E84" s="501" t="n">
        <v>3.5</v>
      </c>
      <c r="F84" s="425" t="n">
        <v>0.5</v>
      </c>
      <c r="G84" s="343">
        <f>ROUND(E84*F84,2)</f>
        <v/>
      </c>
      <c r="H84" s="333">
        <f>G84/$G$91</f>
        <v/>
      </c>
      <c r="I84" s="343">
        <f>ROUND(F84*Прил.10!$D$12,2)</f>
        <v/>
      </c>
      <c r="J84" s="343">
        <f>ROUND(I84*E84,2)</f>
        <v/>
      </c>
    </row>
    <row r="85" hidden="1" outlineLevel="1" ht="14.25" customFormat="1" customHeight="1" s="370">
      <c r="A85" s="416" t="n">
        <v>65</v>
      </c>
      <c r="B85" s="329" t="n">
        <v>331004</v>
      </c>
      <c r="C85" s="423" t="inlineStr">
        <is>
          <t>Станок токарно-винторезный</t>
        </is>
      </c>
      <c r="D85" s="416" t="inlineStr">
        <is>
          <t>маш.час</t>
        </is>
      </c>
      <c r="E85" s="501" t="n">
        <v>0.07000000000000001</v>
      </c>
      <c r="F85" s="425" t="n">
        <v>19.76</v>
      </c>
      <c r="G85" s="343">
        <f>ROUND(E85*F85,2)</f>
        <v/>
      </c>
      <c r="H85" s="333">
        <f>G85/$G$91</f>
        <v/>
      </c>
      <c r="I85" s="343">
        <f>ROUND(F85*Прил.10!$D$12,2)</f>
        <v/>
      </c>
      <c r="J85" s="343">
        <f>ROUND(I85*E85,2)</f>
        <v/>
      </c>
    </row>
    <row r="86" hidden="1" outlineLevel="1" ht="51" customFormat="1" customHeight="1" s="370">
      <c r="A86" s="416" t="n">
        <v>66</v>
      </c>
      <c r="B86" s="329" t="n">
        <v>41400</v>
      </c>
      <c r="C86" s="423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6" s="416" t="inlineStr">
        <is>
          <t>маш.час</t>
        </is>
      </c>
      <c r="E86" s="501" t="n">
        <v>0.16</v>
      </c>
      <c r="F86" s="425" t="n">
        <v>6.7</v>
      </c>
      <c r="G86" s="343">
        <f>ROUND(E86*F86,2)</f>
        <v/>
      </c>
      <c r="H86" s="333">
        <f>G86/$G$91</f>
        <v/>
      </c>
      <c r="I86" s="343">
        <f>ROUND(F86*Прил.10!$D$12,2)</f>
        <v/>
      </c>
      <c r="J86" s="343">
        <f>ROUND(I86*E86,2)</f>
        <v/>
      </c>
    </row>
    <row r="87" hidden="1" outlineLevel="1" ht="25.5" customFormat="1" customHeight="1" s="370">
      <c r="A87" s="416" t="n">
        <v>67</v>
      </c>
      <c r="B87" s="329" t="n">
        <v>30401</v>
      </c>
      <c r="C87" s="423" t="inlineStr">
        <is>
          <t>Лебедки электрические тяговым усилием до 5,79 кН (0,59 т)</t>
        </is>
      </c>
      <c r="D87" s="416" t="inlineStr">
        <is>
          <t>маш.час</t>
        </is>
      </c>
      <c r="E87" s="501" t="n">
        <v>0.63</v>
      </c>
      <c r="F87" s="425" t="n">
        <v>1.7</v>
      </c>
      <c r="G87" s="343">
        <f>ROUND(E87*F87,2)</f>
        <v/>
      </c>
      <c r="H87" s="333">
        <f>G87/$G$91</f>
        <v/>
      </c>
      <c r="I87" s="343">
        <f>ROUND(F87*Прил.10!$D$12,2)</f>
        <v/>
      </c>
      <c r="J87" s="343">
        <f>ROUND(I87*E87,2)</f>
        <v/>
      </c>
    </row>
    <row r="88" hidden="1" outlineLevel="1" ht="14.25" customFormat="1" customHeight="1" s="370">
      <c r="A88" s="416" t="n">
        <v>68</v>
      </c>
      <c r="B88" s="329" t="n">
        <v>331103</v>
      </c>
      <c r="C88" s="423" t="inlineStr">
        <is>
          <t>Трамбовки электрические</t>
        </is>
      </c>
      <c r="D88" s="416" t="inlineStr">
        <is>
          <t>маш.час</t>
        </is>
      </c>
      <c r="E88" s="501" t="n">
        <v>0.01</v>
      </c>
      <c r="F88" s="425" t="n">
        <v>6.7</v>
      </c>
      <c r="G88" s="343">
        <f>ROUND(E88*F88,2)</f>
        <v/>
      </c>
      <c r="H88" s="333">
        <f>G88/$G$91</f>
        <v/>
      </c>
      <c r="I88" s="343">
        <f>ROUND(F88*Прил.10!$D$12,2)</f>
        <v/>
      </c>
      <c r="J88" s="343">
        <f>ROUND(I88*E88,2)</f>
        <v/>
      </c>
    </row>
    <row r="89" collapsed="1" ht="14.25" customFormat="1" customHeight="1" s="370">
      <c r="A89" s="416" t="n"/>
      <c r="B89" s="416" t="n"/>
      <c r="C89" s="423" t="inlineStr">
        <is>
          <t>Итого прочие машины и механизмы</t>
        </is>
      </c>
      <c r="D89" s="416" t="n"/>
      <c r="E89" s="424" t="n"/>
      <c r="F89" s="343" t="n"/>
      <c r="G89" s="346">
        <f>SUM(G34:G88)</f>
        <v/>
      </c>
      <c r="H89" s="333">
        <f>G89/G91</f>
        <v/>
      </c>
      <c r="I89" s="343" t="n"/>
      <c r="J89" s="346">
        <f>SUM(J34:J88)</f>
        <v/>
      </c>
    </row>
    <row r="90" ht="29.45" customFormat="1" customHeight="1" s="370">
      <c r="A90" s="416" t="n"/>
      <c r="B90" s="416" t="n"/>
      <c r="C90" s="423" t="inlineStr">
        <is>
          <t>Итого прочие машины и механизмы 
(с коэффициентом на демонтаж 0,7)</t>
        </is>
      </c>
      <c r="D90" s="416" t="n"/>
      <c r="E90" s="424" t="n"/>
      <c r="F90" s="343" t="n"/>
      <c r="G90" s="346">
        <f>G89*0.7</f>
        <v/>
      </c>
      <c r="H90" s="348">
        <f>G90/G92</f>
        <v/>
      </c>
      <c r="I90" s="349" t="n"/>
      <c r="J90" s="349">
        <f>J89*0.7</f>
        <v/>
      </c>
    </row>
    <row r="91" ht="25.5" customFormat="1" customHeight="1" s="370">
      <c r="A91" s="416" t="n"/>
      <c r="B91" s="416" t="n"/>
      <c r="C91" s="407" t="inlineStr">
        <is>
          <t>Итого по разделу «Машины и механизмы»</t>
        </is>
      </c>
      <c r="D91" s="416" t="n"/>
      <c r="E91" s="424" t="n"/>
      <c r="F91" s="343" t="n"/>
      <c r="G91" s="343">
        <f>G89+G32</f>
        <v/>
      </c>
      <c r="H91" s="348" t="n">
        <v>1</v>
      </c>
      <c r="I91" s="349" t="n"/>
      <c r="J91" s="350">
        <f>J89+J32</f>
        <v/>
      </c>
    </row>
    <row r="92" ht="42" customFormat="1" customHeight="1" s="370">
      <c r="A92" s="416" t="n"/>
      <c r="B92" s="416" t="n"/>
      <c r="C92" s="407" t="inlineStr">
        <is>
          <t>Итого по разделу «Машины и механизмы»  
(с коэффициентом на демонтаж 0,7)</t>
        </is>
      </c>
      <c r="D92" s="416" t="n"/>
      <c r="E92" s="424" t="n"/>
      <c r="F92" s="343" t="n"/>
      <c r="G92" s="343">
        <f>G33+G90</f>
        <v/>
      </c>
      <c r="H92" s="348" t="n">
        <v>1</v>
      </c>
      <c r="I92" s="349" t="n"/>
      <c r="J92" s="350">
        <f>J33+J90</f>
        <v/>
      </c>
    </row>
    <row r="93" ht="14.25" customFormat="1" customHeight="1" s="370">
      <c r="A93" s="416" t="n"/>
      <c r="B93" s="407" t="inlineStr">
        <is>
          <t>Оборудование</t>
        </is>
      </c>
      <c r="C93" s="490" t="n"/>
      <c r="D93" s="490" t="n"/>
      <c r="E93" s="490" t="n"/>
      <c r="F93" s="490" t="n"/>
      <c r="G93" s="490" t="n"/>
      <c r="H93" s="491" t="n"/>
      <c r="I93" s="345" t="n"/>
      <c r="J93" s="345" t="n"/>
    </row>
    <row r="94">
      <c r="A94" s="416" t="n"/>
      <c r="B94" s="423" t="inlineStr">
        <is>
          <t>Основное оборудование</t>
        </is>
      </c>
      <c r="C94" s="490" t="n"/>
      <c r="D94" s="490" t="n"/>
      <c r="E94" s="490" t="n"/>
      <c r="F94" s="490" t="n"/>
      <c r="G94" s="490" t="n"/>
      <c r="H94" s="491" t="n"/>
      <c r="I94" s="345" t="n"/>
      <c r="J94" s="345" t="n"/>
      <c r="K94" s="370" t="n"/>
      <c r="L94" s="370" t="n"/>
    </row>
    <row r="95">
      <c r="A95" s="416" t="n"/>
      <c r="B95" s="416" t="n"/>
      <c r="C95" s="423" t="inlineStr">
        <is>
          <t>Итого основное оборудование</t>
        </is>
      </c>
      <c r="D95" s="416" t="n"/>
      <c r="E95" s="315" t="n"/>
      <c r="F95" s="425" t="n"/>
      <c r="G95" s="343" t="n">
        <v>0</v>
      </c>
      <c r="H95" s="426" t="n">
        <v>0</v>
      </c>
      <c r="I95" s="346" t="n"/>
      <c r="J95" s="343" t="n">
        <v>0</v>
      </c>
      <c r="K95" s="370" t="n"/>
      <c r="L95" s="370" t="n"/>
    </row>
    <row r="96">
      <c r="A96" s="416" t="n"/>
      <c r="B96" s="416" t="n"/>
      <c r="C96" s="423" t="inlineStr">
        <is>
          <t>Итого прочее оборудование</t>
        </is>
      </c>
      <c r="D96" s="416" t="n"/>
      <c r="E96" s="501" t="n"/>
      <c r="F96" s="425" t="n"/>
      <c r="G96" s="343" t="n">
        <v>0</v>
      </c>
      <c r="H96" s="426" t="n">
        <v>0</v>
      </c>
      <c r="I96" s="346" t="n"/>
      <c r="J96" s="343" t="n">
        <v>0</v>
      </c>
      <c r="K96" s="370" t="n"/>
      <c r="L96" s="370" t="n"/>
    </row>
    <row r="97">
      <c r="A97" s="416" t="n"/>
      <c r="B97" s="416" t="n"/>
      <c r="C97" s="407" t="inlineStr">
        <is>
          <t>Итого по разделу «Оборудование»</t>
        </is>
      </c>
      <c r="D97" s="416" t="n"/>
      <c r="E97" s="424" t="n"/>
      <c r="F97" s="425" t="n"/>
      <c r="G97" s="343" t="n">
        <v>0</v>
      </c>
      <c r="H97" s="426" t="n">
        <v>0</v>
      </c>
      <c r="I97" s="346" t="n"/>
      <c r="J97" s="343">
        <f>J96+J95</f>
        <v/>
      </c>
      <c r="K97" s="370" t="n"/>
      <c r="L97" s="370" t="n"/>
    </row>
    <row r="98" ht="22.5" customHeight="1" s="372">
      <c r="A98" s="416" t="n"/>
      <c r="B98" s="416" t="n"/>
      <c r="C98" s="423" t="inlineStr">
        <is>
          <t>в том числе технологическое оборудование</t>
        </is>
      </c>
      <c r="D98" s="416" t="n"/>
      <c r="E98" s="502" t="n"/>
      <c r="F98" s="425" t="n"/>
      <c r="G98" s="343">
        <f>G97</f>
        <v/>
      </c>
      <c r="H98" s="426" t="n"/>
      <c r="I98" s="346" t="n"/>
      <c r="J98" s="343">
        <f>J97</f>
        <v/>
      </c>
      <c r="K98" s="370" t="n"/>
      <c r="L98" s="370" t="n"/>
    </row>
    <row r="99" ht="14.25" customFormat="1" customHeight="1" s="370">
      <c r="A99" s="416" t="n"/>
      <c r="B99" s="407" t="inlineStr">
        <is>
          <t>Материалы</t>
        </is>
      </c>
      <c r="C99" s="490" t="n"/>
      <c r="D99" s="490" t="n"/>
      <c r="E99" s="490" t="n"/>
      <c r="F99" s="490" t="n"/>
      <c r="G99" s="490" t="n"/>
      <c r="H99" s="491" t="n"/>
      <c r="I99" s="345" t="n"/>
      <c r="J99" s="345" t="n"/>
    </row>
    <row r="100" ht="14.25" customFormat="1" customHeight="1" s="370">
      <c r="A100" s="417" t="n"/>
      <c r="B100" s="419" t="inlineStr">
        <is>
          <t>Основные материалы</t>
        </is>
      </c>
      <c r="C100" s="503" t="n"/>
      <c r="D100" s="503" t="n"/>
      <c r="E100" s="503" t="n"/>
      <c r="F100" s="503" t="n"/>
      <c r="G100" s="503" t="n"/>
      <c r="H100" s="504" t="n"/>
      <c r="I100" s="207" t="n"/>
      <c r="J100" s="207" t="n"/>
    </row>
    <row r="101" ht="14.25" customFormat="1" customHeight="1" s="370">
      <c r="A101" s="416" t="n"/>
      <c r="B101" s="329" t="n"/>
      <c r="C101" s="423" t="inlineStr">
        <is>
          <t>Итого основные материалы</t>
        </is>
      </c>
      <c r="D101" s="416" t="n"/>
      <c r="E101" s="501" t="n"/>
      <c r="F101" s="343" t="n"/>
      <c r="G101" s="343" t="n">
        <v>0</v>
      </c>
      <c r="H101" s="333" t="n">
        <v>0</v>
      </c>
      <c r="I101" s="343" t="n"/>
      <c r="J101" s="343" t="n">
        <v>0</v>
      </c>
    </row>
    <row r="102" ht="14.25" customFormat="1" customHeight="1" s="370">
      <c r="A102" s="418" t="n"/>
      <c r="B102" s="418" t="n"/>
      <c r="C102" s="208" t="inlineStr">
        <is>
          <t>Итого прочие материалы</t>
        </is>
      </c>
      <c r="D102" s="418" t="n"/>
      <c r="E102" s="325" t="n"/>
      <c r="F102" s="326" t="n"/>
      <c r="G102" s="350" t="n">
        <v>0</v>
      </c>
      <c r="H102" s="327" t="n">
        <v>0</v>
      </c>
      <c r="I102" s="350" t="n"/>
      <c r="J102" s="350" t="n">
        <v>0</v>
      </c>
    </row>
    <row r="103" ht="14.25" customFormat="1" customHeight="1" s="370">
      <c r="A103" s="416" t="n"/>
      <c r="B103" s="416" t="n"/>
      <c r="C103" s="407" t="inlineStr">
        <is>
          <t>Итого по разделу «Материалы»</t>
        </is>
      </c>
      <c r="D103" s="416" t="n"/>
      <c r="E103" s="424" t="n"/>
      <c r="F103" s="425" t="n"/>
      <c r="G103" s="343">
        <f>G101+G102</f>
        <v/>
      </c>
      <c r="H103" s="333" t="n">
        <v>0</v>
      </c>
      <c r="I103" s="343" t="n"/>
      <c r="J103" s="343" t="n">
        <v>0</v>
      </c>
    </row>
    <row r="104" ht="14.25" customFormat="1" customHeight="1" s="370">
      <c r="A104" s="416" t="n"/>
      <c r="B104" s="416" t="n"/>
      <c r="C104" s="423" t="inlineStr">
        <is>
          <t>ИТОГО ПО РМ</t>
        </is>
      </c>
      <c r="D104" s="416" t="n"/>
      <c r="E104" s="424" t="n"/>
      <c r="F104" s="425" t="n"/>
      <c r="G104" s="343">
        <f>G14+G91+G103</f>
        <v/>
      </c>
      <c r="H104" s="426" t="n"/>
      <c r="I104" s="343" t="n"/>
      <c r="J104" s="343">
        <f>J14+J91+J103</f>
        <v/>
      </c>
    </row>
    <row r="105" ht="31.9" customFormat="1" customHeight="1" s="370">
      <c r="A105" s="416" t="n"/>
      <c r="B105" s="416" t="n"/>
      <c r="C105" s="423" t="inlineStr">
        <is>
          <t>ИТОГО ПО РМ
(с коэффициентом на демонтаж 0,7)</t>
        </is>
      </c>
      <c r="D105" s="416" t="n"/>
      <c r="E105" s="424" t="n"/>
      <c r="F105" s="425" t="n"/>
      <c r="G105" s="343">
        <f>G15+G92</f>
        <v/>
      </c>
      <c r="H105" s="426" t="n"/>
      <c r="I105" s="343" t="n"/>
      <c r="J105" s="343">
        <f>J15+J92</f>
        <v/>
      </c>
    </row>
    <row r="106" ht="14.25" customFormat="1" customHeight="1" s="370">
      <c r="A106" s="416" t="n"/>
      <c r="B106" s="416" t="n"/>
      <c r="C106" s="423" t="inlineStr">
        <is>
          <t>Накладные расходы</t>
        </is>
      </c>
      <c r="D106" s="275" t="n">
        <v>1.07</v>
      </c>
      <c r="E106" s="424" t="n"/>
      <c r="F106" s="425" t="n"/>
      <c r="G106" s="343" t="n">
        <v>401631.53</v>
      </c>
      <c r="H106" s="426" t="n"/>
      <c r="I106" s="343" t="n"/>
      <c r="J106" s="343">
        <f>ROUND(D106*(J14+J17),2)</f>
        <v/>
      </c>
    </row>
    <row r="107" ht="29.45" customFormat="1" customHeight="1" s="370">
      <c r="A107" s="416" t="n"/>
      <c r="B107" s="416" t="n"/>
      <c r="C107" s="423" t="inlineStr">
        <is>
          <t>Накладные расходы 
(с коэффициентом на демонтаж 0,7)</t>
        </is>
      </c>
      <c r="D107" s="352" t="n">
        <v>1.07</v>
      </c>
      <c r="E107" s="424" t="n"/>
      <c r="F107" s="425" t="n"/>
      <c r="G107" s="343">
        <f>G106*0.7</f>
        <v/>
      </c>
      <c r="H107" s="426" t="n"/>
      <c r="I107" s="343" t="n"/>
      <c r="J107" s="343">
        <f>ROUND(D107*(J15+J18),2)</f>
        <v/>
      </c>
    </row>
    <row r="108" ht="14.25" customFormat="1" customHeight="1" s="370">
      <c r="A108" s="416" t="n"/>
      <c r="B108" s="416" t="n"/>
      <c r="C108" s="423" t="inlineStr">
        <is>
          <t>Сметная прибыль</t>
        </is>
      </c>
      <c r="D108" s="275" t="n">
        <v>0.66</v>
      </c>
      <c r="E108" s="424" t="n"/>
      <c r="F108" s="425" t="n"/>
      <c r="G108" s="343" t="n">
        <v>248180.78</v>
      </c>
      <c r="H108" s="426" t="n"/>
      <c r="I108" s="343" t="n"/>
      <c r="J108" s="343">
        <f>ROUND(D108*(J14+J17),2)</f>
        <v/>
      </c>
    </row>
    <row r="109" ht="31.15" customFormat="1" customHeight="1" s="370">
      <c r="A109" s="416" t="n"/>
      <c r="B109" s="416" t="n"/>
      <c r="C109" s="423" t="inlineStr">
        <is>
          <t>Сметная прибыль 
(с коэффициентом на демонтаж 0,7)</t>
        </is>
      </c>
      <c r="D109" s="352" t="n">
        <v>0.66</v>
      </c>
      <c r="E109" s="424" t="n"/>
      <c r="F109" s="425" t="n"/>
      <c r="G109" s="343">
        <f>G108*0.7</f>
        <v/>
      </c>
      <c r="H109" s="426" t="n"/>
      <c r="I109" s="343" t="n"/>
      <c r="J109" s="343">
        <f>ROUND(D109*(J15+J18),2)</f>
        <v/>
      </c>
    </row>
    <row r="110" ht="26.45" customFormat="1" customHeight="1" s="370">
      <c r="A110" s="416" t="n"/>
      <c r="B110" s="416" t="n"/>
      <c r="C110" s="423" t="inlineStr">
        <is>
          <t>Итого СМР (с НР и СП) 
(с коэффициентом на демонтаж 0,7)</t>
        </is>
      </c>
      <c r="D110" s="416" t="n"/>
      <c r="E110" s="424" t="n"/>
      <c r="F110" s="425" t="n"/>
      <c r="G110" s="343">
        <f>ROUND((G105+G107+G109),2)</f>
        <v/>
      </c>
      <c r="H110" s="426" t="n"/>
      <c r="I110" s="343" t="n"/>
      <c r="J110" s="343">
        <f>ROUND((J105+J107+J109),2)</f>
        <v/>
      </c>
    </row>
    <row r="111" ht="28.15" customFormat="1" customHeight="1" s="370">
      <c r="A111" s="416" t="n"/>
      <c r="B111" s="416" t="n"/>
      <c r="C111" s="423" t="inlineStr">
        <is>
          <t>ВСЕГО СМР + ОБОРУДОВАНИЕ 
(с коэффициентом на демонтаж 0,7)</t>
        </is>
      </c>
      <c r="D111" s="416" t="n"/>
      <c r="E111" s="424" t="n"/>
      <c r="F111" s="425" t="n"/>
      <c r="G111" s="343">
        <f>G110</f>
        <v/>
      </c>
      <c r="H111" s="426" t="n"/>
      <c r="I111" s="343" t="n"/>
      <c r="J111" s="343">
        <f>J110</f>
        <v/>
      </c>
    </row>
    <row r="112" ht="14.25" customFormat="1" customHeight="1" s="370">
      <c r="A112" s="416" t="n"/>
      <c r="B112" s="416" t="n"/>
      <c r="C112" s="423" t="inlineStr">
        <is>
          <t>ИТОГО ПОКАЗАТЕЛЬ НА ЕД. ИЗМ.</t>
        </is>
      </c>
      <c r="D112" s="416" t="inlineStr">
        <is>
          <t>ячейка</t>
        </is>
      </c>
      <c r="E112" s="502" t="n">
        <v>2</v>
      </c>
      <c r="F112" s="425" t="n"/>
      <c r="G112" s="343">
        <f>G111/E112</f>
        <v/>
      </c>
      <c r="H112" s="426" t="n"/>
      <c r="I112" s="343" t="n"/>
      <c r="J112" s="343">
        <f>J111/E112</f>
        <v/>
      </c>
    </row>
    <row r="114" ht="14.25" customFormat="1" customHeight="1" s="370">
      <c r="A114" s="364" t="inlineStr">
        <is>
          <t>Составил ______________________   А.Р. Маркова</t>
        </is>
      </c>
      <c r="B114" s="370" t="n"/>
    </row>
    <row r="115" ht="14.25" customFormat="1" customHeight="1" s="370">
      <c r="A115" s="371" t="inlineStr">
        <is>
          <t xml:space="preserve">                         (подпись, инициалы, фамилия)</t>
        </is>
      </c>
      <c r="B115" s="370" t="n"/>
    </row>
    <row r="116" ht="14.25" customFormat="1" customHeight="1" s="370">
      <c r="A116" s="364" t="n"/>
      <c r="B116" s="370" t="n"/>
    </row>
    <row r="117" ht="14.25" customFormat="1" customHeight="1" s="370">
      <c r="A117" s="364" t="inlineStr">
        <is>
          <t>Проверил ______________________        А.В. Костянецкая</t>
        </is>
      </c>
      <c r="B117" s="370" t="n"/>
    </row>
    <row r="118" ht="14.25" customFormat="1" customHeight="1" s="370">
      <c r="A118" s="371" t="inlineStr">
        <is>
          <t xml:space="preserve">                        (подпись, инициалы, фамилия)</t>
        </is>
      </c>
      <c r="B118" s="370" t="n"/>
    </row>
  </sheetData>
  <mergeCells count="21">
    <mergeCell ref="B99:H99"/>
    <mergeCell ref="H9:H10"/>
    <mergeCell ref="A4:J4"/>
    <mergeCell ref="H2:J2"/>
    <mergeCell ref="B20:H20"/>
    <mergeCell ref="C9:C10"/>
    <mergeCell ref="B94:H94"/>
    <mergeCell ref="E9:E10"/>
    <mergeCell ref="A7:H7"/>
    <mergeCell ref="B16:H16"/>
    <mergeCell ref="B100:H100"/>
    <mergeCell ref="B9:B10"/>
    <mergeCell ref="B93:H93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17" sqref="E17"/>
    </sheetView>
  </sheetViews>
  <sheetFormatPr baseColWidth="8" defaultRowHeight="15"/>
  <cols>
    <col width="5.7109375" customWidth="1" style="372" min="1" max="1"/>
    <col width="17.5703125" customWidth="1" style="372" min="2" max="2"/>
    <col width="39.140625" customWidth="1" style="372" min="3" max="3"/>
    <col width="10.7109375" customWidth="1" style="372" min="4" max="4"/>
    <col width="13.85546875" customWidth="1" style="372" min="5" max="5"/>
    <col width="13.28515625" customWidth="1" style="372" min="6" max="6"/>
    <col width="14.140625" customWidth="1" style="372" min="7" max="7"/>
  </cols>
  <sheetData>
    <row r="1">
      <c r="A1" s="431" t="inlineStr">
        <is>
          <t>Приложение №6</t>
        </is>
      </c>
    </row>
    <row r="2" ht="21.75" customHeight="1" s="372">
      <c r="A2" s="431" t="n"/>
      <c r="B2" s="431" t="n"/>
      <c r="C2" s="431" t="n"/>
      <c r="D2" s="431" t="n"/>
      <c r="E2" s="431" t="n"/>
      <c r="F2" s="431" t="n"/>
      <c r="G2" s="431" t="n"/>
    </row>
    <row r="3">
      <c r="A3" s="389" t="inlineStr">
        <is>
          <t>Расчет стоимости оборудования</t>
        </is>
      </c>
    </row>
    <row r="4" ht="25.5" customHeight="1" s="372">
      <c r="A4" s="392" t="inlineStr">
        <is>
          <t>Наименование разрабатываемого показателя УНЦ — Демонтаж ячейки однофазного автотрансформатора 500 кВ/СН/НН</t>
        </is>
      </c>
    </row>
    <row r="5">
      <c r="A5" s="364" t="n"/>
      <c r="B5" s="364" t="n"/>
      <c r="C5" s="364" t="n"/>
      <c r="D5" s="364" t="n"/>
      <c r="E5" s="364" t="n"/>
      <c r="F5" s="364" t="n"/>
      <c r="G5" s="364" t="n"/>
    </row>
    <row r="6" ht="30" customHeight="1" s="372">
      <c r="A6" s="436" t="inlineStr">
        <is>
          <t>№ пп.</t>
        </is>
      </c>
      <c r="B6" s="436" t="inlineStr">
        <is>
          <t>Код ресурса</t>
        </is>
      </c>
      <c r="C6" s="436" t="inlineStr">
        <is>
          <t>Наименование</t>
        </is>
      </c>
      <c r="D6" s="436" t="inlineStr">
        <is>
          <t>Ед. изм.</t>
        </is>
      </c>
      <c r="E6" s="416" t="inlineStr">
        <is>
          <t>Кол-во единиц по проектным данным</t>
        </is>
      </c>
      <c r="F6" s="436" t="inlineStr">
        <is>
          <t>Сметная стоимость в ценах на 01.01.2000 (руб.)</t>
        </is>
      </c>
      <c r="G6" s="491" t="n"/>
    </row>
    <row r="7">
      <c r="A7" s="493" t="n"/>
      <c r="B7" s="493" t="n"/>
      <c r="C7" s="493" t="n"/>
      <c r="D7" s="493" t="n"/>
      <c r="E7" s="493" t="n"/>
      <c r="F7" s="416" t="inlineStr">
        <is>
          <t>на ед. изм.</t>
        </is>
      </c>
      <c r="G7" s="416" t="inlineStr">
        <is>
          <t>общая</t>
        </is>
      </c>
    </row>
    <row r="8">
      <c r="A8" s="416" t="n">
        <v>1</v>
      </c>
      <c r="B8" s="416" t="n">
        <v>2</v>
      </c>
      <c r="C8" s="416" t="n">
        <v>3</v>
      </c>
      <c r="D8" s="416" t="n">
        <v>4</v>
      </c>
      <c r="E8" s="416" t="n">
        <v>5</v>
      </c>
      <c r="F8" s="416" t="n">
        <v>6</v>
      </c>
      <c r="G8" s="416" t="n">
        <v>7</v>
      </c>
    </row>
    <row r="9" ht="15" customHeight="1" s="372">
      <c r="A9" s="281" t="n"/>
      <c r="B9" s="423" t="inlineStr">
        <is>
          <t>ИНЖЕНЕРНОЕ ОБОРУДОВАНИЕ</t>
        </is>
      </c>
      <c r="C9" s="490" t="n"/>
      <c r="D9" s="490" t="n"/>
      <c r="E9" s="490" t="n"/>
      <c r="F9" s="490" t="n"/>
      <c r="G9" s="491" t="n"/>
    </row>
    <row r="10" ht="27" customHeight="1" s="372">
      <c r="A10" s="416" t="n"/>
      <c r="B10" s="407" t="n"/>
      <c r="C10" s="423" t="inlineStr">
        <is>
          <t>ИТОГО ИНЖЕНЕРНОЕ ОБОРУДОВАНИЕ</t>
        </is>
      </c>
      <c r="D10" s="407" t="n"/>
      <c r="E10" s="142" t="n"/>
      <c r="F10" s="425" t="n"/>
      <c r="G10" s="425" t="n">
        <v>0</v>
      </c>
    </row>
    <row r="11">
      <c r="A11" s="416" t="n"/>
      <c r="B11" s="423" t="inlineStr">
        <is>
          <t>ТЕХНОЛОГИЧЕСКОЕ ОБОРУДОВАНИЕ</t>
        </is>
      </c>
      <c r="C11" s="490" t="n"/>
      <c r="D11" s="490" t="n"/>
      <c r="E11" s="490" t="n"/>
      <c r="F11" s="490" t="n"/>
      <c r="G11" s="491" t="n"/>
    </row>
    <row r="12" ht="25.5" customHeight="1" s="372">
      <c r="A12" s="416" t="n"/>
      <c r="B12" s="423" t="n"/>
      <c r="C12" s="423" t="inlineStr">
        <is>
          <t>ИТОГО ТЕХНОЛОГИЧЕСКОЕ ОБОРУДОВАНИЕ</t>
        </is>
      </c>
      <c r="D12" s="423" t="n"/>
      <c r="E12" s="435" t="n"/>
      <c r="F12" s="425" t="n"/>
      <c r="G12" s="343" t="n">
        <v>0</v>
      </c>
    </row>
    <row r="13" ht="19.5" customHeight="1" s="372">
      <c r="A13" s="416" t="n"/>
      <c r="B13" s="423" t="n"/>
      <c r="C13" s="423" t="inlineStr">
        <is>
          <t>Всего по разделу «Оборудование»</t>
        </is>
      </c>
      <c r="D13" s="423" t="n"/>
      <c r="E13" s="435" t="n"/>
      <c r="F13" s="425" t="n"/>
      <c r="G13" s="343">
        <f>G10+G12</f>
        <v/>
      </c>
    </row>
    <row r="14">
      <c r="A14" s="368" t="n"/>
      <c r="B14" s="369" t="n"/>
      <c r="C14" s="368" t="n"/>
      <c r="D14" s="368" t="n"/>
      <c r="E14" s="368" t="n"/>
      <c r="F14" s="368" t="n"/>
      <c r="G14" s="368" t="n"/>
    </row>
    <row r="15">
      <c r="A15" s="364" t="inlineStr">
        <is>
          <t>Составил ______________________    А.Р. Маркова</t>
        </is>
      </c>
      <c r="B15" s="370" t="n"/>
      <c r="C15" s="370" t="n"/>
      <c r="D15" s="368" t="n"/>
      <c r="E15" s="368" t="n"/>
      <c r="F15" s="368" t="n"/>
      <c r="G15" s="368" t="n"/>
    </row>
    <row r="16">
      <c r="A16" s="371" t="inlineStr">
        <is>
          <t xml:space="preserve">                         (подпись, инициалы, фамилия)</t>
        </is>
      </c>
      <c r="B16" s="370" t="n"/>
      <c r="C16" s="370" t="n"/>
      <c r="D16" s="368" t="n"/>
      <c r="E16" s="368" t="n"/>
      <c r="F16" s="368" t="n"/>
      <c r="G16" s="368" t="n"/>
    </row>
    <row r="17">
      <c r="A17" s="364" t="n"/>
      <c r="B17" s="370" t="n"/>
      <c r="C17" s="370" t="n"/>
      <c r="D17" s="368" t="n"/>
      <c r="E17" s="368" t="n"/>
      <c r="F17" s="368" t="n"/>
      <c r="G17" s="368" t="n"/>
    </row>
    <row r="18">
      <c r="A18" s="364" t="inlineStr">
        <is>
          <t>Проверил ______________________        А.В. Костянецкая</t>
        </is>
      </c>
      <c r="B18" s="370" t="n"/>
      <c r="C18" s="370" t="n"/>
      <c r="D18" s="368" t="n"/>
      <c r="E18" s="368" t="n"/>
      <c r="F18" s="368" t="n"/>
      <c r="G18" s="368" t="n"/>
    </row>
    <row r="19">
      <c r="A19" s="371" t="inlineStr">
        <is>
          <t xml:space="preserve">                        (подпись, инициалы, фамилия)</t>
        </is>
      </c>
      <c r="B19" s="370" t="n"/>
      <c r="C19" s="370" t="n"/>
      <c r="D19" s="368" t="n"/>
      <c r="E19" s="368" t="n"/>
      <c r="F19" s="368" t="n"/>
      <c r="G19" s="3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72" min="1" max="1"/>
    <col width="29.7109375" customWidth="1" style="372" min="2" max="2"/>
    <col width="39.140625" customWidth="1" style="372" min="3" max="3"/>
    <col width="24.5703125" customWidth="1" style="372" min="4" max="4"/>
    <col width="8.85546875" customWidth="1" style="372" min="5" max="5"/>
  </cols>
  <sheetData>
    <row r="1">
      <c r="B1" s="364" t="n"/>
      <c r="C1" s="364" t="n"/>
      <c r="D1" s="431" t="inlineStr">
        <is>
          <t>Приложение №7</t>
        </is>
      </c>
    </row>
    <row r="2">
      <c r="A2" s="431" t="n"/>
      <c r="B2" s="431" t="n"/>
      <c r="C2" s="431" t="n"/>
      <c r="D2" s="431" t="n"/>
    </row>
    <row r="3" ht="24.75" customHeight="1" s="372">
      <c r="A3" s="389" t="inlineStr">
        <is>
          <t>Расчет показателя УНЦ</t>
        </is>
      </c>
    </row>
    <row r="4" ht="24.75" customHeight="1" s="372">
      <c r="A4" s="389" t="n"/>
      <c r="B4" s="389" t="n"/>
      <c r="C4" s="389" t="n"/>
      <c r="D4" s="389" t="n"/>
    </row>
    <row r="5" ht="24.6" customHeight="1" s="372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9.9" customHeight="1" s="372">
      <c r="A6" s="392" t="inlineStr">
        <is>
          <t>Единица измерения  — 1 км</t>
        </is>
      </c>
      <c r="D6" s="392" t="n"/>
    </row>
    <row r="7">
      <c r="A7" s="364" t="n"/>
      <c r="B7" s="364" t="n"/>
      <c r="C7" s="364" t="n"/>
      <c r="D7" s="364" t="n"/>
    </row>
    <row r="8" ht="14.45" customHeight="1" s="372">
      <c r="A8" s="402" t="inlineStr">
        <is>
          <t>Код показателя</t>
        </is>
      </c>
      <c r="B8" s="402" t="inlineStr">
        <is>
          <t>Наименование показателя</t>
        </is>
      </c>
      <c r="C8" s="402" t="inlineStr">
        <is>
          <t>Наименование РМ, входящих в состав показателя</t>
        </is>
      </c>
      <c r="D8" s="402" t="inlineStr">
        <is>
          <t>Норматив цены на 01.01.2023, тыс.руб.</t>
        </is>
      </c>
    </row>
    <row r="9" ht="15" customHeight="1" s="372">
      <c r="A9" s="493" t="n"/>
      <c r="B9" s="493" t="n"/>
      <c r="C9" s="493" t="n"/>
      <c r="D9" s="493" t="n"/>
    </row>
    <row r="10">
      <c r="A10" s="416" t="n">
        <v>1</v>
      </c>
      <c r="B10" s="416" t="n">
        <v>2</v>
      </c>
      <c r="C10" s="416" t="n">
        <v>3</v>
      </c>
      <c r="D10" s="416" t="n">
        <v>4</v>
      </c>
    </row>
    <row r="11" ht="41.45" customHeight="1" s="372">
      <c r="A11" s="416" t="inlineStr">
        <is>
          <t>М6-04-5</t>
        </is>
      </c>
      <c r="B11" s="416" t="inlineStr">
        <is>
          <t>УНЦ на демонтажные работы ПС</t>
        </is>
      </c>
      <c r="C11" s="366">
        <f>D5</f>
        <v/>
      </c>
      <c r="D11" s="367">
        <f>'Прил.4 РМ'!C41/1000</f>
        <v/>
      </c>
      <c r="E11" s="323" t="n"/>
    </row>
    <row r="12">
      <c r="A12" s="368" t="n"/>
      <c r="B12" s="369" t="n"/>
      <c r="C12" s="368" t="n"/>
      <c r="D12" s="368" t="n"/>
    </row>
    <row r="13">
      <c r="A13" s="364" t="inlineStr">
        <is>
          <t>Составил ______________________        А.Р. Маркова</t>
        </is>
      </c>
      <c r="B13" s="370" t="n"/>
      <c r="C13" s="370" t="n"/>
      <c r="D13" s="368" t="n"/>
    </row>
    <row r="14">
      <c r="A14" s="371" t="inlineStr">
        <is>
          <t xml:space="preserve">                         (подпись, инициалы, фамилия)</t>
        </is>
      </c>
      <c r="B14" s="370" t="n"/>
      <c r="C14" s="370" t="n"/>
      <c r="D14" s="368" t="n"/>
    </row>
    <row r="15">
      <c r="A15" s="364" t="n"/>
      <c r="B15" s="370" t="n"/>
      <c r="C15" s="370" t="n"/>
      <c r="D15" s="368" t="n"/>
    </row>
    <row r="16">
      <c r="A16" s="364" t="inlineStr">
        <is>
          <t>Проверил ______________________        А.В. Костянецкая</t>
        </is>
      </c>
      <c r="B16" s="370" t="n"/>
      <c r="C16" s="370" t="n"/>
      <c r="D16" s="368" t="n"/>
    </row>
    <row r="17">
      <c r="A17" s="371" t="inlineStr">
        <is>
          <t xml:space="preserve">                        (подпись, инициалы, фамилия)</t>
        </is>
      </c>
      <c r="B17" s="370" t="n"/>
      <c r="C17" s="370" t="n"/>
      <c r="D17" s="36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72" min="1" max="1"/>
    <col width="40.7109375" customWidth="1" style="372" min="2" max="2"/>
    <col width="37" customWidth="1" style="372" min="3" max="3"/>
    <col width="32" customWidth="1" style="372" min="4" max="4"/>
    <col width="9.140625" customWidth="1" style="372" min="5" max="5"/>
  </cols>
  <sheetData>
    <row r="4" ht="15.75" customHeight="1" s="372">
      <c r="B4" s="396" t="inlineStr">
        <is>
          <t>Приложение № 10</t>
        </is>
      </c>
    </row>
    <row r="5" ht="18.75" customHeight="1" s="372">
      <c r="B5" s="166" t="n"/>
    </row>
    <row r="6" ht="15.75" customHeight="1" s="372">
      <c r="B6" s="397" t="inlineStr">
        <is>
          <t>Используемые индексы изменений сметной стоимости и нормы сопутствующих затрат</t>
        </is>
      </c>
    </row>
    <row r="7">
      <c r="B7" s="437" t="n"/>
    </row>
    <row r="8">
      <c r="B8" s="437" t="n"/>
      <c r="C8" s="437" t="n"/>
      <c r="D8" s="437" t="n"/>
      <c r="E8" s="437" t="n"/>
    </row>
    <row r="9" ht="47.25" customHeight="1" s="372">
      <c r="B9" s="402" t="inlineStr">
        <is>
          <t>Наименование индекса / норм сопутствующих затрат</t>
        </is>
      </c>
      <c r="C9" s="402" t="inlineStr">
        <is>
          <t>Дата применения и обоснование индекса / норм сопутствующих затрат</t>
        </is>
      </c>
      <c r="D9" s="402" t="inlineStr">
        <is>
          <t>Размер индекса / норма сопутствующих затрат</t>
        </is>
      </c>
    </row>
    <row r="10" ht="15.75" customHeight="1" s="372">
      <c r="B10" s="402" t="n">
        <v>1</v>
      </c>
      <c r="C10" s="402" t="n">
        <v>2</v>
      </c>
      <c r="D10" s="402" t="n">
        <v>3</v>
      </c>
    </row>
    <row r="11" ht="45" customHeight="1" s="372">
      <c r="B11" s="402" t="inlineStr">
        <is>
          <t xml:space="preserve">Индекс изменения сметной стоимости на 1 квартал 2023 года. ОЗП </t>
        </is>
      </c>
      <c r="C11" s="402" t="inlineStr">
        <is>
          <t>Письмо Минстроя России от 30.03.2023г. №17106-ИФ/09  прил.1</t>
        </is>
      </c>
      <c r="D11" s="402" t="n">
        <v>44.29</v>
      </c>
    </row>
    <row r="12" ht="29.25" customHeight="1" s="372">
      <c r="B12" s="402" t="inlineStr">
        <is>
          <t>Индекс изменения сметной стоимости на 1 квартал 2023 года. ЭМ</t>
        </is>
      </c>
      <c r="C12" s="402" t="inlineStr">
        <is>
          <t>Письмо Минстроя России от 30.03.2023г. №17106-ИФ/09  прил.1</t>
        </is>
      </c>
      <c r="D12" s="402" t="n">
        <v>13.47</v>
      </c>
    </row>
    <row r="13" ht="29.25" customHeight="1" s="372">
      <c r="B13" s="402" t="inlineStr">
        <is>
          <t>Индекс изменения сметной стоимости на 1 квартал 2023 года. МАТ</t>
        </is>
      </c>
      <c r="C13" s="402" t="inlineStr">
        <is>
          <t>Письмо Минстроя России от 30.03.2023г. №17106-ИФ/09  прил.1</t>
        </is>
      </c>
      <c r="D13" s="402" t="n">
        <v>8.039999999999999</v>
      </c>
    </row>
    <row r="14" ht="30.75" customHeight="1" s="372">
      <c r="B14" s="40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402" t="n">
        <v>6.26</v>
      </c>
    </row>
    <row r="15" ht="89.25" customHeight="1" s="372">
      <c r="B15" s="402" t="inlineStr">
        <is>
          <t>Временные здания и сооружения</t>
        </is>
      </c>
      <c r="C15" s="40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72">
      <c r="B16" s="402" t="inlineStr">
        <is>
          <t>Дополнительные затраты при производстве строительно-монтажных работ в зимнее время</t>
        </is>
      </c>
      <c r="C16" s="40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0.6" customHeight="1" s="372">
      <c r="B17" s="402" t="n"/>
      <c r="C17" s="402" t="n"/>
      <c r="D17" s="169" t="n"/>
    </row>
    <row r="18" ht="31.5" customHeight="1" s="372">
      <c r="B18" s="402" t="inlineStr">
        <is>
          <t>Строительный контроль</t>
        </is>
      </c>
      <c r="C18" s="402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72">
      <c r="B19" s="402" t="inlineStr">
        <is>
          <t>Авторский надзор - 0,2%</t>
        </is>
      </c>
      <c r="C19" s="402" t="inlineStr">
        <is>
          <t>Приказ от 4.08.2020 № 421/пр п.173</t>
        </is>
      </c>
      <c r="D19" s="169" t="n">
        <v>0.002</v>
      </c>
    </row>
    <row r="20" ht="24" customHeight="1" s="372">
      <c r="B20" s="402" t="inlineStr">
        <is>
          <t>Непредвиденные расходы</t>
        </is>
      </c>
      <c r="C20" s="402" t="inlineStr">
        <is>
          <t>Приказ от 4.08.2020 № 421/пр п.179</t>
        </is>
      </c>
      <c r="D20" s="169" t="n">
        <v>0.03</v>
      </c>
    </row>
    <row r="21" ht="18.75" customHeight="1" s="372">
      <c r="B21" s="244" t="n"/>
    </row>
    <row r="22" ht="18.75" customHeight="1" s="372">
      <c r="B22" s="244" t="n"/>
    </row>
    <row r="23" ht="18.75" customHeight="1" s="372">
      <c r="B23" s="244" t="n"/>
    </row>
    <row r="24" ht="18.75" customHeight="1" s="372">
      <c r="B24" s="244" t="n"/>
    </row>
    <row r="27">
      <c r="B27" s="364" t="inlineStr">
        <is>
          <t>Составил ______________________       А.Р. Маркова</t>
        </is>
      </c>
      <c r="C27" s="370" t="n"/>
    </row>
    <row r="28">
      <c r="B28" s="371" t="inlineStr">
        <is>
          <t xml:space="preserve">                         (подпись, инициалы, фамилия)</t>
        </is>
      </c>
      <c r="C28" s="370" t="n"/>
    </row>
    <row r="29">
      <c r="B29" s="364" t="n"/>
      <c r="C29" s="370" t="n"/>
    </row>
    <row r="30">
      <c r="B30" s="364" t="inlineStr">
        <is>
          <t>Проверил ______________________        А.В. Костянецкая</t>
        </is>
      </c>
      <c r="C30" s="370" t="n"/>
    </row>
    <row r="31">
      <c r="B31" s="371" t="inlineStr">
        <is>
          <t xml:space="preserve">                        (подпись, инициалы, фамилия)</t>
        </is>
      </c>
      <c r="C31" s="3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72" min="2" max="2"/>
    <col width="13" customWidth="1" style="372" min="3" max="3"/>
    <col width="22.85546875" customWidth="1" style="372" min="4" max="4"/>
    <col width="21.5703125" customWidth="1" style="372" min="5" max="5"/>
    <col width="53.7109375" bestFit="1" customWidth="1" style="372" min="6" max="6"/>
  </cols>
  <sheetData>
    <row r="1" s="372"/>
    <row r="2" ht="17.25" customHeight="1" s="372">
      <c r="A2" s="397" t="inlineStr">
        <is>
          <t>Расчет размера средств на оплату труда рабочих-строителей в текущем уровне цен (ФОТр.тек.)</t>
        </is>
      </c>
    </row>
    <row r="3" s="372"/>
    <row r="4" ht="18" customHeight="1" s="372">
      <c r="A4" s="373" t="inlineStr">
        <is>
          <t>Составлен в уровне цен на 01.01.2023 г.</t>
        </is>
      </c>
      <c r="B4" s="374" t="n"/>
      <c r="C4" s="374" t="n"/>
      <c r="D4" s="374" t="n"/>
      <c r="E4" s="374" t="n"/>
      <c r="F4" s="374" t="n"/>
      <c r="G4" s="374" t="n"/>
    </row>
    <row r="5" ht="15.75" customHeight="1" s="372">
      <c r="A5" s="375" t="inlineStr">
        <is>
          <t>№ пп.</t>
        </is>
      </c>
      <c r="B5" s="375" t="inlineStr">
        <is>
          <t>Наименование элемента</t>
        </is>
      </c>
      <c r="C5" s="375" t="inlineStr">
        <is>
          <t>Обозначение</t>
        </is>
      </c>
      <c r="D5" s="375" t="inlineStr">
        <is>
          <t>Формула</t>
        </is>
      </c>
      <c r="E5" s="375" t="inlineStr">
        <is>
          <t>Величина элемента</t>
        </is>
      </c>
      <c r="F5" s="375" t="inlineStr">
        <is>
          <t>Наименования обосновывающих документов</t>
        </is>
      </c>
      <c r="G5" s="374" t="n"/>
    </row>
    <row r="6" ht="15.75" customHeight="1" s="372">
      <c r="A6" s="375" t="n">
        <v>1</v>
      </c>
      <c r="B6" s="375" t="n">
        <v>2</v>
      </c>
      <c r="C6" s="375" t="n">
        <v>3</v>
      </c>
      <c r="D6" s="375" t="n">
        <v>4</v>
      </c>
      <c r="E6" s="375" t="n">
        <v>5</v>
      </c>
      <c r="F6" s="375" t="n">
        <v>6</v>
      </c>
      <c r="G6" s="374" t="n"/>
    </row>
    <row r="7" ht="110.25" customHeight="1" s="372">
      <c r="A7" s="376" t="inlineStr">
        <is>
          <t>1.1</t>
        </is>
      </c>
      <c r="B7" s="38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2" t="inlineStr">
        <is>
          <t>С1ср</t>
        </is>
      </c>
      <c r="D7" s="402" t="inlineStr">
        <is>
          <t>-</t>
        </is>
      </c>
      <c r="E7" s="379" t="n">
        <v>47872.94</v>
      </c>
      <c r="F7" s="38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4" t="n"/>
    </row>
    <row r="8" ht="31.5" customHeight="1" s="372">
      <c r="A8" s="376" t="inlineStr">
        <is>
          <t>1.2</t>
        </is>
      </c>
      <c r="B8" s="381" t="inlineStr">
        <is>
          <t>Среднегодовое нормативное число часов работы одного рабочего в месяц, часы (ч.)</t>
        </is>
      </c>
      <c r="C8" s="402" t="inlineStr">
        <is>
          <t>tср</t>
        </is>
      </c>
      <c r="D8" s="402" t="inlineStr">
        <is>
          <t>1973ч/12мес.</t>
        </is>
      </c>
      <c r="E8" s="380">
        <f>1973/12</f>
        <v/>
      </c>
      <c r="F8" s="381" t="inlineStr">
        <is>
          <t>Производственный календарь 2023 год
(40-часов.неделя)</t>
        </is>
      </c>
      <c r="G8" s="383" t="n"/>
    </row>
    <row r="9" ht="15.75" customHeight="1" s="372">
      <c r="A9" s="376" t="inlineStr">
        <is>
          <t>1.3</t>
        </is>
      </c>
      <c r="B9" s="381" t="inlineStr">
        <is>
          <t>Коэффициент увеличения</t>
        </is>
      </c>
      <c r="C9" s="402" t="inlineStr">
        <is>
          <t>Кув</t>
        </is>
      </c>
      <c r="D9" s="402" t="inlineStr">
        <is>
          <t>-</t>
        </is>
      </c>
      <c r="E9" s="380" t="n">
        <v>1</v>
      </c>
      <c r="F9" s="381" t="n"/>
      <c r="G9" s="383" t="n"/>
    </row>
    <row r="10" ht="15.75" customHeight="1" s="372">
      <c r="A10" s="376" t="inlineStr">
        <is>
          <t>1.4</t>
        </is>
      </c>
      <c r="B10" s="381" t="inlineStr">
        <is>
          <t>Средний разряд работ</t>
        </is>
      </c>
      <c r="C10" s="402" t="n"/>
      <c r="D10" s="402" t="n"/>
      <c r="E10" s="505" t="n">
        <v>4</v>
      </c>
      <c r="F10" s="381" t="inlineStr">
        <is>
          <t>РТМ</t>
        </is>
      </c>
      <c r="G10" s="383" t="n"/>
    </row>
    <row r="11" ht="78.75" customHeight="1" s="372">
      <c r="A11" s="376" t="inlineStr">
        <is>
          <t>1.5</t>
        </is>
      </c>
      <c r="B11" s="381" t="inlineStr">
        <is>
          <t>Тарифный коэффициент среднего разряда работ</t>
        </is>
      </c>
      <c r="C11" s="402" t="inlineStr">
        <is>
          <t>КТ</t>
        </is>
      </c>
      <c r="D11" s="402" t="inlineStr">
        <is>
          <t>-</t>
        </is>
      </c>
      <c r="E11" s="506" t="n">
        <v>1.34</v>
      </c>
      <c r="F11" s="3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4" t="n"/>
    </row>
    <row r="12" ht="78.75" customHeight="1" s="372">
      <c r="A12" s="386" t="inlineStr">
        <is>
          <t>1.6</t>
        </is>
      </c>
      <c r="B12" s="482" t="inlineStr">
        <is>
          <t>Коэффициент инфляции, определяемый поквартально</t>
        </is>
      </c>
      <c r="C12" s="387" t="inlineStr">
        <is>
          <t>Кинф</t>
        </is>
      </c>
      <c r="D12" s="387" t="inlineStr">
        <is>
          <t>-</t>
        </is>
      </c>
      <c r="E12" s="507" t="n">
        <v>1.139</v>
      </c>
      <c r="F12" s="48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8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72">
      <c r="A13" s="485" t="inlineStr">
        <is>
          <t>1.7</t>
        </is>
      </c>
      <c r="B13" s="486" t="inlineStr">
        <is>
          <t>Размер средств на оплату труда рабочих-строителей в текущем уровне цен (ФОТр.тек.), руб/чел.-ч</t>
        </is>
      </c>
      <c r="C13" s="487" t="inlineStr">
        <is>
          <t>ФОТр.тек.</t>
        </is>
      </c>
      <c r="D13" s="487" t="inlineStr">
        <is>
          <t>(С1ср/tср*КТ*Т*Кув)*Кинф</t>
        </is>
      </c>
      <c r="E13" s="488">
        <f>((E7*E9/E8)*E11)*E12</f>
        <v/>
      </c>
      <c r="F13" s="4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2025-01-24T12:11:40Z</dcterms:modified>
  <cp:lastModifiedBy>Николай Трофименко</cp:lastModifiedBy>
  <cp:lastPrinted>2023-11-29T10:58:18Z</cp:lastPrinted>
</cp:coreProperties>
</file>