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6" applyAlignment="1" pivotButton="0" quotePrefix="0" xfId="0">
      <alignment vertical="top"/>
    </xf>
    <xf numFmtId="0" fontId="20" fillId="0" borderId="0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10" applyAlignment="1" pivotButton="0" quotePrefix="0" xfId="0">
      <alignment vertical="top"/>
    </xf>
    <xf numFmtId="0" fontId="0" fillId="0" borderId="7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60" zoomScaleNormal="55" workbookViewId="0">
      <selection activeCell="C30" sqref="C30"/>
    </sheetView>
  </sheetViews>
  <sheetFormatPr baseColWidth="8" defaultColWidth="9.140625" defaultRowHeight="15.75"/>
  <cols>
    <col width="9.140625" customWidth="1" style="256" min="1" max="2"/>
    <col width="51.7109375" customWidth="1" style="256" min="3" max="3"/>
    <col width="47" customWidth="1" style="256" min="4" max="4"/>
    <col width="37.42578125" customWidth="1" style="256" min="5" max="5"/>
    <col width="9.140625" customWidth="1" style="256" min="6" max="6"/>
  </cols>
  <sheetData>
    <row r="3">
      <c r="B3" s="278" t="inlineStr">
        <is>
          <t>Приложение № 1</t>
        </is>
      </c>
    </row>
    <row r="4">
      <c r="B4" s="279" t="inlineStr">
        <is>
          <t>Сравнительная таблица отбора объекта-представителя</t>
        </is>
      </c>
    </row>
    <row r="5" ht="84" customHeight="1" s="254">
      <c r="B5" s="2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159" t="n"/>
      <c r="C6" s="159" t="n"/>
      <c r="D6" s="159" t="n"/>
    </row>
    <row r="7" ht="64.5" customHeight="1" s="254">
      <c r="B7" s="280" t="inlineStr">
        <is>
          <t>Наименование разрабатываемого показателя УНЦ - Демонтаж ячейки реактора ТОР 330кВ</t>
        </is>
      </c>
    </row>
    <row r="8" ht="31.5" customHeight="1" s="254">
      <c r="B8" s="281" t="inlineStr">
        <is>
          <t>Сопоставимый уровень цен: 01.01.2001</t>
        </is>
      </c>
    </row>
    <row r="9" ht="15.75" customHeight="1" s="254">
      <c r="B9" s="281" t="inlineStr">
        <is>
          <t>Единица измерения  — 1 ячейка</t>
        </is>
      </c>
    </row>
    <row r="10">
      <c r="B10" s="281" t="n"/>
    </row>
    <row r="11">
      <c r="B11" s="285" t="inlineStr">
        <is>
          <t>№ п/п</t>
        </is>
      </c>
      <c r="C11" s="285" t="inlineStr">
        <is>
          <t>Параметр</t>
        </is>
      </c>
      <c r="D11" s="285" t="inlineStr">
        <is>
          <t xml:space="preserve">Объект-представитель </t>
        </is>
      </c>
      <c r="E11" s="145" t="n"/>
    </row>
    <row r="12" ht="96.75" customHeight="1" s="254">
      <c r="B12" s="285" t="n">
        <v>1</v>
      </c>
      <c r="C12" s="292" t="inlineStr">
        <is>
          <t>Наименование объекта-представителя</t>
        </is>
      </c>
      <c r="D12" s="285" t="inlineStr">
        <is>
          <t>ПС 500 кВ Белобережская (МЭС Сибири)</t>
        </is>
      </c>
    </row>
    <row r="13">
      <c r="B13" s="285" t="n">
        <v>2</v>
      </c>
      <c r="C13" s="292" t="inlineStr">
        <is>
          <t>Наименование субъекта Российской Федерации</t>
        </is>
      </c>
      <c r="D13" s="285" t="inlineStr">
        <is>
          <t>Брянская область</t>
        </is>
      </c>
    </row>
    <row r="14">
      <c r="B14" s="285" t="n">
        <v>3</v>
      </c>
      <c r="C14" s="292" t="inlineStr">
        <is>
          <t>Климатический район и подрайон</t>
        </is>
      </c>
      <c r="D14" s="285" t="inlineStr">
        <is>
          <t>II</t>
        </is>
      </c>
    </row>
    <row r="15">
      <c r="B15" s="285" t="n">
        <v>4</v>
      </c>
      <c r="C15" s="292" t="inlineStr">
        <is>
          <t>Мощность объекта</t>
        </is>
      </c>
      <c r="D15" s="285" t="n">
        <v>1</v>
      </c>
    </row>
    <row r="16" ht="116.25" customHeight="1" s="254">
      <c r="B16" s="285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5" t="inlineStr">
        <is>
          <t>Реактор токоограничивающий масляный наружной установки 330 кВ, 4000А</t>
        </is>
      </c>
    </row>
    <row r="17" ht="79.5" customHeight="1" s="254">
      <c r="B17" s="285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</f>
        <v/>
      </c>
      <c r="E17" s="158" t="n"/>
    </row>
    <row r="18">
      <c r="B18" s="144" t="inlineStr">
        <is>
          <t>6.1</t>
        </is>
      </c>
      <c r="C18" s="292" t="inlineStr">
        <is>
          <t>строительно-монтажные работы</t>
        </is>
      </c>
      <c r="D18" s="213">
        <f>'Прил.2 Расч стоим'!F14</f>
        <v/>
      </c>
    </row>
    <row r="19" ht="15.75" customHeight="1" s="254">
      <c r="B19" s="144" t="inlineStr">
        <is>
          <t>6.2</t>
        </is>
      </c>
      <c r="C19" s="292" t="inlineStr">
        <is>
          <t>оборудование и инвентарь</t>
        </is>
      </c>
      <c r="D19" s="213" t="n">
        <v>0</v>
      </c>
    </row>
    <row r="20" ht="16.5" customHeight="1" s="254">
      <c r="B20" s="144" t="inlineStr">
        <is>
          <t>6.3</t>
        </is>
      </c>
      <c r="C20" s="292" t="inlineStr">
        <is>
          <t>пусконаладочные работы</t>
        </is>
      </c>
      <c r="D20" s="213" t="n"/>
    </row>
    <row r="21" ht="35.25" customHeight="1" s="254">
      <c r="B21" s="144" t="inlineStr">
        <is>
          <t>6.4</t>
        </is>
      </c>
      <c r="C21" s="143" t="inlineStr">
        <is>
          <t>прочие и лимитированные затраты</t>
        </is>
      </c>
      <c r="D21" s="213" t="n"/>
    </row>
    <row r="22">
      <c r="B22" s="285" t="n">
        <v>7</v>
      </c>
      <c r="C22" s="143" t="inlineStr">
        <is>
          <t>Сопоставимый уровень цен</t>
        </is>
      </c>
      <c r="D22" s="214" t="inlineStr">
        <is>
          <t>4 квартал 2018</t>
        </is>
      </c>
      <c r="E22" s="141" t="n"/>
    </row>
    <row r="23" ht="123" customHeight="1" s="254">
      <c r="B23" s="285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58" t="n"/>
    </row>
    <row r="24" ht="60.75" customHeight="1" s="254">
      <c r="B24" s="285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3">
        <f>D17/D15</f>
        <v/>
      </c>
      <c r="E24" s="141" t="n"/>
    </row>
    <row r="25" ht="48" customHeight="1" s="254">
      <c r="B25" s="285" t="n">
        <v>10</v>
      </c>
      <c r="C25" s="292" t="inlineStr">
        <is>
          <t>Примечание</t>
        </is>
      </c>
      <c r="D25" s="285" t="n"/>
    </row>
    <row r="26">
      <c r="B26" s="140" t="n"/>
      <c r="C26" s="139" t="n"/>
      <c r="D26" s="139" t="n"/>
    </row>
    <row r="27" ht="37.5" customHeight="1" s="254">
      <c r="B27" s="138" t="n"/>
    </row>
    <row r="28">
      <c r="B28" s="256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56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56" min="1" max="1"/>
    <col width="9.140625" customWidth="1" style="256" min="2" max="2"/>
    <col width="35.28515625" customWidth="1" style="256" min="3" max="3"/>
    <col width="13.85546875" customWidth="1" style="256" min="4" max="4"/>
    <col width="24.85546875" customWidth="1" style="256" min="5" max="5"/>
    <col width="15.5703125" customWidth="1" style="256" min="6" max="6"/>
    <col width="14.85546875" customWidth="1" style="256" min="7" max="7"/>
    <col width="16.7109375" customWidth="1" style="256" min="8" max="8"/>
    <col width="13" customWidth="1" style="256" min="9" max="10"/>
    <col width="18" customWidth="1" style="256" min="11" max="11"/>
    <col width="9.140625" customWidth="1" style="256" min="12" max="12"/>
  </cols>
  <sheetData>
    <row r="3">
      <c r="B3" s="278" t="inlineStr">
        <is>
          <t>Приложение № 2</t>
        </is>
      </c>
      <c r="K3" s="138" t="n"/>
    </row>
    <row r="4">
      <c r="B4" s="279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54">
      <c r="B6" s="281">
        <f>'Прил.1 Сравнит табл'!B7:D7</f>
        <v/>
      </c>
    </row>
    <row r="7">
      <c r="B7" s="281">
        <f>'Прил.1 Сравнит табл'!B9:D9</f>
        <v/>
      </c>
    </row>
    <row r="8" ht="18.75" customHeight="1" s="254">
      <c r="B8" s="119" t="n"/>
    </row>
    <row r="9" ht="15.75" customHeight="1" s="254">
      <c r="B9" s="285" t="inlineStr">
        <is>
          <t>№ п/п</t>
        </is>
      </c>
      <c r="C9" s="28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5" t="inlineStr">
        <is>
          <t>Объект-представитель 1</t>
        </is>
      </c>
      <c r="E9" s="378" t="n"/>
      <c r="F9" s="378" t="n"/>
      <c r="G9" s="378" t="n"/>
      <c r="H9" s="378" t="n"/>
      <c r="I9" s="378" t="n"/>
      <c r="J9" s="379" t="n"/>
    </row>
    <row r="10" ht="15.75" customHeight="1" s="254">
      <c r="B10" s="380" t="n"/>
      <c r="C10" s="380" t="n"/>
      <c r="D10" s="285" t="inlineStr">
        <is>
          <t>Номер сметы</t>
        </is>
      </c>
      <c r="E10" s="285" t="inlineStr">
        <is>
          <t>Наименование сметы</t>
        </is>
      </c>
      <c r="F10" s="285" t="inlineStr">
        <is>
          <t>Сметная стоимость в уровне цен 4 кв. 2018г., тыс. руб.</t>
        </is>
      </c>
      <c r="G10" s="378" t="n"/>
      <c r="H10" s="378" t="n"/>
      <c r="I10" s="378" t="n"/>
      <c r="J10" s="379" t="n"/>
    </row>
    <row r="11" ht="31.5" customHeight="1" s="254">
      <c r="B11" s="381" t="n"/>
      <c r="C11" s="381" t="n"/>
      <c r="D11" s="381" t="n"/>
      <c r="E11" s="381" t="n"/>
      <c r="F11" s="285" t="inlineStr">
        <is>
          <t>Строительные работы</t>
        </is>
      </c>
      <c r="G11" s="285" t="inlineStr">
        <is>
          <t>Монтажные работы</t>
        </is>
      </c>
      <c r="H11" s="285" t="inlineStr">
        <is>
          <t>Оборудование</t>
        </is>
      </c>
      <c r="I11" s="285" t="inlineStr">
        <is>
          <t>Прочее</t>
        </is>
      </c>
      <c r="J11" s="285" t="inlineStr">
        <is>
          <t>Всего</t>
        </is>
      </c>
    </row>
    <row r="12" ht="15" customHeight="1" s="254">
      <c r="B12" s="285" t="n"/>
      <c r="C12" s="213" t="inlineStr">
        <is>
          <t>Демонтаж ячейки реактора ТОР 330кВ</t>
        </is>
      </c>
      <c r="D12" s="285" t="n"/>
      <c r="E12" s="285" t="n"/>
      <c r="F12" s="285" t="n">
        <v>456.404988</v>
      </c>
      <c r="G12" s="379" t="n"/>
      <c r="H12" s="285" t="n">
        <v>0</v>
      </c>
      <c r="I12" s="285" t="n"/>
      <c r="J12" s="285" t="n">
        <v>456.404988</v>
      </c>
    </row>
    <row r="13" ht="15" customHeight="1" s="254">
      <c r="B13" s="288" t="inlineStr">
        <is>
          <t>Всего по объекту:</t>
        </is>
      </c>
      <c r="C13" s="378" t="n"/>
      <c r="D13" s="378" t="n"/>
      <c r="E13" s="379" t="n"/>
      <c r="F13" s="160" t="n"/>
      <c r="G13" s="160" t="n"/>
      <c r="H13" s="160" t="n"/>
      <c r="I13" s="160" t="n"/>
      <c r="J13" s="160" t="n"/>
    </row>
    <row r="14" ht="15.75" customHeight="1" s="254">
      <c r="B14" s="288" t="inlineStr">
        <is>
          <t>Всего по объекту в сопоставимом уровне цен 4кв. 2018г:</t>
        </is>
      </c>
      <c r="C14" s="378" t="n"/>
      <c r="D14" s="378" t="n"/>
      <c r="E14" s="379" t="n"/>
      <c r="F14" s="382">
        <f>F12</f>
        <v/>
      </c>
      <c r="G14" s="379" t="n"/>
      <c r="H14" s="160">
        <f>H12</f>
        <v/>
      </c>
      <c r="I14" s="160" t="n"/>
      <c r="J14" s="160">
        <f>J12</f>
        <v/>
      </c>
    </row>
    <row r="15" ht="15.75" customHeight="1" s="254"/>
    <row r="16" ht="15.75" customHeight="1" s="254"/>
    <row r="17" ht="15" customHeight="1" s="254"/>
    <row r="18" ht="15" customHeight="1" s="254">
      <c r="C18" s="253" t="inlineStr">
        <is>
          <t>Составил ______________________     Е. М. Добровольская</t>
        </is>
      </c>
      <c r="D18" s="251" t="n"/>
      <c r="E18" s="251" t="n"/>
    </row>
    <row r="19" ht="15" customHeight="1" s="254">
      <c r="C19" s="250" t="inlineStr">
        <is>
          <t xml:space="preserve">                         (подпись, инициалы, фамилия)</t>
        </is>
      </c>
      <c r="D19" s="251" t="n"/>
      <c r="E19" s="251" t="n"/>
    </row>
    <row r="20" ht="15" customHeight="1" s="254">
      <c r="C20" s="253" t="n"/>
      <c r="D20" s="251" t="n"/>
      <c r="E20" s="251" t="n"/>
    </row>
    <row r="21" ht="15" customHeight="1" s="254">
      <c r="C21" s="253" t="inlineStr">
        <is>
          <t>Проверил ______________________        А.В. Костянецкая</t>
        </is>
      </c>
      <c r="D21" s="251" t="n"/>
      <c r="E21" s="251" t="n"/>
    </row>
    <row r="22" ht="15" customHeight="1" s="254">
      <c r="C22" s="250" t="inlineStr">
        <is>
          <t xml:space="preserve">                        (подпись, инициалы, фамилия)</t>
        </is>
      </c>
      <c r="D22" s="251" t="n"/>
      <c r="E22" s="251" t="n"/>
    </row>
    <row r="23" ht="15" customHeight="1" s="254"/>
    <row r="24" ht="15" customHeight="1" s="254"/>
    <row r="25" ht="15" customHeight="1" s="254"/>
    <row r="26" ht="15" customHeight="1" s="254"/>
    <row r="27" ht="15" customHeight="1" s="254"/>
    <row r="28" ht="15" customHeight="1" s="254"/>
    <row r="29" ht="15" customHeight="1" s="254"/>
    <row r="30" ht="15" customHeight="1" s="25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5"/>
  <sheetViews>
    <sheetView view="pageBreakPreview" topLeftCell="A73" zoomScale="70" workbookViewId="0">
      <selection activeCell="D93" sqref="D93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7.5703125" customWidth="1" style="256" min="9" max="9"/>
    <col width="11.85546875" customWidth="1" style="256" min="10" max="10"/>
    <col width="15" customWidth="1" style="256" min="11" max="11"/>
    <col width="9.140625" customWidth="1" style="256" min="12" max="12"/>
  </cols>
  <sheetData>
    <row r="2">
      <c r="A2" s="278" t="inlineStr">
        <is>
          <t xml:space="preserve">Приложение № 3 </t>
        </is>
      </c>
    </row>
    <row r="3">
      <c r="A3" s="279" t="inlineStr">
        <is>
          <t>Объектная ресурсная ведомость</t>
        </is>
      </c>
    </row>
    <row r="4">
      <c r="A4" s="300" t="n"/>
    </row>
    <row r="5">
      <c r="A5" s="281" t="n"/>
    </row>
    <row r="6">
      <c r="A6" s="299" t="inlineStr">
        <is>
          <t>Наименование разрабатываемого показателя УНЦ -  Демонтаж ячейки реактора ТОР 330кВ</t>
        </is>
      </c>
    </row>
    <row r="7">
      <c r="A7" s="299" t="n"/>
      <c r="B7" s="299" t="n"/>
      <c r="C7" s="299" t="n"/>
      <c r="D7" s="299" t="n"/>
      <c r="E7" s="299" t="n"/>
      <c r="F7" s="299" t="n"/>
      <c r="G7" s="299" t="n"/>
      <c r="H7" s="299" t="n"/>
    </row>
    <row r="8" ht="30" customHeight="1" s="254">
      <c r="A8" s="285" t="inlineStr">
        <is>
          <t>п/п</t>
        </is>
      </c>
      <c r="B8" s="285" t="inlineStr">
        <is>
          <t>№ЛСР</t>
        </is>
      </c>
      <c r="C8" s="285" t="inlineStr">
        <is>
          <t>Код ресурса</t>
        </is>
      </c>
      <c r="D8" s="285" t="inlineStr">
        <is>
          <t>Наименование ресурса</t>
        </is>
      </c>
      <c r="E8" s="285" t="inlineStr">
        <is>
          <t>Ед. изм.</t>
        </is>
      </c>
      <c r="F8" s="285" t="inlineStr">
        <is>
          <t>Кол-во единиц по данным объекта-представителя</t>
        </is>
      </c>
      <c r="G8" s="285" t="inlineStr">
        <is>
          <t>Сметная стоимость в ценах на 01.01.2000 (руб.)</t>
        </is>
      </c>
      <c r="H8" s="379" t="n"/>
    </row>
    <row r="9">
      <c r="A9" s="381" t="n"/>
      <c r="B9" s="381" t="n"/>
      <c r="C9" s="381" t="n"/>
      <c r="D9" s="381" t="n"/>
      <c r="E9" s="381" t="n"/>
      <c r="F9" s="381" t="n"/>
      <c r="G9" s="285" t="inlineStr">
        <is>
          <t>на ед.изм.</t>
        </is>
      </c>
      <c r="H9" s="285" t="inlineStr">
        <is>
          <t>общая</t>
        </is>
      </c>
    </row>
    <row r="10">
      <c r="A10" s="269" t="n">
        <v>1</v>
      </c>
      <c r="B10" s="269" t="n"/>
      <c r="C10" s="269" t="n">
        <v>2</v>
      </c>
      <c r="D10" s="269" t="inlineStr">
        <is>
          <t>З</t>
        </is>
      </c>
      <c r="E10" s="269" t="n">
        <v>4</v>
      </c>
      <c r="F10" s="269" t="n">
        <v>5</v>
      </c>
      <c r="G10" s="269" t="n">
        <v>6</v>
      </c>
      <c r="H10" s="269" t="n">
        <v>7</v>
      </c>
    </row>
    <row r="11" customFormat="1" s="148">
      <c r="A11" s="293" t="inlineStr">
        <is>
          <t>Затраты труда рабочих</t>
        </is>
      </c>
      <c r="B11" s="378" t="n"/>
      <c r="C11" s="378" t="n"/>
      <c r="D11" s="378" t="n"/>
      <c r="E11" s="379" t="n"/>
      <c r="F11" s="383" t="n">
        <v>1156.6578</v>
      </c>
      <c r="G11" s="10" t="n"/>
      <c r="H11" s="383">
        <f>SUM(H12:H13)</f>
        <v/>
      </c>
    </row>
    <row r="12">
      <c r="A12" s="171" t="n">
        <v>1</v>
      </c>
      <c r="B12" s="207" t="n"/>
      <c r="C12" s="227" t="inlineStr">
        <is>
          <t>1-3-8</t>
        </is>
      </c>
      <c r="D12" s="221" t="inlineStr">
        <is>
          <t>Затраты труда рабочих (средний разряд работы 3,8)</t>
        </is>
      </c>
      <c r="E12" s="324" t="inlineStr">
        <is>
          <t>чел.-ч</t>
        </is>
      </c>
      <c r="F12" s="384" t="n">
        <v>3.128</v>
      </c>
      <c r="G12" s="224" t="n">
        <v>9.4</v>
      </c>
      <c r="H12" s="235">
        <f>ROUND(F12*G12,2)</f>
        <v/>
      </c>
      <c r="J12" s="212" t="n"/>
    </row>
    <row r="13">
      <c r="A13" s="171" t="n">
        <v>2</v>
      </c>
      <c r="B13" s="207" t="n"/>
      <c r="C13" s="227" t="inlineStr">
        <is>
          <t>1-4-0</t>
        </is>
      </c>
      <c r="D13" s="221" t="inlineStr">
        <is>
          <t>Затраты труда рабочих (средний разряд работы 4,0)</t>
        </is>
      </c>
      <c r="E13" s="324" t="inlineStr">
        <is>
          <t>чел.-ч</t>
        </is>
      </c>
      <c r="F13" s="384" t="n">
        <v>1153.5298</v>
      </c>
      <c r="G13" s="224" t="n">
        <v>9.619999999999999</v>
      </c>
      <c r="H13" s="235">
        <f>ROUND(F13*G13,2)</f>
        <v/>
      </c>
      <c r="J13" s="212" t="n"/>
    </row>
    <row r="14">
      <c r="A14" s="289" t="inlineStr">
        <is>
          <t>Затраты труда машинистов</t>
        </is>
      </c>
      <c r="B14" s="378" t="n"/>
      <c r="C14" s="378" t="n"/>
      <c r="D14" s="378" t="n"/>
      <c r="E14" s="379" t="n"/>
      <c r="F14" s="293" t="n"/>
      <c r="G14" s="149" t="n"/>
      <c r="H14" s="383">
        <f>H15</f>
        <v/>
      </c>
    </row>
    <row r="15">
      <c r="A15" s="304" t="n">
        <v>3</v>
      </c>
      <c r="B15" s="291" t="n"/>
      <c r="C15" s="227" t="n">
        <v>2</v>
      </c>
      <c r="D15" s="221" t="inlineStr">
        <is>
          <t>Затраты труда машинистов</t>
        </is>
      </c>
      <c r="E15" s="324" t="inlineStr">
        <is>
          <t>чел.-ч</t>
        </is>
      </c>
      <c r="F15" s="384" t="n">
        <v>330.66572</v>
      </c>
      <c r="G15" s="224" t="n"/>
      <c r="H15" s="385" t="n">
        <v>3749.03</v>
      </c>
      <c r="J15" s="212" t="n"/>
    </row>
    <row r="16" customFormat="1" s="148">
      <c r="A16" s="386" t="inlineStr">
        <is>
          <t>Машины и механизмы</t>
        </is>
      </c>
      <c r="E16" s="387" t="n"/>
      <c r="F16" s="293" t="n"/>
      <c r="G16" s="149" t="n"/>
      <c r="H16" s="383">
        <f>SUM(H17:H27)</f>
        <v/>
      </c>
    </row>
    <row r="17">
      <c r="A17" s="304" t="n">
        <v>4</v>
      </c>
      <c r="B17" s="291" t="n"/>
      <c r="C17" s="227" t="inlineStr">
        <is>
          <t>91.10.01-002</t>
        </is>
      </c>
      <c r="D17" s="221" t="inlineStr">
        <is>
          <t>Агрегаты наполнительно-опрессовочные до 300 м3/ч</t>
        </is>
      </c>
      <c r="E17" s="324" t="inlineStr">
        <is>
          <t>маш.-ч</t>
        </is>
      </c>
      <c r="F17" s="324" t="n">
        <v>131.34</v>
      </c>
      <c r="G17" s="226" t="n">
        <v>287.99</v>
      </c>
      <c r="H17" s="235">
        <f>ROUND(F17*G17,2)</f>
        <v/>
      </c>
      <c r="I17" s="152" t="n"/>
      <c r="J17" s="162" t="n"/>
      <c r="L17" s="152" t="n"/>
    </row>
    <row r="18" ht="25.5" customFormat="1" customHeight="1" s="148">
      <c r="A18" s="304" t="n">
        <v>5</v>
      </c>
      <c r="B18" s="291" t="n"/>
      <c r="C18" s="227" t="inlineStr">
        <is>
          <t>91.06.03-058</t>
        </is>
      </c>
      <c r="D18" s="221" t="inlineStr">
        <is>
          <t>Лебедки электрические тяговым усилием 156,96 кН (16 т)</t>
        </is>
      </c>
      <c r="E18" s="324" t="inlineStr">
        <is>
          <t>маш.-ч</t>
        </is>
      </c>
      <c r="F18" s="324" t="n">
        <v>61.38</v>
      </c>
      <c r="G18" s="226" t="n">
        <v>131.44</v>
      </c>
      <c r="H18" s="235">
        <f>ROUND(F18*G18,2)</f>
        <v/>
      </c>
      <c r="I18" s="152" t="n"/>
      <c r="L18" s="152" t="n"/>
    </row>
    <row r="19">
      <c r="A19" s="304" t="n">
        <v>6</v>
      </c>
      <c r="B19" s="291" t="n"/>
      <c r="C19" s="227" t="inlineStr">
        <is>
          <t>91.06.06-042</t>
        </is>
      </c>
      <c r="D19" s="221" t="inlineStr">
        <is>
          <t>Подъемники гидравлические, высота подъема 10 м</t>
        </is>
      </c>
      <c r="E19" s="324" t="inlineStr">
        <is>
          <t>маш.-ч</t>
        </is>
      </c>
      <c r="F19" s="324" t="n">
        <v>89.52</v>
      </c>
      <c r="G19" s="226" t="n">
        <v>29.6</v>
      </c>
      <c r="H19" s="235">
        <f>ROUND(F19*G19,2)</f>
        <v/>
      </c>
      <c r="I19" s="152" t="n"/>
      <c r="L19" s="152" t="n"/>
    </row>
    <row r="20" ht="25.5" customHeight="1" s="254">
      <c r="A20" s="304" t="n">
        <v>7</v>
      </c>
      <c r="B20" s="291" t="n"/>
      <c r="C20" s="227" t="inlineStr">
        <is>
          <t>91.05.05-014</t>
        </is>
      </c>
      <c r="D20" s="221" t="inlineStr">
        <is>
          <t>Краны на автомобильном ходу, грузоподъемность 10 т</t>
        </is>
      </c>
      <c r="E20" s="324" t="inlineStr">
        <is>
          <t>маш.-ч</t>
        </is>
      </c>
      <c r="F20" s="324" t="n">
        <v>20.63616</v>
      </c>
      <c r="G20" s="226" t="n">
        <v>111.99</v>
      </c>
      <c r="H20" s="235">
        <f>ROUND(F20*G20,2)</f>
        <v/>
      </c>
      <c r="I20" s="152" t="n"/>
      <c r="L20" s="152" t="n"/>
    </row>
    <row r="21">
      <c r="A21" s="304" t="n">
        <v>8</v>
      </c>
      <c r="B21" s="291" t="n"/>
      <c r="C21" s="227" t="inlineStr">
        <is>
          <t>91.14.02-001</t>
        </is>
      </c>
      <c r="D21" s="221" t="inlineStr">
        <is>
          <t>Автомобили бортовые, грузоподъемность до 5 т</t>
        </is>
      </c>
      <c r="E21" s="324" t="inlineStr">
        <is>
          <t>маш.-ч</t>
        </is>
      </c>
      <c r="F21" s="324" t="n">
        <v>20.63616</v>
      </c>
      <c r="G21" s="226" t="n">
        <v>65.70999999999999</v>
      </c>
      <c r="H21" s="235">
        <f>ROUND(F21*G21,2)</f>
        <v/>
      </c>
      <c r="I21" s="152" t="n"/>
      <c r="L21" s="152" t="n"/>
    </row>
    <row r="22">
      <c r="A22" s="304" t="n">
        <v>9</v>
      </c>
      <c r="B22" s="291" t="n"/>
      <c r="C22" s="227" t="inlineStr">
        <is>
          <t>91.06.09-001</t>
        </is>
      </c>
      <c r="D22" s="221" t="inlineStr">
        <is>
          <t>Вышки телескопические 25 м</t>
        </is>
      </c>
      <c r="E22" s="324" t="inlineStr">
        <is>
          <t>маш.-ч</t>
        </is>
      </c>
      <c r="F22" s="324" t="n">
        <v>6.68</v>
      </c>
      <c r="G22" s="226" t="n">
        <v>142.7</v>
      </c>
      <c r="H22" s="235">
        <f>ROUND(F22*G22,2)</f>
        <v/>
      </c>
      <c r="I22" s="152" t="n"/>
      <c r="L22" s="152" t="n"/>
    </row>
    <row r="23" ht="25.5" customHeight="1" s="254">
      <c r="A23" s="304" t="n">
        <v>10</v>
      </c>
      <c r="B23" s="291" t="n"/>
      <c r="C23" s="227" t="inlineStr">
        <is>
          <t>91.06.01-003</t>
        </is>
      </c>
      <c r="D23" s="221" t="inlineStr">
        <is>
          <t>Домкраты гидравлические, грузоподъемность 63-100 т</t>
        </is>
      </c>
      <c r="E23" s="324" t="inlineStr">
        <is>
          <t>маш.-ч</t>
        </is>
      </c>
      <c r="F23" s="324" t="n">
        <v>293.28</v>
      </c>
      <c r="G23" s="226" t="n">
        <v>0.9</v>
      </c>
      <c r="H23" s="235">
        <f>ROUND(F23*G23,2)</f>
        <v/>
      </c>
      <c r="I23" s="152" t="n"/>
    </row>
    <row r="24" ht="25.5" customHeight="1" s="254">
      <c r="A24" s="304" t="n">
        <v>11</v>
      </c>
      <c r="B24" s="291" t="n"/>
      <c r="C24" s="227" t="inlineStr">
        <is>
          <t>91.17.04-233</t>
        </is>
      </c>
      <c r="D24" s="221" t="inlineStr">
        <is>
          <t>Установки для сварки ручной дуговой (постоянного тока)</t>
        </is>
      </c>
      <c r="E24" s="324" t="inlineStr">
        <is>
          <t>маш.-ч</t>
        </is>
      </c>
      <c r="F24" s="324" t="n">
        <v>1.1192</v>
      </c>
      <c r="G24" s="226" t="n">
        <v>8.1</v>
      </c>
      <c r="H24" s="235">
        <f>ROUND(F24*G24,2)</f>
        <v/>
      </c>
      <c r="I24" s="152" t="n"/>
    </row>
    <row r="25">
      <c r="A25" s="304" t="n">
        <v>12</v>
      </c>
      <c r="B25" s="291" t="n"/>
      <c r="C25" s="227" t="inlineStr">
        <is>
          <t>91.21.22-491</t>
        </is>
      </c>
      <c r="D25" s="221" t="inlineStr">
        <is>
          <t>Шинотрубогибы</t>
        </is>
      </c>
      <c r="E25" s="324" t="inlineStr">
        <is>
          <t>маш.-ч</t>
        </is>
      </c>
      <c r="F25" s="324" t="n">
        <v>0.4734</v>
      </c>
      <c r="G25" s="226" t="n">
        <v>15.24</v>
      </c>
      <c r="H25" s="235">
        <f>ROUND(F25*G25,2)</f>
        <v/>
      </c>
      <c r="I25" s="152" t="n"/>
    </row>
    <row r="26" ht="25.5" customHeight="1" s="254">
      <c r="A26" s="304" t="n">
        <v>13</v>
      </c>
      <c r="B26" s="291" t="n"/>
      <c r="C26" s="227" t="inlineStr">
        <is>
          <t>91.21.22-703</t>
        </is>
      </c>
      <c r="D26" s="221" t="inlineStr">
        <is>
          <t>Молотки-перфораторы гидравлические, диаметр выбуриваемых отверстий 25-50 мм</t>
        </is>
      </c>
      <c r="E26" s="324" t="inlineStr">
        <is>
          <t>маш.-ч</t>
        </is>
      </c>
      <c r="F26" s="324" t="n">
        <v>0.718</v>
      </c>
      <c r="G26" s="226" t="n">
        <v>8.09</v>
      </c>
      <c r="H26" s="235">
        <f>ROUND(F26*G26,2)</f>
        <v/>
      </c>
      <c r="I26" s="152" t="n"/>
    </row>
    <row r="27">
      <c r="A27" s="304" t="n">
        <v>14</v>
      </c>
      <c r="B27" s="291" t="n"/>
      <c r="C27" s="227" t="inlineStr">
        <is>
          <t>91.21.19-031</t>
        </is>
      </c>
      <c r="D27" s="221" t="inlineStr">
        <is>
          <t>Станки сверлильные</t>
        </is>
      </c>
      <c r="E27" s="324" t="inlineStr">
        <is>
          <t>маш.-ч</t>
        </is>
      </c>
      <c r="F27" s="324" t="n">
        <v>0.0858</v>
      </c>
      <c r="G27" s="226" t="n">
        <v>2.36</v>
      </c>
      <c r="H27" s="235">
        <f>ROUND(F27*G27,2)</f>
        <v/>
      </c>
      <c r="I27" s="152" t="n"/>
    </row>
    <row r="28">
      <c r="A28" s="289" t="inlineStr">
        <is>
          <t>Оборудование</t>
        </is>
      </c>
      <c r="B28" s="378" t="n"/>
      <c r="C28" s="378" t="n"/>
      <c r="D28" s="378" t="n"/>
      <c r="E28" s="379" t="n"/>
      <c r="F28" s="10" t="n"/>
      <c r="G28" s="10" t="n"/>
      <c r="H28" s="10" t="n">
        <v>0</v>
      </c>
    </row>
    <row r="29" ht="25.5" customHeight="1" s="254">
      <c r="A29" s="171" t="n">
        <v>15</v>
      </c>
      <c r="B29" s="289" t="n"/>
      <c r="C29" s="227" t="inlineStr">
        <is>
          <t>Прайс из СД ОП</t>
        </is>
      </c>
      <c r="D29" s="221" t="inlineStr">
        <is>
          <t>Реактор токоограничивающий масляный наружной установки 330 кВ, 4000А</t>
        </is>
      </c>
      <c r="E29" s="324" t="inlineStr">
        <is>
          <t>компл.</t>
        </is>
      </c>
      <c r="F29" s="324" t="n">
        <v>1</v>
      </c>
      <c r="G29" s="224" t="n"/>
      <c r="H29" s="235">
        <f>ROUND(F29*G29,2)</f>
        <v/>
      </c>
      <c r="I29" s="163" t="n"/>
      <c r="J29" s="388" t="n"/>
    </row>
    <row r="30">
      <c r="A30" s="171" t="n">
        <v>16</v>
      </c>
      <c r="B30" s="289" t="n"/>
      <c r="C30" s="227" t="inlineStr">
        <is>
          <t>Прайс из СД ОП</t>
        </is>
      </c>
      <c r="D30" s="221" t="inlineStr">
        <is>
          <t>Ограничитель перенапряжения 330 кВ</t>
        </is>
      </c>
      <c r="E30" s="324" t="inlineStr">
        <is>
          <t>шт</t>
        </is>
      </c>
      <c r="F30" s="324" t="n">
        <v>1</v>
      </c>
      <c r="G30" s="224" t="n"/>
      <c r="H30" s="235">
        <f>ROUND(F30*G30,2)</f>
        <v/>
      </c>
      <c r="I30" s="163" t="n"/>
      <c r="J30" s="388" t="n"/>
    </row>
    <row r="31">
      <c r="A31" s="290" t="inlineStr">
        <is>
          <t>Материалы</t>
        </is>
      </c>
      <c r="B31" s="378" t="n"/>
      <c r="C31" s="378" t="n"/>
      <c r="D31" s="378" t="n"/>
      <c r="E31" s="379" t="n"/>
      <c r="F31" s="290" t="n"/>
      <c r="G31" s="206" t="n"/>
      <c r="H31" s="383">
        <f>SUM(H32:H78)</f>
        <v/>
      </c>
    </row>
    <row r="32">
      <c r="A32" s="171" t="n">
        <v>17</v>
      </c>
      <c r="B32" s="291" t="n"/>
      <c r="C32" s="227" t="inlineStr">
        <is>
          <t>22.2.01.05-0052</t>
        </is>
      </c>
      <c r="D32" s="221" t="inlineStr">
        <is>
          <t>Изолятор опорный ИОС-35-500-03 УХЛ, Т1</t>
        </is>
      </c>
      <c r="E32" s="324" t="inlineStr">
        <is>
          <t>шт</t>
        </is>
      </c>
      <c r="F32" s="324" t="n">
        <v>72</v>
      </c>
      <c r="G32" s="224" t="n">
        <v>555.4400000000001</v>
      </c>
      <c r="H32" s="235">
        <f>ROUND(F32*G32,2)</f>
        <v/>
      </c>
      <c r="I32" s="163" t="n"/>
      <c r="K32" s="152" t="n"/>
    </row>
    <row r="33">
      <c r="A33" s="171" t="n">
        <v>18</v>
      </c>
      <c r="B33" s="291" t="n"/>
      <c r="C33" s="227" t="inlineStr">
        <is>
          <t>22.2.01.03-0003</t>
        </is>
      </c>
      <c r="D33" s="221" t="inlineStr">
        <is>
          <t>Изолятор подвесной стеклянный ПСД-70Е</t>
        </is>
      </c>
      <c r="E33" s="324" t="inlineStr">
        <is>
          <t>шт</t>
        </is>
      </c>
      <c r="F33" s="324" t="n">
        <v>184</v>
      </c>
      <c r="G33" s="224" t="n">
        <v>169.25</v>
      </c>
      <c r="H33" s="235">
        <f>ROUND(F33*G33,2)</f>
        <v/>
      </c>
      <c r="I33" s="163" t="n"/>
      <c r="K33" s="152" t="n"/>
    </row>
    <row r="34">
      <c r="A34" s="171" t="n">
        <v>19</v>
      </c>
      <c r="B34" s="291" t="n"/>
      <c r="C34" s="227" t="inlineStr">
        <is>
          <t>20.5.04.04-0016</t>
        </is>
      </c>
      <c r="D34" s="221" t="inlineStr">
        <is>
          <t>Зажим натяжной НАС-600-1</t>
        </is>
      </c>
      <c r="E34" s="324" t="inlineStr">
        <is>
          <t>шт</t>
        </is>
      </c>
      <c r="F34" s="324" t="n">
        <v>68</v>
      </c>
      <c r="G34" s="224" t="n">
        <v>311.42</v>
      </c>
      <c r="H34" s="235">
        <f>ROUND(F34*G34,2)</f>
        <v/>
      </c>
      <c r="I34" s="163" t="n"/>
      <c r="K34" s="152" t="n"/>
    </row>
    <row r="35">
      <c r="A35" s="171" t="n">
        <v>20</v>
      </c>
      <c r="B35" s="291" t="n"/>
      <c r="C35" s="227" t="inlineStr">
        <is>
          <t>20.2.10.01-0002</t>
        </is>
      </c>
      <c r="D35" s="221" t="inlineStr">
        <is>
          <t>Наконечники кабельные алюминиевые</t>
        </is>
      </c>
      <c r="E35" s="324" t="inlineStr">
        <is>
          <t>100 шт</t>
        </is>
      </c>
      <c r="F35" s="324" t="n">
        <v>12</v>
      </c>
      <c r="G35" s="224" t="n">
        <v>1276</v>
      </c>
      <c r="H35" s="235">
        <f>ROUND(F35*G35,2)</f>
        <v/>
      </c>
      <c r="I35" s="163" t="n"/>
    </row>
    <row r="36">
      <c r="A36" s="171" t="n">
        <v>21</v>
      </c>
      <c r="B36" s="291" t="n"/>
      <c r="C36" s="227" t="inlineStr">
        <is>
          <t>22.2.02.04-0044</t>
        </is>
      </c>
      <c r="D36" s="221" t="inlineStr">
        <is>
          <t>Звено промежуточное трехлапчатое ПРТ-7/21-2</t>
        </is>
      </c>
      <c r="E36" s="324" t="inlineStr">
        <is>
          <t>шт</t>
        </is>
      </c>
      <c r="F36" s="324" t="n">
        <v>67</v>
      </c>
      <c r="G36" s="224" t="n">
        <v>45.25</v>
      </c>
      <c r="H36" s="235">
        <f>ROUND(F36*G36,2)</f>
        <v/>
      </c>
      <c r="I36" s="163" t="n"/>
    </row>
    <row r="37">
      <c r="A37" s="171" t="n">
        <v>22</v>
      </c>
      <c r="B37" s="291" t="n"/>
      <c r="C37" s="227" t="inlineStr">
        <is>
          <t>20.1.01.07-0006</t>
        </is>
      </c>
      <c r="D37" s="221" t="inlineStr">
        <is>
          <t>Зажим опорный АА-6-3</t>
        </is>
      </c>
      <c r="E37" s="324" t="inlineStr">
        <is>
          <t>шт</t>
        </is>
      </c>
      <c r="F37" s="324" t="n">
        <v>70</v>
      </c>
      <c r="G37" s="224" t="n">
        <v>39.49</v>
      </c>
      <c r="H37" s="235">
        <f>ROUND(F37*G37,2)</f>
        <v/>
      </c>
      <c r="I37" s="163" t="n"/>
    </row>
    <row r="38">
      <c r="A38" s="171" t="n">
        <v>23</v>
      </c>
      <c r="B38" s="291" t="n"/>
      <c r="C38" s="227" t="inlineStr">
        <is>
          <t>20.1.02.22-0001</t>
        </is>
      </c>
      <c r="D38" s="221" t="inlineStr">
        <is>
          <t>Ушко: двухлапчатое укороченное У2К-7-16</t>
        </is>
      </c>
      <c r="E38" s="324" t="inlineStr">
        <is>
          <t>шт</t>
        </is>
      </c>
      <c r="F38" s="324" t="n">
        <v>67</v>
      </c>
      <c r="G38" s="224" t="n">
        <v>34.73</v>
      </c>
      <c r="H38" s="235">
        <f>ROUND(F38*G38,2)</f>
        <v/>
      </c>
      <c r="I38" s="163" t="n"/>
    </row>
    <row r="39">
      <c r="A39" s="171" t="n">
        <v>24</v>
      </c>
      <c r="B39" s="291" t="n"/>
      <c r="C39" s="227" t="inlineStr">
        <is>
          <t>20.1.02.21-0043</t>
        </is>
      </c>
      <c r="D39" s="221" t="inlineStr">
        <is>
          <t>Узел крепления КГП-7-3</t>
        </is>
      </c>
      <c r="E39" s="324" t="inlineStr">
        <is>
          <t>шт</t>
        </is>
      </c>
      <c r="F39" s="324" t="n">
        <v>67</v>
      </c>
      <c r="G39" s="224" t="n">
        <v>25.55</v>
      </c>
      <c r="H39" s="235">
        <f>ROUND(F39*G39,2)</f>
        <v/>
      </c>
      <c r="I39" s="163" t="n"/>
    </row>
    <row r="40" ht="63.75" customHeight="1" s="254">
      <c r="A40" s="171" t="n">
        <v>25</v>
      </c>
      <c r="B40" s="291" t="n"/>
      <c r="C40" s="227" t="inlineStr">
        <is>
          <t>20.2.09.08-0031</t>
        </is>
      </c>
      <c r="D40" s="221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324" t="inlineStr">
        <is>
          <t>компл</t>
        </is>
      </c>
      <c r="F40" s="324" t="n">
        <v>2</v>
      </c>
      <c r="G40" s="224" t="n">
        <v>542.5</v>
      </c>
      <c r="H40" s="235">
        <f>ROUND(F40*G40,2)</f>
        <v/>
      </c>
      <c r="I40" s="163" t="n"/>
    </row>
    <row r="41">
      <c r="A41" s="171" t="n">
        <v>26</v>
      </c>
      <c r="B41" s="291" t="n"/>
      <c r="C41" s="227" t="inlineStr">
        <is>
          <t>20.5.03.02-0001</t>
        </is>
      </c>
      <c r="D41" s="221" t="inlineStr">
        <is>
          <t>Шинодержатели 375/750 тип ШП, ШР</t>
        </is>
      </c>
      <c r="E41" s="324" t="inlineStr">
        <is>
          <t>шт</t>
        </is>
      </c>
      <c r="F41" s="324" t="n">
        <v>6</v>
      </c>
      <c r="G41" s="224" t="n">
        <v>163.88</v>
      </c>
      <c r="H41" s="235">
        <f>ROUND(F41*G41,2)</f>
        <v/>
      </c>
      <c r="I41" s="163" t="n"/>
    </row>
    <row r="42" ht="25.5" customHeight="1" s="254">
      <c r="A42" s="171" t="n">
        <v>27</v>
      </c>
      <c r="B42" s="291" t="n"/>
      <c r="C42" s="227" t="inlineStr">
        <is>
          <t>21.2.01.02-0094</t>
        </is>
      </c>
      <c r="D42" s="221" t="inlineStr">
        <is>
          <t>Провод неизолированный для воздушных линий электропередачи АС 300/39</t>
        </is>
      </c>
      <c r="E42" s="324" t="inlineStr">
        <is>
          <t>т</t>
        </is>
      </c>
      <c r="F42" s="324" t="n">
        <v>0.024</v>
      </c>
      <c r="G42" s="224" t="n">
        <v>32758.86</v>
      </c>
      <c r="H42" s="235">
        <f>ROUND(F42*G42,2)</f>
        <v/>
      </c>
      <c r="I42" s="163" t="n"/>
    </row>
    <row r="43">
      <c r="A43" s="171" t="n">
        <v>28</v>
      </c>
      <c r="B43" s="291" t="n"/>
      <c r="C43" s="227" t="inlineStr">
        <is>
          <t>20.1.02.14-1022</t>
        </is>
      </c>
      <c r="D43" s="221" t="inlineStr">
        <is>
          <t>Серьга СРС-7-16</t>
        </is>
      </c>
      <c r="E43" s="324" t="inlineStr">
        <is>
          <t>шт</t>
        </is>
      </c>
      <c r="F43" s="324" t="n">
        <v>67</v>
      </c>
      <c r="G43" s="224" t="n">
        <v>10.03</v>
      </c>
      <c r="H43" s="235">
        <f>ROUND(F43*G43,2)</f>
        <v/>
      </c>
      <c r="I43" s="163" t="n"/>
    </row>
    <row r="44" ht="25.5" customHeight="1" s="254">
      <c r="A44" s="171" t="n">
        <v>29</v>
      </c>
      <c r="B44" s="291" t="n"/>
      <c r="C44" s="227" t="inlineStr">
        <is>
          <t>07.2.07.04-0007</t>
        </is>
      </c>
      <c r="D44" s="221" t="inlineStr">
        <is>
          <t>Конструкции стальные индивидуальные решетчатые сварные, масса до 0,1 т</t>
        </is>
      </c>
      <c r="E44" s="324" t="inlineStr">
        <is>
          <t>т</t>
        </is>
      </c>
      <c r="F44" s="324" t="n">
        <v>0.044</v>
      </c>
      <c r="G44" s="224" t="n">
        <v>11500</v>
      </c>
      <c r="H44" s="235">
        <f>ROUND(F44*G44,2)</f>
        <v/>
      </c>
      <c r="I44" s="163" t="n"/>
    </row>
    <row r="45" customFormat="1" s="148">
      <c r="A45" s="171" t="n">
        <v>30</v>
      </c>
      <c r="B45" s="291" t="n"/>
      <c r="C45" s="227" t="inlineStr">
        <is>
          <t>20.1.02.05-0013</t>
        </is>
      </c>
      <c r="D45" s="221" t="inlineStr">
        <is>
          <t>Коромысло: универсальное трехлучевое 3КУ-16-1</t>
        </is>
      </c>
      <c r="E45" s="324" t="inlineStr">
        <is>
          <t>шт</t>
        </is>
      </c>
      <c r="F45" s="324" t="n">
        <v>1</v>
      </c>
      <c r="G45" s="224" t="n">
        <v>470.86</v>
      </c>
      <c r="H45" s="235">
        <f>ROUND(F45*G45,2)</f>
        <v/>
      </c>
      <c r="I45" s="163" t="n"/>
    </row>
    <row r="46">
      <c r="A46" s="171" t="n">
        <v>31</v>
      </c>
      <c r="B46" s="291" t="n"/>
      <c r="C46" s="227" t="inlineStr">
        <is>
          <t>20.2.02.06-0003</t>
        </is>
      </c>
      <c r="D46" s="221" t="inlineStr">
        <is>
          <t>Экран защитный: ЭЗ-500-6</t>
        </is>
      </c>
      <c r="E46" s="324" t="inlineStr">
        <is>
          <t>шт</t>
        </is>
      </c>
      <c r="F46" s="324" t="n">
        <v>1</v>
      </c>
      <c r="G46" s="224" t="n">
        <v>456.5</v>
      </c>
      <c r="H46" s="235">
        <f>ROUND(F46*G46,2)</f>
        <v/>
      </c>
      <c r="I46" s="163" t="n"/>
    </row>
    <row r="47">
      <c r="A47" s="171" t="n">
        <v>32</v>
      </c>
      <c r="B47" s="291" t="n"/>
      <c r="C47" s="227" t="inlineStr">
        <is>
          <t>10.1.02.02-0001</t>
        </is>
      </c>
      <c r="D47" s="221" t="inlineStr">
        <is>
          <t>Алюминий листовой (Пластина переходная АП 80Х8)</t>
        </is>
      </c>
      <c r="E47" s="324" t="inlineStr">
        <is>
          <t>т</t>
        </is>
      </c>
      <c r="F47" s="324" t="n">
        <v>0.00516</v>
      </c>
      <c r="G47" s="224" t="n">
        <v>64085.07</v>
      </c>
      <c r="H47" s="235">
        <f>ROUND(F47*G47,2)</f>
        <v/>
      </c>
      <c r="I47" s="163" t="n"/>
      <c r="K47" s="152" t="n"/>
    </row>
    <row r="48">
      <c r="A48" s="171" t="n">
        <v>33</v>
      </c>
      <c r="B48" s="291" t="n"/>
      <c r="C48" s="227" t="inlineStr">
        <is>
          <t>01.7.15.03-0042</t>
        </is>
      </c>
      <c r="D48" s="221" t="inlineStr">
        <is>
          <t>Болты с гайками и шайбами строительные</t>
        </is>
      </c>
      <c r="E48" s="324" t="inlineStr">
        <is>
          <t>кг</t>
        </is>
      </c>
      <c r="F48" s="324" t="n">
        <v>28.9406</v>
      </c>
      <c r="G48" s="224" t="n">
        <v>9.039999999999999</v>
      </c>
      <c r="H48" s="235">
        <f>ROUND(F48*G48,2)</f>
        <v/>
      </c>
      <c r="I48" s="163" t="n"/>
      <c r="K48" s="152" t="n"/>
    </row>
    <row r="49" ht="25.5" customHeight="1" s="254">
      <c r="A49" s="171" t="n">
        <v>34</v>
      </c>
      <c r="B49" s="291" t="n"/>
      <c r="C49" s="227" t="inlineStr">
        <is>
          <t>24.3.03.13-0415</t>
        </is>
      </c>
      <c r="D49" s="221" t="inlineStr">
        <is>
          <t>Трубы напорные полиэтиленовые, среднего типа, ПНД, номинальный наружный диаметр 63 мм</t>
        </is>
      </c>
      <c r="E49" s="324" t="inlineStr">
        <is>
          <t>м</t>
        </is>
      </c>
      <c r="F49" s="324" t="n">
        <v>10</v>
      </c>
      <c r="G49" s="224" t="n">
        <v>25.57</v>
      </c>
      <c r="H49" s="235">
        <f>ROUND(F49*G49,2)</f>
        <v/>
      </c>
      <c r="I49" s="163" t="n"/>
      <c r="K49" s="152" t="n"/>
    </row>
    <row r="50">
      <c r="A50" s="171" t="n">
        <v>35</v>
      </c>
      <c r="B50" s="291" t="n"/>
      <c r="C50" s="227" t="inlineStr">
        <is>
          <t>01.7.15.10-0035</t>
        </is>
      </c>
      <c r="D50" s="221" t="inlineStr">
        <is>
          <t>Скобы СК-21-1А</t>
        </is>
      </c>
      <c r="E50" s="324" t="inlineStr">
        <is>
          <t>шт</t>
        </is>
      </c>
      <c r="F50" s="324" t="n">
        <v>2</v>
      </c>
      <c r="G50" s="224" t="n">
        <v>116.92</v>
      </c>
      <c r="H50" s="235">
        <f>ROUND(F50*G50,2)</f>
        <v/>
      </c>
      <c r="I50" s="163" t="n"/>
      <c r="K50" s="152" t="n"/>
    </row>
    <row r="51" ht="25.5" customHeight="1" s="254">
      <c r="A51" s="171" t="n">
        <v>36</v>
      </c>
      <c r="B51" s="291" t="n"/>
      <c r="C51" s="227" t="inlineStr">
        <is>
          <t>01.3.01.06-0050</t>
        </is>
      </c>
      <c r="D51" s="221" t="inlineStr">
        <is>
          <t>Смазка универсальная тугоплавкая УТ (консталин жировой)</t>
        </is>
      </c>
      <c r="E51" s="324" t="inlineStr">
        <is>
          <t>т</t>
        </is>
      </c>
      <c r="F51" s="324" t="n">
        <v>0.01254</v>
      </c>
      <c r="G51" s="224" t="n">
        <v>17500</v>
      </c>
      <c r="H51" s="235">
        <f>ROUND(F51*G51,2)</f>
        <v/>
      </c>
    </row>
    <row r="52">
      <c r="A52" s="171" t="n">
        <v>37</v>
      </c>
      <c r="B52" s="291" t="n"/>
      <c r="C52" s="227" t="inlineStr">
        <is>
          <t>999-9950</t>
        </is>
      </c>
      <c r="D52" s="221" t="inlineStr">
        <is>
          <t>Вспомогательные ненормируемые ресурсы</t>
        </is>
      </c>
      <c r="E52" s="324" t="inlineStr">
        <is>
          <t>руб.</t>
        </is>
      </c>
      <c r="F52" s="324" t="n">
        <v>159.34688</v>
      </c>
      <c r="G52" s="224" t="n">
        <v>1</v>
      </c>
      <c r="H52" s="235">
        <f>ROUND(F52*G52,2)</f>
        <v/>
      </c>
    </row>
    <row r="53">
      <c r="A53" s="171" t="n">
        <v>38</v>
      </c>
      <c r="B53" s="291" t="n"/>
      <c r="C53" s="227" t="inlineStr">
        <is>
          <t>20.1.02.23-0082</t>
        </is>
      </c>
      <c r="D53" s="221" t="inlineStr">
        <is>
          <t>Перемычки гибкие, тип ПГС-50</t>
        </is>
      </c>
      <c r="E53" s="324" t="inlineStr">
        <is>
          <t>10 шт</t>
        </is>
      </c>
      <c r="F53" s="324" t="n">
        <v>4</v>
      </c>
      <c r="G53" s="224" t="n">
        <v>39</v>
      </c>
      <c r="H53" s="235">
        <f>ROUND(F53*G53,2)</f>
        <v/>
      </c>
      <c r="I53" s="163" t="n"/>
    </row>
    <row r="54">
      <c r="A54" s="171" t="n">
        <v>39</v>
      </c>
      <c r="B54" s="291" t="n"/>
      <c r="C54" s="227" t="inlineStr">
        <is>
          <t>20.1.02.05-0011</t>
        </is>
      </c>
      <c r="D54" s="221" t="inlineStr">
        <is>
          <t>Коромысло: универсальное 2КУ-12-1</t>
        </is>
      </c>
      <c r="E54" s="324" t="inlineStr">
        <is>
          <t>шт</t>
        </is>
      </c>
      <c r="F54" s="324" t="n">
        <v>1</v>
      </c>
      <c r="G54" s="224" t="n">
        <v>127.11</v>
      </c>
      <c r="H54" s="235">
        <f>ROUND(F54*G54,2)</f>
        <v/>
      </c>
      <c r="I54" s="163" t="n"/>
    </row>
    <row r="55">
      <c r="A55" s="171" t="n">
        <v>40</v>
      </c>
      <c r="B55" s="291" t="n"/>
      <c r="C55" s="227" t="inlineStr">
        <is>
          <t>20.1.02.21-0035</t>
        </is>
      </c>
      <c r="D55" s="221" t="inlineStr">
        <is>
          <t>Узел крепления КГН-7-5</t>
        </is>
      </c>
      <c r="E55" s="324" t="inlineStr">
        <is>
          <t>шт</t>
        </is>
      </c>
      <c r="F55" s="324" t="n">
        <v>1</v>
      </c>
      <c r="G55" s="224" t="n">
        <v>122.68</v>
      </c>
      <c r="H55" s="235">
        <f>ROUND(F55*G55,2)</f>
        <v/>
      </c>
      <c r="I55" s="163" t="n"/>
    </row>
    <row r="56">
      <c r="A56" s="171" t="n">
        <v>41</v>
      </c>
      <c r="B56" s="291" t="n"/>
      <c r="C56" s="227" t="inlineStr">
        <is>
          <t>01.7.15.10-0038</t>
        </is>
      </c>
      <c r="D56" s="221" t="inlineStr">
        <is>
          <t>Скобы трехлапчатые СКТ-16-1</t>
        </is>
      </c>
      <c r="E56" s="324" t="inlineStr">
        <is>
          <t>шт</t>
        </is>
      </c>
      <c r="F56" s="324" t="n">
        <v>1</v>
      </c>
      <c r="G56" s="224" t="n">
        <v>113.53</v>
      </c>
      <c r="H56" s="235">
        <f>ROUND(F56*G56,2)</f>
        <v/>
      </c>
      <c r="I56" s="163" t="n"/>
    </row>
    <row r="57">
      <c r="A57" s="171" t="n">
        <v>42</v>
      </c>
      <c r="B57" s="291" t="n"/>
      <c r="C57" s="227" t="inlineStr">
        <is>
          <t>20.1.02.22-0013</t>
        </is>
      </c>
      <c r="D57" s="221" t="inlineStr">
        <is>
          <t>Ушко: специальное УС-7-16</t>
        </is>
      </c>
      <c r="E57" s="324" t="inlineStr">
        <is>
          <t>шт</t>
        </is>
      </c>
      <c r="F57" s="324" t="n">
        <v>1</v>
      </c>
      <c r="G57" s="224" t="n">
        <v>88.97</v>
      </c>
      <c r="H57" s="235">
        <f>ROUND(F57*G57,2)</f>
        <v/>
      </c>
      <c r="I57" s="163" t="n"/>
      <c r="K57" s="152" t="n"/>
    </row>
    <row r="58">
      <c r="A58" s="171" t="n">
        <v>43</v>
      </c>
      <c r="B58" s="291" t="n"/>
      <c r="C58" s="227" t="inlineStr">
        <is>
          <t>01.7.15.10-0031</t>
        </is>
      </c>
      <c r="D58" s="221" t="inlineStr">
        <is>
          <t>Скобы СК-7-1А</t>
        </is>
      </c>
      <c r="E58" s="324" t="inlineStr">
        <is>
          <t>шт</t>
        </is>
      </c>
      <c r="F58" s="324" t="n">
        <v>3</v>
      </c>
      <c r="G58" s="224" t="n">
        <v>28.07</v>
      </c>
      <c r="H58" s="235">
        <f>ROUND(F58*G58,2)</f>
        <v/>
      </c>
      <c r="I58" s="163" t="n"/>
    </row>
    <row r="59">
      <c r="A59" s="171" t="n">
        <v>44</v>
      </c>
      <c r="B59" s="291" t="n"/>
      <c r="C59" s="227" t="inlineStr">
        <is>
          <t>01.7.15.10-0034</t>
        </is>
      </c>
      <c r="D59" s="221" t="inlineStr">
        <is>
          <t>Скобы СК-16-1А</t>
        </is>
      </c>
      <c r="E59" s="324" t="inlineStr">
        <is>
          <t>шт</t>
        </is>
      </c>
      <c r="F59" s="324" t="n">
        <v>1</v>
      </c>
      <c r="G59" s="224" t="n">
        <v>70.76000000000001</v>
      </c>
      <c r="H59" s="235">
        <f>ROUND(F59*G59,2)</f>
        <v/>
      </c>
      <c r="I59" s="163" t="n"/>
    </row>
    <row r="60">
      <c r="A60" s="171" t="n">
        <v>45</v>
      </c>
      <c r="B60" s="291" t="n"/>
      <c r="C60" s="227" t="inlineStr">
        <is>
          <t>20.1.02.05-0003</t>
        </is>
      </c>
      <c r="D60" s="221" t="inlineStr">
        <is>
          <t>Коромысло: 2КД-7-1С</t>
        </is>
      </c>
      <c r="E60" s="324" t="inlineStr">
        <is>
          <t>шт</t>
        </is>
      </c>
      <c r="F60" s="324" t="n">
        <v>1</v>
      </c>
      <c r="G60" s="224" t="n">
        <v>50.46</v>
      </c>
      <c r="H60" s="235">
        <f>ROUND(F60*G60,2)</f>
        <v/>
      </c>
      <c r="I60" s="163" t="n"/>
    </row>
    <row r="61">
      <c r="A61" s="171" t="n">
        <v>46</v>
      </c>
      <c r="B61" s="291" t="n"/>
      <c r="C61" s="227" t="inlineStr">
        <is>
          <t>20.1.02.05-0008</t>
        </is>
      </c>
      <c r="D61" s="221" t="inlineStr">
        <is>
          <t>Коромысло: К2-7-1С</t>
        </is>
      </c>
      <c r="E61" s="324" t="inlineStr">
        <is>
          <t>шт</t>
        </is>
      </c>
      <c r="F61" s="324" t="n">
        <v>1</v>
      </c>
      <c r="G61" s="224" t="n">
        <v>48.16</v>
      </c>
      <c r="H61" s="235">
        <f>ROUND(F61*G61,2)</f>
        <v/>
      </c>
      <c r="I61" s="163" t="n"/>
    </row>
    <row r="62">
      <c r="A62" s="171" t="n">
        <v>47</v>
      </c>
      <c r="B62" s="291" t="n"/>
      <c r="C62" s="227" t="inlineStr">
        <is>
          <t>22.2.02.04-0017</t>
        </is>
      </c>
      <c r="D62" s="221" t="inlineStr">
        <is>
          <t>Звено промежуточное прямое двойное 2ПР-7-1</t>
        </is>
      </c>
      <c r="E62" s="324" t="inlineStr">
        <is>
          <t>шт</t>
        </is>
      </c>
      <c r="F62" s="324" t="n">
        <v>1</v>
      </c>
      <c r="G62" s="224" t="n">
        <v>41.1</v>
      </c>
      <c r="H62" s="235">
        <f>ROUND(F62*G62,2)</f>
        <v/>
      </c>
      <c r="I62" s="163" t="n"/>
    </row>
    <row r="63">
      <c r="A63" s="171" t="n">
        <v>48</v>
      </c>
      <c r="B63" s="291" t="n"/>
      <c r="C63" s="227" t="inlineStr">
        <is>
          <t>22.2.02.04-0001</t>
        </is>
      </c>
      <c r="D63" s="221" t="inlineStr">
        <is>
          <t>Звено промежуточное вывернутое ПРВ-7-1</t>
        </is>
      </c>
      <c r="E63" s="324" t="inlineStr">
        <is>
          <t>шт</t>
        </is>
      </c>
      <c r="F63" s="324" t="n">
        <v>1</v>
      </c>
      <c r="G63" s="224" t="n">
        <v>31.44</v>
      </c>
      <c r="H63" s="235">
        <f>ROUND(F63*G63,2)</f>
        <v/>
      </c>
      <c r="I63" s="163" t="n"/>
    </row>
    <row r="64">
      <c r="A64" s="171" t="n">
        <v>49</v>
      </c>
      <c r="B64" s="291" t="n"/>
      <c r="C64" s="227" t="inlineStr">
        <is>
          <t>22.2.02.04-0021</t>
        </is>
      </c>
      <c r="D64" s="221" t="inlineStr">
        <is>
          <t>Звено промежуточное прямое ПР-7-6</t>
        </is>
      </c>
      <c r="E64" s="324" t="inlineStr">
        <is>
          <t>шт</t>
        </is>
      </c>
      <c r="F64" s="324" t="n">
        <v>1</v>
      </c>
      <c r="G64" s="224" t="n">
        <v>27.04</v>
      </c>
      <c r="H64" s="235">
        <f>ROUND(F64*G64,2)</f>
        <v/>
      </c>
      <c r="I64" s="163" t="n"/>
    </row>
    <row r="65">
      <c r="A65" s="171" t="n">
        <v>50</v>
      </c>
      <c r="B65" s="291" t="n"/>
      <c r="C65" s="227" t="inlineStr">
        <is>
          <t>20.1.02.14-1014</t>
        </is>
      </c>
      <c r="D65" s="221" t="inlineStr">
        <is>
          <t>Серьга СР-7-16</t>
        </is>
      </c>
      <c r="E65" s="324" t="inlineStr">
        <is>
          <t>шт</t>
        </is>
      </c>
      <c r="F65" s="324" t="n">
        <v>1</v>
      </c>
      <c r="G65" s="224" t="n">
        <v>9.359999999999999</v>
      </c>
      <c r="H65" s="235">
        <f>ROUND(F65*G65,2)</f>
        <v/>
      </c>
      <c r="I65" s="163" t="n"/>
    </row>
    <row r="66">
      <c r="A66" s="171" t="n">
        <v>51</v>
      </c>
      <c r="B66" s="291" t="n"/>
      <c r="C66" s="227" t="inlineStr">
        <is>
          <t>01.7.15.07-0031</t>
        </is>
      </c>
      <c r="D66" s="221" t="inlineStr">
        <is>
          <t>Дюбели распорные с гайкой</t>
        </is>
      </c>
      <c r="E66" s="324" t="inlineStr">
        <is>
          <t>100 шт</t>
        </is>
      </c>
      <c r="F66" s="324" t="n">
        <v>0.0352</v>
      </c>
      <c r="G66" s="224" t="n">
        <v>110</v>
      </c>
      <c r="H66" s="235">
        <f>ROUND(F66*G66,2)</f>
        <v/>
      </c>
      <c r="I66" s="163" t="n"/>
    </row>
    <row r="67" ht="25.5" customHeight="1" s="254">
      <c r="A67" s="171" t="n">
        <v>52</v>
      </c>
      <c r="B67" s="291" t="n"/>
      <c r="C67" s="227" t="inlineStr">
        <is>
          <t>03.2.01.01-0003</t>
        </is>
      </c>
      <c r="D67" s="221" t="inlineStr">
        <is>
          <t>Портландцемент общестроительного назначения бездобавочный М500 Д0 (ЦЕМ I 42,5Н)</t>
        </is>
      </c>
      <c r="E67" s="324" t="inlineStr">
        <is>
          <t>т</t>
        </is>
      </c>
      <c r="F67" s="324" t="n">
        <v>0.00792</v>
      </c>
      <c r="G67" s="224" t="n">
        <v>480</v>
      </c>
      <c r="H67" s="235">
        <f>ROUND(F67*G67,2)</f>
        <v/>
      </c>
      <c r="I67" s="163" t="n"/>
    </row>
    <row r="68" customFormat="1" s="148">
      <c r="A68" s="171" t="n">
        <v>53</v>
      </c>
      <c r="B68" s="291" t="n"/>
      <c r="C68" s="227" t="inlineStr">
        <is>
          <t>01.3.01.01-0001</t>
        </is>
      </c>
      <c r="D68" s="221" t="inlineStr">
        <is>
          <t>Бензин авиационный Б-70</t>
        </is>
      </c>
      <c r="E68" s="324" t="inlineStr">
        <is>
          <t>т</t>
        </is>
      </c>
      <c r="F68" s="324" t="n">
        <v>0.0008</v>
      </c>
      <c r="G68" s="224" t="n">
        <v>4488.4</v>
      </c>
      <c r="H68" s="235">
        <f>ROUND(F68*G68,2)</f>
        <v/>
      </c>
      <c r="I68" s="163" t="n"/>
    </row>
    <row r="69">
      <c r="A69" s="171" t="n">
        <v>54</v>
      </c>
      <c r="B69" s="291" t="n"/>
      <c r="C69" s="227" t="inlineStr">
        <is>
          <t>14.4.02.09-0001</t>
        </is>
      </c>
      <c r="D69" s="221" t="inlineStr">
        <is>
          <t>Краска</t>
        </is>
      </c>
      <c r="E69" s="324" t="inlineStr">
        <is>
          <t>кг</t>
        </is>
      </c>
      <c r="F69" s="324" t="n">
        <v>0.1254</v>
      </c>
      <c r="G69" s="224" t="n">
        <v>28.6</v>
      </c>
      <c r="H69" s="235">
        <f>ROUND(F69*G69,2)</f>
        <v/>
      </c>
      <c r="I69" s="163" t="n"/>
    </row>
    <row r="70">
      <c r="A70" s="171" t="n">
        <v>55</v>
      </c>
      <c r="B70" s="291" t="n"/>
      <c r="C70" s="227" t="inlineStr">
        <is>
          <t>01.7.11.07-0034</t>
        </is>
      </c>
      <c r="D70" s="221" t="inlineStr">
        <is>
          <t>Электроды сварочные Э42А, диаметр 4 мм</t>
        </is>
      </c>
      <c r="E70" s="324" t="inlineStr">
        <is>
          <t>кг</t>
        </is>
      </c>
      <c r="F70" s="324" t="n">
        <v>0.2808</v>
      </c>
      <c r="G70" s="224" t="n">
        <v>10.57</v>
      </c>
      <c r="H70" s="235">
        <f>ROUND(F70*G70,2)</f>
        <v/>
      </c>
      <c r="I70" s="163" t="n"/>
      <c r="K70" s="152" t="n"/>
    </row>
    <row r="71">
      <c r="A71" s="171" t="n">
        <v>56</v>
      </c>
      <c r="B71" s="291" t="n"/>
      <c r="C71" s="227" t="inlineStr">
        <is>
          <t>14.1.02.01-0002</t>
        </is>
      </c>
      <c r="D71" s="221" t="inlineStr">
        <is>
          <t>Клей БМК-5к</t>
        </is>
      </c>
      <c r="E71" s="324" t="inlineStr">
        <is>
          <t>кг</t>
        </is>
      </c>
      <c r="F71" s="324" t="n">
        <v>0.055</v>
      </c>
      <c r="G71" s="224" t="n">
        <v>25.8</v>
      </c>
      <c r="H71" s="235">
        <f>ROUND(F71*G71,2)</f>
        <v/>
      </c>
      <c r="I71" s="163" t="n"/>
      <c r="K71" s="152" t="n"/>
    </row>
    <row r="72">
      <c r="A72" s="171" t="n">
        <v>57</v>
      </c>
      <c r="B72" s="291" t="n"/>
      <c r="C72" s="227" t="inlineStr">
        <is>
          <t>01.3.02.02-0001</t>
        </is>
      </c>
      <c r="D72" s="221" t="inlineStr">
        <is>
          <t>Аргон газообразный, сорт I</t>
        </is>
      </c>
      <c r="E72" s="324" t="inlineStr">
        <is>
          <t>м3</t>
        </is>
      </c>
      <c r="F72" s="324" t="n">
        <v>0.033</v>
      </c>
      <c r="G72" s="224" t="n">
        <v>17.86</v>
      </c>
      <c r="H72" s="235">
        <f>ROUND(F72*G72,2)</f>
        <v/>
      </c>
      <c r="I72" s="163" t="n"/>
      <c r="K72" s="152" t="n"/>
    </row>
    <row r="73">
      <c r="A73" s="171" t="n">
        <v>58</v>
      </c>
      <c r="B73" s="291" t="n"/>
      <c r="C73" s="227" t="inlineStr">
        <is>
          <t>01.7.06.07-0001</t>
        </is>
      </c>
      <c r="D73" s="221" t="inlineStr">
        <is>
          <t>Лента К226</t>
        </is>
      </c>
      <c r="E73" s="324" t="inlineStr">
        <is>
          <t>100 м</t>
        </is>
      </c>
      <c r="F73" s="324" t="n">
        <v>0.0048</v>
      </c>
      <c r="G73" s="224" t="n">
        <v>120</v>
      </c>
      <c r="H73" s="235">
        <f>ROUND(F73*G73,2)</f>
        <v/>
      </c>
      <c r="I73" s="163" t="n"/>
      <c r="K73" s="152" t="n"/>
    </row>
    <row r="74">
      <c r="A74" s="171" t="n">
        <v>59</v>
      </c>
      <c r="B74" s="291" t="n"/>
      <c r="C74" s="227" t="inlineStr">
        <is>
          <t>01.7.15.11-0061</t>
        </is>
      </c>
      <c r="D74" s="221" t="inlineStr">
        <is>
          <t>Шайбы пружинные</t>
        </is>
      </c>
      <c r="E74" s="324" t="inlineStr">
        <is>
          <t>т</t>
        </is>
      </c>
      <c r="F74" s="324" t="n">
        <v>1.7e-05</v>
      </c>
      <c r="G74" s="224" t="n">
        <v>31600</v>
      </c>
      <c r="H74" s="235">
        <f>ROUND(F74*G74,2)</f>
        <v/>
      </c>
    </row>
    <row r="75" ht="38.25" customHeight="1" s="254">
      <c r="A75" s="171" t="n">
        <v>60</v>
      </c>
      <c r="B75" s="291" t="n"/>
      <c r="C75" s="227" t="inlineStr">
        <is>
          <t>10.1.02.04-0009</t>
        </is>
      </c>
      <c r="D75" s="22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324" t="inlineStr">
        <is>
          <t>т</t>
        </is>
      </c>
      <c r="F75" s="324" t="n">
        <v>8e-06</v>
      </c>
      <c r="G75" s="224" t="n">
        <v>55960.01</v>
      </c>
      <c r="H75" s="235">
        <f>ROUND(F75*G75,2)</f>
        <v/>
      </c>
    </row>
    <row r="76">
      <c r="A76" s="171" t="n">
        <v>61</v>
      </c>
      <c r="B76" s="291" t="n"/>
      <c r="C76" s="227" t="inlineStr">
        <is>
          <t>02.3.01.02-1011</t>
        </is>
      </c>
      <c r="D76" s="221" t="inlineStr">
        <is>
          <t>Песок природный I класс, средний, круглые сита</t>
        </is>
      </c>
      <c r="E76" s="324" t="inlineStr">
        <is>
          <t>м3</t>
        </is>
      </c>
      <c r="F76" s="324" t="n">
        <v>0.0066</v>
      </c>
      <c r="G76" s="224" t="n">
        <v>54.95</v>
      </c>
      <c r="H76" s="235">
        <f>ROUND(F76*G76,2)</f>
        <v/>
      </c>
      <c r="I76" s="163" t="n"/>
    </row>
    <row r="77">
      <c r="A77" s="171" t="n">
        <v>62</v>
      </c>
      <c r="B77" s="291" t="n"/>
      <c r="C77" s="227" t="inlineStr">
        <is>
          <t>10.2.02.10-0013</t>
        </is>
      </c>
      <c r="D77" s="221" t="inlineStr">
        <is>
          <t>Прутки медные, круглые, марка М3, диаметр 20 мм</t>
        </is>
      </c>
      <c r="E77" s="324" t="inlineStr">
        <is>
          <t>т</t>
        </is>
      </c>
      <c r="F77" s="324" t="n">
        <v>4e-06</v>
      </c>
      <c r="G77" s="224" t="n">
        <v>71640</v>
      </c>
      <c r="H77" s="235">
        <f>ROUND(F77*G77,2)</f>
        <v/>
      </c>
      <c r="I77" s="163" t="n"/>
    </row>
    <row r="78">
      <c r="A78" s="171" t="n">
        <v>63</v>
      </c>
      <c r="B78" s="291" t="n"/>
      <c r="C78" s="227" t="inlineStr">
        <is>
          <t>01.3.01.05-0009</t>
        </is>
      </c>
      <c r="D78" s="221" t="inlineStr">
        <is>
          <t>Парафин нефтяной твердый Т-1</t>
        </is>
      </c>
      <c r="E78" s="324" t="inlineStr">
        <is>
          <t>т</t>
        </is>
      </c>
      <c r="F78" s="324" t="n">
        <v>2e-05</v>
      </c>
      <c r="G78" s="224" t="n">
        <v>8105.71</v>
      </c>
      <c r="H78" s="235">
        <f>ROUND(F78*G78,2)</f>
        <v/>
      </c>
      <c r="I78" s="163" t="n"/>
    </row>
    <row r="81">
      <c r="B81" s="256" t="inlineStr">
        <is>
          <t>Составил ______________________    Е. М. Добровольская</t>
        </is>
      </c>
    </row>
    <row r="82">
      <c r="B82" s="138" t="inlineStr">
        <is>
          <t xml:space="preserve">                         (подпись, инициалы, фамилия)</t>
        </is>
      </c>
    </row>
    <row r="84">
      <c r="B84" s="256" t="inlineStr">
        <is>
          <t>Проверил ______________________        А.В. Костянецкая</t>
        </is>
      </c>
    </row>
    <row r="85">
      <c r="B85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A14:E14"/>
    <mergeCell ref="G8:H8"/>
    <mergeCell ref="A31:E31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53" t="n"/>
      <c r="C1" s="253" t="n"/>
      <c r="D1" s="253" t="n"/>
      <c r="E1" s="253" t="n"/>
    </row>
    <row r="2">
      <c r="B2" s="253" t="n"/>
      <c r="C2" s="253" t="n"/>
      <c r="D2" s="253" t="n"/>
      <c r="E2" s="319" t="inlineStr">
        <is>
          <t>Приложение № 4</t>
        </is>
      </c>
    </row>
    <row r="3">
      <c r="B3" s="253" t="n"/>
      <c r="C3" s="253" t="n"/>
      <c r="D3" s="253" t="n"/>
      <c r="E3" s="253" t="n"/>
    </row>
    <row r="4">
      <c r="B4" s="253" t="n"/>
      <c r="C4" s="253" t="n"/>
      <c r="D4" s="253" t="n"/>
      <c r="E4" s="253" t="n"/>
    </row>
    <row r="5">
      <c r="B5" s="271" t="inlineStr">
        <is>
          <t>Ресурсная модель</t>
        </is>
      </c>
    </row>
    <row r="6">
      <c r="B6" s="157" t="n"/>
      <c r="C6" s="253" t="n"/>
      <c r="D6" s="253" t="n"/>
      <c r="E6" s="253" t="n"/>
    </row>
    <row r="7" ht="25.5" customHeight="1" s="254">
      <c r="B7" s="301" t="inlineStr">
        <is>
          <t>Наименование разрабатываемого показателя УНЦ — Демонтаж ячейки реактора ТОР 330кВ</t>
        </is>
      </c>
    </row>
    <row r="8">
      <c r="B8" s="302" t="inlineStr">
        <is>
          <t>Единица измерения  — 1 ячейка</t>
        </is>
      </c>
    </row>
    <row r="9">
      <c r="B9" s="157" t="n"/>
      <c r="C9" s="253" t="n"/>
      <c r="D9" s="253" t="n"/>
      <c r="E9" s="253" t="n"/>
    </row>
    <row r="10" ht="51" customHeight="1" s="254">
      <c r="B10" s="304" t="inlineStr">
        <is>
          <t>Наименование</t>
        </is>
      </c>
      <c r="C10" s="304" t="inlineStr">
        <is>
          <t>Сметная стоимость в ценах на 01.01.2023
 (руб.)</t>
        </is>
      </c>
      <c r="D10" s="304" t="inlineStr">
        <is>
          <t>Удельный вес, 
(в СМР)</t>
        </is>
      </c>
      <c r="E10" s="30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4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4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44">
        <f>'Прил.5 Расчет СМР и ОБ'!J35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44">
        <f>'Прил.5 Расчет СМР и ОБ'!J37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4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44">
        <f>'Прил.5 Расчет СМР и ОБ'!J46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44">
        <f>'Прил.5 Расчет СМР и ОБ'!J47</f>
        <v/>
      </c>
      <c r="D17" s="26">
        <f>C17/$C$24</f>
        <v/>
      </c>
      <c r="E17" s="26">
        <f>C17/$C$40</f>
        <v/>
      </c>
      <c r="G17" s="388" t="n"/>
    </row>
    <row r="18">
      <c r="B18" s="24" t="inlineStr">
        <is>
          <t>МАТЕРИАЛЫ, ВСЕГО:</t>
        </is>
      </c>
      <c r="C18" s="24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4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4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ОБ'!D53</f>
        <v/>
      </c>
      <c r="D21" s="26" t="n"/>
      <c r="E21" s="24" t="n"/>
    </row>
    <row r="22">
      <c r="B22" s="24" t="inlineStr">
        <is>
          <t>Накладные расходы, руб.</t>
        </is>
      </c>
      <c r="C22" s="24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ОБ'!D51</f>
        <v/>
      </c>
      <c r="D23" s="26" t="n"/>
      <c r="E23" s="24" t="n"/>
    </row>
    <row r="24">
      <c r="B24" s="24" t="inlineStr">
        <is>
          <t>ВСЕГО СМР с НР и СП</t>
        </is>
      </c>
      <c r="C24" s="244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244">
        <f>'Прил.5 Расчет СМР и ОБ'!J42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244">
        <f>'Прил.5 Расчет СМР и ОБ'!J43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ОБ'!J56</f>
        <v/>
      </c>
      <c r="D27" s="26" t="n"/>
      <c r="E27" s="26">
        <f>C27/$C$40</f>
        <v/>
      </c>
      <c r="G27" s="155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- 3,9%</t>
        </is>
      </c>
      <c r="C29" s="187">
        <f>ROUND(C24*3.9%,2)</f>
        <v/>
      </c>
      <c r="D29" s="24" t="n"/>
      <c r="E29" s="26" t="n">
        <v>0.039</v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08" t="n"/>
      <c r="L36" s="155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09" t="n"/>
      <c r="L37" s="155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24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4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44">
        <f>C40/'Прил.5 Расчет СМР и ОБ'!E57</f>
        <v/>
      </c>
      <c r="D41" s="24" t="n"/>
      <c r="E41" s="24" t="n"/>
    </row>
    <row r="42">
      <c r="B42" s="246" t="n"/>
      <c r="C42" s="253" t="n"/>
      <c r="D42" s="253" t="n"/>
      <c r="E42" s="253" t="n"/>
    </row>
    <row r="43">
      <c r="B43" s="246" t="inlineStr">
        <is>
          <t>Составил ____________________________  Е. М. Добровольская</t>
        </is>
      </c>
      <c r="C43" s="253" t="n"/>
      <c r="D43" s="253" t="n"/>
      <c r="E43" s="253" t="n"/>
    </row>
    <row r="44">
      <c r="B44" s="246" t="inlineStr">
        <is>
          <t xml:space="preserve">(должность, подпись, инициалы, фамилия) </t>
        </is>
      </c>
      <c r="C44" s="253" t="n"/>
      <c r="D44" s="253" t="n"/>
      <c r="E44" s="253" t="n"/>
    </row>
    <row r="45">
      <c r="B45" s="246" t="n"/>
      <c r="C45" s="253" t="n"/>
      <c r="D45" s="253" t="n"/>
      <c r="E45" s="253" t="n"/>
    </row>
    <row r="46">
      <c r="B46" s="246" t="inlineStr">
        <is>
          <t>Проверил ____________________________ А.В. Костянецкая</t>
        </is>
      </c>
      <c r="C46" s="253" t="n"/>
      <c r="D46" s="253" t="n"/>
      <c r="E46" s="253" t="n"/>
    </row>
    <row r="47">
      <c r="B47" s="302" t="inlineStr">
        <is>
          <t>(должность, подпись, инициалы, фамилия)</t>
        </is>
      </c>
      <c r="D47" s="253" t="n"/>
      <c r="E47" s="253" t="n"/>
    </row>
    <row r="49">
      <c r="B49" s="253" t="n"/>
      <c r="C49" s="253" t="n"/>
      <c r="D49" s="253" t="n"/>
      <c r="E49" s="253" t="n"/>
    </row>
    <row r="50">
      <c r="B50" s="253" t="n"/>
      <c r="C50" s="253" t="n"/>
      <c r="D50" s="253" t="n"/>
      <c r="E50" s="25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topLeftCell="A7" workbookViewId="0">
      <selection activeCell="E62" sqref="E62"/>
    </sheetView>
  </sheetViews>
  <sheetFormatPr baseColWidth="8" defaultColWidth="9.140625" defaultRowHeight="15" outlineLevelRow="1"/>
  <cols>
    <col width="5.7109375" customWidth="1" style="251" min="1" max="1"/>
    <col width="22.5703125" customWidth="1" style="251" min="2" max="2"/>
    <col width="39.140625" customWidth="1" style="251" min="3" max="3"/>
    <col width="13.5703125" customWidth="1" style="251" min="4" max="4"/>
    <col width="12.7109375" customWidth="1" style="251" min="5" max="5"/>
    <col width="14.5703125" customWidth="1" style="251" min="6" max="6"/>
    <col width="15.85546875" customWidth="1" style="251" min="7" max="7"/>
    <col width="12.7109375" customWidth="1" style="251" min="8" max="8"/>
    <col width="15.85546875" customWidth="1" style="251" min="9" max="9"/>
    <col width="17.5703125" customWidth="1" style="251" min="10" max="10"/>
    <col width="10.85546875" customWidth="1" style="251" min="11" max="11"/>
    <col width="13.85546875" customWidth="1" style="251" min="12" max="12"/>
  </cols>
  <sheetData>
    <row r="1">
      <c r="M1" s="251" t="n"/>
      <c r="N1" s="251" t="n"/>
    </row>
    <row r="2" ht="15.75" customHeight="1" s="254">
      <c r="H2" s="314" t="inlineStr">
        <is>
          <t>Приложение №5</t>
        </is>
      </c>
      <c r="M2" s="251" t="n"/>
      <c r="N2" s="251" t="n"/>
    </row>
    <row r="3">
      <c r="M3" s="251" t="n"/>
      <c r="N3" s="251" t="n"/>
    </row>
    <row r="4" ht="12.75" customFormat="1" customHeight="1" s="253">
      <c r="A4" s="271" t="inlineStr">
        <is>
          <t>Расчет стоимости СМР и оборудования</t>
        </is>
      </c>
    </row>
    <row r="5" ht="12.75" customFormat="1" customHeight="1" s="253">
      <c r="A5" s="271" t="n"/>
      <c r="B5" s="271" t="n"/>
      <c r="C5" s="326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53">
      <c r="A6" s="136" t="inlineStr">
        <is>
          <t>Наименование разрабатываемого показателя УНЦ</t>
        </is>
      </c>
      <c r="B6" s="135" t="n"/>
      <c r="C6" s="135" t="n"/>
      <c r="D6" s="274" t="inlineStr">
        <is>
          <t>Демонтаж ячейки реактора ТОР 330кВ</t>
        </is>
      </c>
    </row>
    <row r="7" ht="12.75" customFormat="1" customHeight="1" s="253">
      <c r="A7" s="274" t="inlineStr">
        <is>
          <t>Единица измерения  — 1 ячейка</t>
        </is>
      </c>
      <c r="I7" s="301" t="n"/>
      <c r="J7" s="301" t="n"/>
    </row>
    <row r="8" ht="13.5" customFormat="1" customHeight="1" s="253">
      <c r="A8" s="274" t="n"/>
    </row>
    <row r="9" ht="27" customHeight="1" s="254">
      <c r="A9" s="304" t="inlineStr">
        <is>
          <t>№ пп.</t>
        </is>
      </c>
      <c r="B9" s="304" t="inlineStr">
        <is>
          <t>Код ресурса</t>
        </is>
      </c>
      <c r="C9" s="304" t="inlineStr">
        <is>
          <t>Наименование</t>
        </is>
      </c>
      <c r="D9" s="304" t="inlineStr">
        <is>
          <t>Ед. изм.</t>
        </is>
      </c>
      <c r="E9" s="304" t="inlineStr">
        <is>
          <t>Кол-во единиц по проектным данным</t>
        </is>
      </c>
      <c r="F9" s="304" t="inlineStr">
        <is>
          <t>Сметная стоимость в ценах на 01.01.2000 (руб.)</t>
        </is>
      </c>
      <c r="G9" s="379" t="n"/>
      <c r="H9" s="304" t="inlineStr">
        <is>
          <t>Удельный вес, %</t>
        </is>
      </c>
      <c r="I9" s="304" t="inlineStr">
        <is>
          <t>Сметная стоимость в ценах на 01.01.2023 (руб.)</t>
        </is>
      </c>
      <c r="J9" s="379" t="n"/>
      <c r="M9" s="251" t="n"/>
      <c r="N9" s="251" t="n"/>
    </row>
    <row r="10" ht="28.5" customHeight="1" s="254">
      <c r="A10" s="381" t="n"/>
      <c r="B10" s="381" t="n"/>
      <c r="C10" s="381" t="n"/>
      <c r="D10" s="381" t="n"/>
      <c r="E10" s="381" t="n"/>
      <c r="F10" s="304" t="inlineStr">
        <is>
          <t>на ед. изм.</t>
        </is>
      </c>
      <c r="G10" s="304" t="inlineStr">
        <is>
          <t>общая</t>
        </is>
      </c>
      <c r="H10" s="381" t="n"/>
      <c r="I10" s="304" t="inlineStr">
        <is>
          <t>на ед. изм.</t>
        </is>
      </c>
      <c r="J10" s="304" t="inlineStr">
        <is>
          <t>общая</t>
        </is>
      </c>
      <c r="M10" s="251" t="n"/>
      <c r="N10" s="251" t="n"/>
    </row>
    <row r="11">
      <c r="A11" s="304" t="n">
        <v>1</v>
      </c>
      <c r="B11" s="304" t="n">
        <v>2</v>
      </c>
      <c r="C11" s="304" t="n">
        <v>3</v>
      </c>
      <c r="D11" s="304" t="n">
        <v>4</v>
      </c>
      <c r="E11" s="304" t="n">
        <v>5</v>
      </c>
      <c r="F11" s="304" t="n">
        <v>6</v>
      </c>
      <c r="G11" s="304" t="n">
        <v>7</v>
      </c>
      <c r="H11" s="304" t="n">
        <v>8</v>
      </c>
      <c r="I11" s="317" t="n">
        <v>9</v>
      </c>
      <c r="J11" s="317" t="n">
        <v>10</v>
      </c>
      <c r="M11" s="251" t="n"/>
      <c r="N11" s="251" t="n"/>
    </row>
    <row r="12">
      <c r="A12" s="304" t="n"/>
      <c r="B12" s="289" t="inlineStr">
        <is>
          <t>Затраты труда рабочих-строителей</t>
        </is>
      </c>
      <c r="C12" s="378" t="n"/>
      <c r="D12" s="378" t="n"/>
      <c r="E12" s="378" t="n"/>
      <c r="F12" s="378" t="n"/>
      <c r="G12" s="378" t="n"/>
      <c r="H12" s="379" t="n"/>
      <c r="I12" s="179" t="n"/>
      <c r="J12" s="179" t="n"/>
    </row>
    <row r="13" ht="25.5" customHeight="1" s="254">
      <c r="A13" s="304" t="n">
        <v>1</v>
      </c>
      <c r="B13" s="230" t="inlineStr">
        <is>
          <t>1-4-0</t>
        </is>
      </c>
      <c r="C13" s="303" t="inlineStr">
        <is>
          <t>Затраты труда рабочих-строителей среднего разряда (4,0)</t>
        </is>
      </c>
      <c r="D13" s="304" t="inlineStr">
        <is>
          <t>чел.-ч.</t>
        </is>
      </c>
      <c r="E13" s="389">
        <f>G13/F13</f>
        <v/>
      </c>
      <c r="F13" s="235" t="n">
        <v>9.619999999999999</v>
      </c>
      <c r="G13" s="235">
        <f>'Прил. 3'!H11</f>
        <v/>
      </c>
      <c r="H13" s="307">
        <f>G13/G14</f>
        <v/>
      </c>
      <c r="I13" s="235">
        <f>'ФОТр.тек.'!E13</f>
        <v/>
      </c>
      <c r="J13" s="235">
        <f>ROUND(I13*E13,2)</f>
        <v/>
      </c>
    </row>
    <row r="14" ht="25.5" customFormat="1" customHeight="1" s="251">
      <c r="A14" s="304" t="n"/>
      <c r="B14" s="304" t="n"/>
      <c r="C14" s="289" t="inlineStr">
        <is>
          <t>Итого по разделу "Затраты труда рабочих-строителей"</t>
        </is>
      </c>
      <c r="D14" s="304" t="inlineStr">
        <is>
          <t>чел.-ч.</t>
        </is>
      </c>
      <c r="E14" s="389">
        <f>SUM(E13:E13)</f>
        <v/>
      </c>
      <c r="F14" s="235" t="n"/>
      <c r="G14" s="235">
        <f>SUM(G13:G13)</f>
        <v/>
      </c>
      <c r="H14" s="308" t="n">
        <v>1</v>
      </c>
      <c r="I14" s="179" t="n"/>
      <c r="J14" s="235">
        <f>SUM(J13:J13)</f>
        <v/>
      </c>
    </row>
    <row r="15" ht="38.25" customFormat="1" customHeight="1" s="251">
      <c r="A15" s="304" t="n"/>
      <c r="B15" s="304" t="n"/>
      <c r="C15" s="289" t="inlineStr">
        <is>
          <t>Итого по разделу "Затраты труда рабочих-строителей" 
(с коэффициентом на демонтаж 0,7)</t>
        </is>
      </c>
      <c r="D15" s="304" t="inlineStr">
        <is>
          <t>чел.-ч.</t>
        </is>
      </c>
      <c r="E15" s="305" t="n"/>
      <c r="F15" s="306" t="n"/>
      <c r="G15" s="235">
        <f>SUM(G14)*0.7</f>
        <v/>
      </c>
      <c r="H15" s="308" t="n">
        <v>1</v>
      </c>
      <c r="I15" s="179" t="n"/>
      <c r="J15" s="235">
        <f>SUM(J13)*0.7</f>
        <v/>
      </c>
    </row>
    <row r="16" ht="14.25" customFormat="1" customHeight="1" s="251">
      <c r="A16" s="304" t="n"/>
      <c r="B16" s="303" t="inlineStr">
        <is>
          <t>Затраты труда машинистов</t>
        </is>
      </c>
      <c r="C16" s="378" t="n"/>
      <c r="D16" s="378" t="n"/>
      <c r="E16" s="378" t="n"/>
      <c r="F16" s="378" t="n"/>
      <c r="G16" s="378" t="n"/>
      <c r="H16" s="379" t="n"/>
      <c r="I16" s="179" t="n"/>
      <c r="J16" s="179" t="n"/>
    </row>
    <row r="17" ht="14.25" customFormat="1" customHeight="1" s="251">
      <c r="A17" s="304" t="n">
        <v>2</v>
      </c>
      <c r="B17" s="304" t="n">
        <v>2</v>
      </c>
      <c r="C17" s="303" t="inlineStr">
        <is>
          <t>Затраты труда машинистов</t>
        </is>
      </c>
      <c r="D17" s="304" t="inlineStr">
        <is>
          <t>чел.-ч.</t>
        </is>
      </c>
      <c r="E17" s="389">
        <f>'Прил. 3'!F15</f>
        <v/>
      </c>
      <c r="F17" s="235">
        <f>G17/E17</f>
        <v/>
      </c>
      <c r="G17" s="235">
        <f>'Прил. 3'!H14</f>
        <v/>
      </c>
      <c r="H17" s="308" t="n">
        <v>1</v>
      </c>
      <c r="I17" s="235">
        <f>ROUND(F17*'Прил. 10'!D11,2)</f>
        <v/>
      </c>
      <c r="J17" s="235">
        <f>ROUND(I17*E17,2)</f>
        <v/>
      </c>
    </row>
    <row r="18" ht="25.5" customFormat="1" customHeight="1" s="251">
      <c r="A18" s="304" t="n"/>
      <c r="B18" s="304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51">
      <c r="A19" s="304" t="n"/>
      <c r="B19" s="289" t="inlineStr">
        <is>
          <t>Машины и механизмы</t>
        </is>
      </c>
      <c r="C19" s="378" t="n"/>
      <c r="D19" s="378" t="n"/>
      <c r="E19" s="378" t="n"/>
      <c r="F19" s="378" t="n"/>
      <c r="G19" s="378" t="n"/>
      <c r="H19" s="379" t="n"/>
      <c r="I19" s="179" t="n"/>
      <c r="J19" s="179" t="n"/>
    </row>
    <row r="20" ht="14.25" customFormat="1" customHeight="1" s="251">
      <c r="A20" s="304" t="n"/>
      <c r="B20" s="303" t="inlineStr">
        <is>
          <t>Основные машины и механизмы</t>
        </is>
      </c>
      <c r="C20" s="378" t="n"/>
      <c r="D20" s="378" t="n"/>
      <c r="E20" s="378" t="n"/>
      <c r="F20" s="378" t="n"/>
      <c r="G20" s="378" t="n"/>
      <c r="H20" s="379" t="n"/>
      <c r="I20" s="179" t="n"/>
      <c r="J20" s="179" t="n"/>
    </row>
    <row r="21" ht="25.5" customFormat="1" customHeight="1" s="251">
      <c r="A21" s="304" t="n">
        <v>3</v>
      </c>
      <c r="B21" s="230" t="inlineStr">
        <is>
          <t>91.10.01-002</t>
        </is>
      </c>
      <c r="C21" s="303" t="inlineStr">
        <is>
          <t>Агрегаты наполнительно-опрессовочные до 300 м3/ч</t>
        </is>
      </c>
      <c r="D21" s="304" t="inlineStr">
        <is>
          <t>маш.-ч</t>
        </is>
      </c>
      <c r="E21" s="389" t="n">
        <v>131.34</v>
      </c>
      <c r="F21" s="306" t="n">
        <v>287.99</v>
      </c>
      <c r="G21" s="235">
        <f>ROUND(E21*F21,2)</f>
        <v/>
      </c>
      <c r="H21" s="307">
        <f>G21/$G$36</f>
        <v/>
      </c>
      <c r="I21" s="235">
        <f>ROUND(F21*'Прил. 10'!$D$12,2)</f>
        <v/>
      </c>
      <c r="J21" s="235">
        <f>ROUND(I21*E21,2)</f>
        <v/>
      </c>
    </row>
    <row r="22" ht="25.5" customFormat="1" customHeight="1" s="251">
      <c r="A22" s="304" t="n">
        <v>4</v>
      </c>
      <c r="B22" s="230" t="inlineStr">
        <is>
          <t>91.06.03-058</t>
        </is>
      </c>
      <c r="C22" s="303" t="inlineStr">
        <is>
          <t>Лебедки электрические тяговым усилием 156,96 кН (16 т)</t>
        </is>
      </c>
      <c r="D22" s="304" t="inlineStr">
        <is>
          <t>маш.-ч</t>
        </is>
      </c>
      <c r="E22" s="389" t="n">
        <v>61.38</v>
      </c>
      <c r="F22" s="306" t="n">
        <v>131.44</v>
      </c>
      <c r="G22" s="235">
        <f>ROUND(E22*F22,2)</f>
        <v/>
      </c>
      <c r="H22" s="307">
        <f>G22/$G$36</f>
        <v/>
      </c>
      <c r="I22" s="235">
        <f>ROUND(F22*'Прил. 10'!$D$12,2)</f>
        <v/>
      </c>
      <c r="J22" s="235">
        <f>ROUND(I22*E22,2)</f>
        <v/>
      </c>
    </row>
    <row r="23" ht="14.25" customFormat="1" customHeight="1" s="251">
      <c r="A23" s="304" t="n">
        <v>5</v>
      </c>
      <c r="B23" s="304" t="n"/>
      <c r="C23" s="303" t="inlineStr">
        <is>
          <t>Итого основные машины и механизмы</t>
        </is>
      </c>
      <c r="D23" s="304" t="n"/>
      <c r="E23" s="389" t="n"/>
      <c r="F23" s="235" t="n"/>
      <c r="G23" s="235">
        <f>SUM(G21:G22)</f>
        <v/>
      </c>
      <c r="H23" s="308">
        <f>G23/G36</f>
        <v/>
      </c>
      <c r="I23" s="127" t="n"/>
      <c r="J23" s="235">
        <f>SUM(J21:J22)</f>
        <v/>
      </c>
    </row>
    <row r="24" ht="25.5" customFormat="1" customHeight="1" s="251">
      <c r="A24" s="304" t="n">
        <v>6</v>
      </c>
      <c r="B24" s="304" t="n"/>
      <c r="C24" s="188" t="inlineStr">
        <is>
          <t>Итого основные машины и механизмы 
(с коэффициентом на демонтаж 0,7)</t>
        </is>
      </c>
      <c r="D24" s="304" t="n"/>
      <c r="E24" s="390" t="n"/>
      <c r="F24" s="305" t="n"/>
      <c r="G24" s="235">
        <f>G23*0.7</f>
        <v/>
      </c>
      <c r="H24" s="307">
        <f>G24/G37</f>
        <v/>
      </c>
      <c r="I24" s="235" t="n"/>
      <c r="J24" s="235">
        <f>J23*0.7</f>
        <v/>
      </c>
    </row>
    <row r="25" hidden="1" outlineLevel="1" ht="25.5" customFormat="1" customHeight="1" s="251">
      <c r="A25" s="304" t="n">
        <v>7</v>
      </c>
      <c r="B25" s="230" t="inlineStr">
        <is>
          <t>91.06.06-042</t>
        </is>
      </c>
      <c r="C25" s="303" t="inlineStr">
        <is>
          <t>Подъемники гидравлические, высота подъема 10 м</t>
        </is>
      </c>
      <c r="D25" s="304" t="inlineStr">
        <is>
          <t>маш.-ч</t>
        </is>
      </c>
      <c r="E25" s="389" t="n">
        <v>89.52</v>
      </c>
      <c r="F25" s="306" t="n">
        <v>29.6</v>
      </c>
      <c r="G25" s="235">
        <f>ROUND(E25*F25,2)</f>
        <v/>
      </c>
      <c r="H25" s="307">
        <f>G25/$G$36</f>
        <v/>
      </c>
      <c r="I25" s="235">
        <f>ROUND(F25*'Прил. 10'!$D$12,2)</f>
        <v/>
      </c>
      <c r="J25" s="235">
        <f>ROUND(I25*E25,2)</f>
        <v/>
      </c>
    </row>
    <row r="26" hidden="1" outlineLevel="1" ht="25.5" customFormat="1" customHeight="1" s="251">
      <c r="A26" s="304" t="n">
        <v>8</v>
      </c>
      <c r="B26" s="230" t="inlineStr">
        <is>
          <t>91.05.05-014</t>
        </is>
      </c>
      <c r="C26" s="303" t="inlineStr">
        <is>
          <t>Краны на автомобильном ходу, грузоподъемность 10 т</t>
        </is>
      </c>
      <c r="D26" s="304" t="inlineStr">
        <is>
          <t>маш.-ч</t>
        </is>
      </c>
      <c r="E26" s="389" t="n">
        <v>20.63616</v>
      </c>
      <c r="F26" s="306" t="n">
        <v>111.99</v>
      </c>
      <c r="G26" s="235">
        <f>ROUND(E26*F26,2)</f>
        <v/>
      </c>
      <c r="H26" s="307">
        <f>G26/$G$36</f>
        <v/>
      </c>
      <c r="I26" s="235">
        <f>ROUND(F26*'Прил. 10'!$D$12,2)</f>
        <v/>
      </c>
      <c r="J26" s="235">
        <f>ROUND(I26*E26,2)</f>
        <v/>
      </c>
    </row>
    <row r="27" hidden="1" outlineLevel="1" ht="25.5" customFormat="1" customHeight="1" s="251">
      <c r="A27" s="304" t="n">
        <v>9</v>
      </c>
      <c r="B27" s="230" t="inlineStr">
        <is>
          <t>91.14.02-001</t>
        </is>
      </c>
      <c r="C27" s="303" t="inlineStr">
        <is>
          <t>Автомобили бортовые, грузоподъемность до 5 т</t>
        </is>
      </c>
      <c r="D27" s="304" t="inlineStr">
        <is>
          <t>маш.-ч</t>
        </is>
      </c>
      <c r="E27" s="389" t="n">
        <v>20.63616</v>
      </c>
      <c r="F27" s="306" t="n">
        <v>65.70999999999999</v>
      </c>
      <c r="G27" s="235">
        <f>ROUND(E27*F27,2)</f>
        <v/>
      </c>
      <c r="H27" s="307">
        <f>G27/$G$36</f>
        <v/>
      </c>
      <c r="I27" s="235">
        <f>ROUND(F27*'Прил. 10'!$D$12,2)</f>
        <v/>
      </c>
      <c r="J27" s="235">
        <f>ROUND(I27*E27,2)</f>
        <v/>
      </c>
    </row>
    <row r="28" hidden="1" outlineLevel="1" ht="14.25" customFormat="1" customHeight="1" s="251">
      <c r="A28" s="304" t="n">
        <v>10</v>
      </c>
      <c r="B28" s="230" t="inlineStr">
        <is>
          <t>91.06.09-001</t>
        </is>
      </c>
      <c r="C28" s="303" t="inlineStr">
        <is>
          <t>Вышки телескопические 25 м</t>
        </is>
      </c>
      <c r="D28" s="304" t="inlineStr">
        <is>
          <t>маш.-ч</t>
        </is>
      </c>
      <c r="E28" s="389" t="n">
        <v>6.68</v>
      </c>
      <c r="F28" s="306" t="n">
        <v>142.7</v>
      </c>
      <c r="G28" s="235">
        <f>ROUND(E28*F28,2)</f>
        <v/>
      </c>
      <c r="H28" s="307">
        <f>G28/$G$36</f>
        <v/>
      </c>
      <c r="I28" s="235">
        <f>ROUND(F28*'Прил. 10'!$D$12,2)</f>
        <v/>
      </c>
      <c r="J28" s="235">
        <f>ROUND(I28*E28,2)</f>
        <v/>
      </c>
    </row>
    <row r="29" hidden="1" outlineLevel="1" ht="25.5" customFormat="1" customHeight="1" s="251">
      <c r="A29" s="304" t="n">
        <v>11</v>
      </c>
      <c r="B29" s="230" t="inlineStr">
        <is>
          <t>91.06.01-003</t>
        </is>
      </c>
      <c r="C29" s="303" t="inlineStr">
        <is>
          <t>Домкраты гидравлические, грузоподъемность 63-100 т</t>
        </is>
      </c>
      <c r="D29" s="304" t="inlineStr">
        <is>
          <t>маш.-ч</t>
        </is>
      </c>
      <c r="E29" s="389" t="n">
        <v>293.28</v>
      </c>
      <c r="F29" s="306" t="n">
        <v>0.9</v>
      </c>
      <c r="G29" s="235">
        <f>ROUND(E29*F29,2)</f>
        <v/>
      </c>
      <c r="H29" s="307">
        <f>G29/$G$36</f>
        <v/>
      </c>
      <c r="I29" s="235">
        <f>ROUND(F29*'Прил. 10'!$D$12,2)</f>
        <v/>
      </c>
      <c r="J29" s="235">
        <f>ROUND(I29*E29,2)</f>
        <v/>
      </c>
    </row>
    <row r="30" hidden="1" outlineLevel="1" ht="25.5" customFormat="1" customHeight="1" s="251">
      <c r="A30" s="304" t="n">
        <v>12</v>
      </c>
      <c r="B30" s="230" t="inlineStr">
        <is>
          <t>91.17.04-233</t>
        </is>
      </c>
      <c r="C30" s="303" t="inlineStr">
        <is>
          <t>Установки для сварки ручной дуговой (постоянного тока)</t>
        </is>
      </c>
      <c r="D30" s="304" t="inlineStr">
        <is>
          <t>маш.-ч</t>
        </is>
      </c>
      <c r="E30" s="389" t="n">
        <v>1.1192</v>
      </c>
      <c r="F30" s="306" t="n">
        <v>8.1</v>
      </c>
      <c r="G30" s="235">
        <f>ROUND(E30*F30,2)</f>
        <v/>
      </c>
      <c r="H30" s="307">
        <f>G30/$G$36</f>
        <v/>
      </c>
      <c r="I30" s="235">
        <f>ROUND(F30*'Прил. 10'!$D$12,2)</f>
        <v/>
      </c>
      <c r="J30" s="235">
        <f>ROUND(I30*E30,2)</f>
        <v/>
      </c>
    </row>
    <row r="31" hidden="1" outlineLevel="1" ht="14.25" customFormat="1" customHeight="1" s="251">
      <c r="A31" s="304" t="n">
        <v>13</v>
      </c>
      <c r="B31" s="230" t="inlineStr">
        <is>
          <t>91.21.22-491</t>
        </is>
      </c>
      <c r="C31" s="303" t="inlineStr">
        <is>
          <t>Шинотрубогибы</t>
        </is>
      </c>
      <c r="D31" s="304" t="inlineStr">
        <is>
          <t>маш.-ч</t>
        </is>
      </c>
      <c r="E31" s="389" t="n">
        <v>0.4734</v>
      </c>
      <c r="F31" s="306" t="n">
        <v>15.24</v>
      </c>
      <c r="G31" s="235">
        <f>ROUND(E31*F31,2)</f>
        <v/>
      </c>
      <c r="H31" s="307">
        <f>G31/$G$36</f>
        <v/>
      </c>
      <c r="I31" s="235">
        <f>ROUND(F31*'Прил. 10'!$D$12,2)</f>
        <v/>
      </c>
      <c r="J31" s="235">
        <f>ROUND(I31*E31,2)</f>
        <v/>
      </c>
    </row>
    <row r="32" hidden="1" outlineLevel="1" ht="38.25" customFormat="1" customHeight="1" s="251">
      <c r="A32" s="304" t="n">
        <v>14</v>
      </c>
      <c r="B32" s="230" t="inlineStr">
        <is>
          <t>91.21.22-703</t>
        </is>
      </c>
      <c r="C32" s="303" t="inlineStr">
        <is>
          <t>Молотки-перфораторы гидравлические, диаметр выбуриваемых отверстий 25-50 мм</t>
        </is>
      </c>
      <c r="D32" s="304" t="inlineStr">
        <is>
          <t>маш.-ч</t>
        </is>
      </c>
      <c r="E32" s="389" t="n">
        <v>0.718</v>
      </c>
      <c r="F32" s="306" t="n">
        <v>8.09</v>
      </c>
      <c r="G32" s="235">
        <f>ROUND(E32*F32,2)</f>
        <v/>
      </c>
      <c r="H32" s="307">
        <f>G32/$G$36</f>
        <v/>
      </c>
      <c r="I32" s="235">
        <f>ROUND(F32*'Прил. 10'!$D$12,2)</f>
        <v/>
      </c>
      <c r="J32" s="235">
        <f>ROUND(I32*E32,2)</f>
        <v/>
      </c>
    </row>
    <row r="33" hidden="1" outlineLevel="1" ht="14.25" customFormat="1" customHeight="1" s="251">
      <c r="A33" s="304" t="n">
        <v>15</v>
      </c>
      <c r="B33" s="230" t="inlineStr">
        <is>
          <t>91.21.19-031</t>
        </is>
      </c>
      <c r="C33" s="303" t="inlineStr">
        <is>
          <t>Станки сверлильные</t>
        </is>
      </c>
      <c r="D33" s="304" t="inlineStr">
        <is>
          <t>маш.-ч</t>
        </is>
      </c>
      <c r="E33" s="389" t="n">
        <v>0.0858</v>
      </c>
      <c r="F33" s="306" t="n">
        <v>2.36</v>
      </c>
      <c r="G33" s="235">
        <f>ROUND(E33*F33,2)</f>
        <v/>
      </c>
      <c r="H33" s="307">
        <f>G33/$G$36</f>
        <v/>
      </c>
      <c r="I33" s="235">
        <f>ROUND(F33*'Прил. 10'!$D$12,2)</f>
        <v/>
      </c>
      <c r="J33" s="235">
        <f>ROUND(I33*E33,2)</f>
        <v/>
      </c>
    </row>
    <row r="34" collapsed="1" ht="14.25" customFormat="1" customHeight="1" s="251">
      <c r="A34" s="304" t="n"/>
      <c r="B34" s="304" t="n"/>
      <c r="C34" s="303" t="inlineStr">
        <is>
          <t>Итого прочие машины и механизмы</t>
        </is>
      </c>
      <c r="D34" s="304" t="n"/>
      <c r="E34" s="305" t="n"/>
      <c r="F34" s="235" t="n"/>
      <c r="G34" s="127">
        <f>SUM(G25:G33)</f>
        <v/>
      </c>
      <c r="H34" s="307">
        <f>G34/G36</f>
        <v/>
      </c>
      <c r="I34" s="235" t="n"/>
      <c r="J34" s="127">
        <f>SUM(J25:J33)</f>
        <v/>
      </c>
    </row>
    <row r="35" ht="25.5" customFormat="1" customHeight="1" s="251">
      <c r="A35" s="304" t="n"/>
      <c r="B35" s="304" t="n"/>
      <c r="C35" s="188" t="inlineStr">
        <is>
          <t>Итого прочие машины и механизмы 
(с коэффициентом на демонтаж 0,7)</t>
        </is>
      </c>
      <c r="D35" s="304" t="n"/>
      <c r="E35" s="305" t="n"/>
      <c r="F35" s="235" t="n"/>
      <c r="G35" s="235">
        <f>G34*0.7</f>
        <v/>
      </c>
      <c r="H35" s="307">
        <f>G35/G37</f>
        <v/>
      </c>
      <c r="I35" s="235" t="n"/>
      <c r="J35" s="235">
        <f>J34*0.7</f>
        <v/>
      </c>
    </row>
    <row r="36" ht="25.5" customFormat="1" customHeight="1" s="251">
      <c r="A36" s="304" t="n"/>
      <c r="B36" s="304" t="n"/>
      <c r="C36" s="289" t="inlineStr">
        <is>
          <t>Итого по разделу «Машины и механизмы»</t>
        </is>
      </c>
      <c r="D36" s="304" t="n"/>
      <c r="E36" s="305" t="n"/>
      <c r="F36" s="235" t="n"/>
      <c r="G36" s="235">
        <f>G34+G23</f>
        <v/>
      </c>
      <c r="H36" s="200" t="n">
        <v>1</v>
      </c>
      <c r="I36" s="201" t="n"/>
      <c r="J36" s="199">
        <f>J34+J23</f>
        <v/>
      </c>
    </row>
    <row r="37" ht="38.25" customFormat="1" customHeight="1" s="251">
      <c r="A37" s="304" t="n"/>
      <c r="B37" s="304" t="n"/>
      <c r="C37" s="196" t="inlineStr">
        <is>
          <t>Итого по разделу «Машины и механизмы»  
(с коэффициентом на демонтаж 0,7)</t>
        </is>
      </c>
      <c r="D37" s="318" t="n"/>
      <c r="E37" s="198" t="n"/>
      <c r="F37" s="199" t="n"/>
      <c r="G37" s="199">
        <f>G24+G35</f>
        <v/>
      </c>
      <c r="H37" s="200" t="n">
        <v>1</v>
      </c>
      <c r="I37" s="201" t="n"/>
      <c r="J37" s="199">
        <f>J24+J35</f>
        <v/>
      </c>
    </row>
    <row r="38" ht="14.25" customFormat="1" customHeight="1" s="251">
      <c r="A38" s="304" t="n"/>
      <c r="B38" s="289" t="inlineStr">
        <is>
          <t>Оборудование</t>
        </is>
      </c>
      <c r="C38" s="378" t="n"/>
      <c r="D38" s="378" t="n"/>
      <c r="E38" s="378" t="n"/>
      <c r="F38" s="378" t="n"/>
      <c r="G38" s="378" t="n"/>
      <c r="H38" s="379" t="n"/>
      <c r="I38" s="179" t="n"/>
      <c r="J38" s="179" t="n"/>
    </row>
    <row r="39">
      <c r="A39" s="304" t="n"/>
      <c r="B39" s="303" t="inlineStr">
        <is>
          <t>Основное оборудование</t>
        </is>
      </c>
      <c r="C39" s="378" t="n"/>
      <c r="D39" s="378" t="n"/>
      <c r="E39" s="378" t="n"/>
      <c r="F39" s="378" t="n"/>
      <c r="G39" s="378" t="n"/>
      <c r="H39" s="379" t="n"/>
      <c r="I39" s="179" t="n"/>
      <c r="J39" s="179" t="n"/>
    </row>
    <row r="40">
      <c r="A40" s="304" t="n"/>
      <c r="B40" s="169" t="n"/>
      <c r="C40" s="170" t="inlineStr">
        <is>
          <t>Итого основное оборудование</t>
        </is>
      </c>
      <c r="D40" s="304" t="n"/>
      <c r="E40" s="389" t="n"/>
      <c r="F40" s="306" t="n"/>
      <c r="G40" s="235" t="n">
        <v>0</v>
      </c>
      <c r="H40" s="308" t="n">
        <v>0</v>
      </c>
      <c r="I40" s="127" t="n"/>
      <c r="J40" s="235" t="n">
        <v>0</v>
      </c>
    </row>
    <row r="41">
      <c r="A41" s="304" t="n"/>
      <c r="B41" s="304" t="n"/>
      <c r="C41" s="303" t="inlineStr">
        <is>
          <t>Итого прочее оборудование</t>
        </is>
      </c>
      <c r="D41" s="304" t="n"/>
      <c r="E41" s="389" t="n"/>
      <c r="F41" s="306" t="n"/>
      <c r="G41" s="235" t="n">
        <v>0</v>
      </c>
      <c r="H41" s="307" t="n">
        <v>0</v>
      </c>
      <c r="I41" s="127" t="n"/>
      <c r="J41" s="235" t="n">
        <v>0</v>
      </c>
    </row>
    <row r="42">
      <c r="A42" s="304" t="n"/>
      <c r="B42" s="304" t="n"/>
      <c r="C42" s="289" t="inlineStr">
        <is>
          <t>Итого по разделу «Оборудование»</t>
        </is>
      </c>
      <c r="D42" s="304" t="n"/>
      <c r="E42" s="305" t="n"/>
      <c r="F42" s="306" t="n"/>
      <c r="G42" s="235">
        <f>G41+G40</f>
        <v/>
      </c>
      <c r="H42" s="308">
        <f>H41+H40</f>
        <v/>
      </c>
      <c r="I42" s="127" t="n"/>
      <c r="J42" s="235">
        <f>J41+J40</f>
        <v/>
      </c>
    </row>
    <row r="43" ht="25.5" customHeight="1" s="254">
      <c r="A43" s="304" t="n"/>
      <c r="B43" s="304" t="n"/>
      <c r="C43" s="303" t="inlineStr">
        <is>
          <t>в том числе технологическое оборудование</t>
        </is>
      </c>
      <c r="D43" s="304" t="n"/>
      <c r="E43" s="390" t="n"/>
      <c r="F43" s="306" t="n"/>
      <c r="G43" s="235" t="n">
        <v>0</v>
      </c>
      <c r="H43" s="308" t="n"/>
      <c r="I43" s="127" t="n"/>
      <c r="J43" s="235">
        <f>J42</f>
        <v/>
      </c>
    </row>
    <row r="44" ht="14.25" customFormat="1" customHeight="1" s="251">
      <c r="A44" s="304" t="n"/>
      <c r="B44" s="289" t="inlineStr">
        <is>
          <t>Материалы</t>
        </is>
      </c>
      <c r="C44" s="378" t="n"/>
      <c r="D44" s="378" t="n"/>
      <c r="E44" s="378" t="n"/>
      <c r="F44" s="378" t="n"/>
      <c r="G44" s="378" t="n"/>
      <c r="H44" s="379" t="n"/>
      <c r="I44" s="203" t="n"/>
      <c r="J44" s="203" t="n"/>
    </row>
    <row r="45" ht="14.25" customFormat="1" customHeight="1" s="251">
      <c r="A45" s="304" t="n"/>
      <c r="B45" s="303" t="inlineStr">
        <is>
          <t>Основные материалы</t>
        </is>
      </c>
      <c r="C45" s="378" t="n"/>
      <c r="D45" s="378" t="n"/>
      <c r="E45" s="378" t="n"/>
      <c r="F45" s="378" t="n"/>
      <c r="G45" s="378" t="n"/>
      <c r="H45" s="379" t="n"/>
      <c r="I45" s="203" t="n"/>
      <c r="J45" s="203" t="n"/>
    </row>
    <row r="46" ht="14.25" customFormat="1" customHeight="1" s="251">
      <c r="A46" s="304" t="n"/>
      <c r="B46" s="230" t="n"/>
      <c r="C46" s="303" t="inlineStr">
        <is>
          <t>Итого основные материалы</t>
        </is>
      </c>
      <c r="D46" s="304" t="n"/>
      <c r="E46" s="389" t="n"/>
      <c r="F46" s="235" t="n"/>
      <c r="G46" s="235" t="n">
        <v>0</v>
      </c>
      <c r="H46" s="307" t="n">
        <v>0</v>
      </c>
      <c r="I46" s="235" t="n"/>
      <c r="J46" s="235" t="n">
        <v>0</v>
      </c>
    </row>
    <row r="47" ht="14.25" customFormat="1" customHeight="1" s="251">
      <c r="A47" s="304" t="n"/>
      <c r="B47" s="304" t="n"/>
      <c r="C47" s="303" t="inlineStr">
        <is>
          <t>Итого прочие материалы</t>
        </is>
      </c>
      <c r="D47" s="304" t="n"/>
      <c r="E47" s="305" t="n"/>
      <c r="F47" s="306" t="n"/>
      <c r="G47" s="235" t="n">
        <v>0</v>
      </c>
      <c r="H47" s="307" t="n">
        <v>0</v>
      </c>
      <c r="I47" s="235" t="n"/>
      <c r="J47" s="235" t="n">
        <v>0</v>
      </c>
    </row>
    <row r="48" ht="14.25" customFormat="1" customHeight="1" s="251">
      <c r="A48" s="304" t="n"/>
      <c r="B48" s="304" t="n"/>
      <c r="C48" s="289" t="inlineStr">
        <is>
          <t>Итого по разделу «Материалы»</t>
        </is>
      </c>
      <c r="D48" s="304" t="n"/>
      <c r="E48" s="305" t="n"/>
      <c r="F48" s="306" t="n"/>
      <c r="G48" s="235">
        <f>G46+G47</f>
        <v/>
      </c>
      <c r="H48" s="307" t="n">
        <v>0</v>
      </c>
      <c r="I48" s="235" t="n"/>
      <c r="J48" s="235">
        <f>J46+J47</f>
        <v/>
      </c>
    </row>
    <row r="49" ht="14.25" customFormat="1" customHeight="1" s="251">
      <c r="A49" s="304" t="n"/>
      <c r="B49" s="304" t="n"/>
      <c r="C49" s="303" t="inlineStr">
        <is>
          <t>ИТОГО ПО РМ</t>
        </is>
      </c>
      <c r="D49" s="304" t="n"/>
      <c r="E49" s="305" t="n"/>
      <c r="F49" s="306" t="n"/>
      <c r="G49" s="235">
        <f>G14+G36</f>
        <v/>
      </c>
      <c r="H49" s="307" t="n"/>
      <c r="I49" s="235" t="n"/>
      <c r="J49" s="235">
        <f>J14+J36+J48</f>
        <v/>
      </c>
    </row>
    <row r="50" ht="25.5" customFormat="1" customHeight="1" s="251">
      <c r="A50" s="304" t="n"/>
      <c r="B50" s="304" t="n"/>
      <c r="C50" s="303" t="inlineStr">
        <is>
          <t>ИТОГО ПО РМ
(с коэффициентом на демонтаж 0,7)</t>
        </is>
      </c>
      <c r="D50" s="304" t="n"/>
      <c r="E50" s="305" t="n"/>
      <c r="F50" s="306" t="n"/>
      <c r="G50" s="235">
        <f>G15+G37</f>
        <v/>
      </c>
      <c r="H50" s="307" t="n"/>
      <c r="I50" s="235" t="n"/>
      <c r="J50" s="235">
        <f>J14*0.7+J36*0.7+J48</f>
        <v/>
      </c>
    </row>
    <row r="51" ht="14.25" customFormat="1" customHeight="1" s="251">
      <c r="A51" s="304" t="n"/>
      <c r="B51" s="304" t="n"/>
      <c r="C51" s="303" t="inlineStr">
        <is>
          <t>Накладные расходы</t>
        </is>
      </c>
      <c r="D51" s="133">
        <f>ROUND(G51/(G$17+$G$14),2)</f>
        <v/>
      </c>
      <c r="E51" s="305" t="n"/>
      <c r="F51" s="306" t="n"/>
      <c r="G51" s="235" t="n">
        <v>22015.58</v>
      </c>
      <c r="H51" s="308" t="n"/>
      <c r="I51" s="235" t="n"/>
      <c r="J51" s="235">
        <f>ROUND(D51*(J14+J17),2)</f>
        <v/>
      </c>
    </row>
    <row r="52" ht="25.5" customFormat="1" customHeight="1" s="251">
      <c r="A52" s="304" t="n"/>
      <c r="B52" s="304" t="n"/>
      <c r="C52" s="303" t="inlineStr">
        <is>
          <t>Накладные расходы 
(с коэффициентом на демонтаж 0,7)</t>
        </is>
      </c>
      <c r="D52" s="202">
        <f>ROUND(G52/(G$18+$G$15),2)</f>
        <v/>
      </c>
      <c r="E52" s="305" t="n"/>
      <c r="F52" s="306" t="n"/>
      <c r="G52" s="235">
        <f>G51*0.7</f>
        <v/>
      </c>
      <c r="H52" s="308" t="n"/>
      <c r="I52" s="235" t="n"/>
      <c r="J52" s="235">
        <f>ROUND(D52*(J15+J18),2)</f>
        <v/>
      </c>
    </row>
    <row r="53" ht="14.25" customFormat="1" customHeight="1" s="251">
      <c r="A53" s="304" t="n"/>
      <c r="B53" s="304" t="n"/>
      <c r="C53" s="303" t="inlineStr">
        <is>
          <t>Сметная прибыль</t>
        </is>
      </c>
      <c r="D53" s="133">
        <f>ROUND(G53/(G$14+G$17),2)</f>
        <v/>
      </c>
      <c r="E53" s="305" t="n"/>
      <c r="F53" s="306" t="n"/>
      <c r="G53" s="235" t="n">
        <v>17552.96</v>
      </c>
      <c r="H53" s="308" t="n"/>
      <c r="I53" s="235" t="n"/>
      <c r="J53" s="235">
        <f>ROUND(D53*(J14+J17),2)</f>
        <v/>
      </c>
    </row>
    <row r="54" ht="25.5" customFormat="1" customHeight="1" s="251">
      <c r="A54" s="304" t="n"/>
      <c r="B54" s="304" t="n"/>
      <c r="C54" s="303" t="inlineStr">
        <is>
          <t>Сметная прибыль 
(с коэффициентом на демонтаж 0,7)</t>
        </is>
      </c>
      <c r="D54" s="202">
        <f>ROUND(G54/(G$15+G$18),2)</f>
        <v/>
      </c>
      <c r="E54" s="305" t="n"/>
      <c r="F54" s="306" t="n"/>
      <c r="G54" s="235">
        <f>G53*0.7</f>
        <v/>
      </c>
      <c r="H54" s="308" t="n"/>
      <c r="I54" s="235" t="n"/>
      <c r="J54" s="235">
        <f>ROUND(D54*(J15+J18),2)</f>
        <v/>
      </c>
    </row>
    <row r="55" ht="47.25" customFormat="1" customHeight="1" s="251">
      <c r="A55" s="304" t="n"/>
      <c r="B55" s="304" t="n"/>
      <c r="C55" s="303" t="inlineStr">
        <is>
          <t>Итого СМР (с НР и СП) 
(с коэффициентом на демонтаж 0,7)</t>
        </is>
      </c>
      <c r="D55" s="304" t="inlineStr">
        <is>
          <t>Коэффициент на силу тока ТОР</t>
        </is>
      </c>
      <c r="E55" s="305" t="n">
        <v>0.09</v>
      </c>
      <c r="F55" s="306" t="n"/>
      <c r="G55" s="235">
        <f>ROUND((G50+G52+G54)/E55,2)</f>
        <v/>
      </c>
      <c r="H55" s="308" t="n"/>
      <c r="I55" s="235" t="n"/>
      <c r="J55" s="235">
        <f>ROUND((J50+J52+J54)/E55,2)</f>
        <v/>
      </c>
    </row>
    <row r="56" ht="25.5" customFormat="1" customHeight="1" s="251">
      <c r="A56" s="304" t="n"/>
      <c r="B56" s="304" t="n"/>
      <c r="C56" s="303" t="inlineStr">
        <is>
          <t>ВСЕГО СМР + ОБОРУДОВАНИЕ 
(с коэффициентом на демонтаж 0,7)</t>
        </is>
      </c>
      <c r="D56" s="304" t="n"/>
      <c r="E56" s="305" t="n"/>
      <c r="F56" s="306" t="n"/>
      <c r="G56" s="235">
        <f>G55</f>
        <v/>
      </c>
      <c r="H56" s="308" t="n"/>
      <c r="I56" s="235" t="n"/>
      <c r="J56" s="235">
        <f>J55</f>
        <v/>
      </c>
    </row>
    <row r="57" ht="34.5" customFormat="1" customHeight="1" s="251">
      <c r="A57" s="304" t="n"/>
      <c r="B57" s="304" t="n"/>
      <c r="C57" s="303" t="inlineStr">
        <is>
          <t>ИТОГО ПОКАЗАТЕЛЬ НА ЕД. ИЗМ.</t>
        </is>
      </c>
      <c r="D57" s="304" t="inlineStr">
        <is>
          <t>ячейка</t>
        </is>
      </c>
      <c r="E57" s="305" t="n">
        <v>1</v>
      </c>
      <c r="F57" s="306" t="n"/>
      <c r="G57" s="235">
        <f>G56/E57</f>
        <v/>
      </c>
      <c r="H57" s="308" t="n"/>
      <c r="I57" s="235" t="n"/>
      <c r="J57" s="199">
        <f>J56/E57</f>
        <v/>
      </c>
    </row>
    <row r="59" ht="14.25" customFormat="1" customHeight="1" s="251">
      <c r="A59" s="253" t="inlineStr">
        <is>
          <t>Составил ______________________     Е. М. Добровольская</t>
        </is>
      </c>
    </row>
    <row r="60" ht="14.25" customFormat="1" customHeight="1" s="251">
      <c r="A60" s="250" t="inlineStr">
        <is>
          <t xml:space="preserve">                         (подпись, инициалы, фамилия)</t>
        </is>
      </c>
    </row>
    <row r="61" ht="14.25" customFormat="1" customHeight="1" s="251">
      <c r="A61" s="253" t="n"/>
    </row>
    <row r="62" ht="14.25" customFormat="1" customHeight="1" s="251">
      <c r="A62" s="253" t="inlineStr">
        <is>
          <t>Проверил ______________________        А.В. Костянецкая</t>
        </is>
      </c>
    </row>
    <row r="63" ht="14.25" customFormat="1" customHeight="1" s="251">
      <c r="A63" s="25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45:H45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44:H44"/>
    <mergeCell ref="B38:H38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16" sqref="E16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5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9" t="inlineStr">
        <is>
          <t>Приложение №6</t>
        </is>
      </c>
    </row>
    <row r="2" ht="21.75" customHeight="1" s="254">
      <c r="A2" s="319" t="n"/>
      <c r="B2" s="319" t="n"/>
      <c r="C2" s="319" t="n"/>
      <c r="D2" s="327" t="n"/>
      <c r="E2" s="319" t="n"/>
      <c r="F2" s="319" t="n"/>
      <c r="G2" s="319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ячейки реактора ТОР 330кВ</t>
        </is>
      </c>
    </row>
    <row r="5">
      <c r="A5" s="253" t="n"/>
      <c r="B5" s="253" t="n"/>
      <c r="C5" s="253" t="n"/>
      <c r="D5" s="327" t="n"/>
      <c r="E5" s="253" t="n"/>
      <c r="F5" s="253" t="n"/>
      <c r="G5" s="253" t="n"/>
    </row>
    <row r="6" ht="30" customHeight="1" s="254">
      <c r="A6" s="324" t="inlineStr">
        <is>
          <t>№ пп.</t>
        </is>
      </c>
      <c r="B6" s="324" t="inlineStr">
        <is>
          <t>Код ресурса</t>
        </is>
      </c>
      <c r="C6" s="324" t="inlineStr">
        <is>
          <t>Наименование</t>
        </is>
      </c>
      <c r="D6" s="324" t="inlineStr">
        <is>
          <t>Ед. изм.</t>
        </is>
      </c>
      <c r="E6" s="304" t="inlineStr">
        <is>
          <t>Кол-во единиц по проектным данным</t>
        </is>
      </c>
      <c r="F6" s="324" t="inlineStr">
        <is>
          <t>Сметная стоимость в ценах на 01.01.2000 (руб.)</t>
        </is>
      </c>
      <c r="G6" s="379" t="n"/>
    </row>
    <row r="7">
      <c r="A7" s="381" t="n"/>
      <c r="B7" s="381" t="n"/>
      <c r="C7" s="381" t="n"/>
      <c r="D7" s="381" t="n"/>
      <c r="E7" s="381" t="n"/>
      <c r="F7" s="304" t="inlineStr">
        <is>
          <t>на ед. изм.</t>
        </is>
      </c>
      <c r="G7" s="304" t="inlineStr">
        <is>
          <t>общая</t>
        </is>
      </c>
    </row>
    <row r="8">
      <c r="A8" s="304" t="n">
        <v>1</v>
      </c>
      <c r="B8" s="304" t="n">
        <v>2</v>
      </c>
      <c r="C8" s="304" t="n">
        <v>3</v>
      </c>
      <c r="D8" s="304" t="n">
        <v>4</v>
      </c>
      <c r="E8" s="304" t="n">
        <v>5</v>
      </c>
      <c r="F8" s="304" t="n">
        <v>6</v>
      </c>
      <c r="G8" s="304" t="n">
        <v>7</v>
      </c>
    </row>
    <row r="9" ht="15" customHeight="1" s="254">
      <c r="A9" s="24" t="n"/>
      <c r="B9" s="303" t="inlineStr">
        <is>
          <t>ИНЖЕНЕРНОЕ ОБОРУДОВАНИЕ</t>
        </is>
      </c>
      <c r="C9" s="378" t="n"/>
      <c r="D9" s="378" t="n"/>
      <c r="E9" s="378" t="n"/>
      <c r="F9" s="378" t="n"/>
      <c r="G9" s="379" t="n"/>
    </row>
    <row r="10" ht="27" customHeight="1" s="254">
      <c r="A10" s="304" t="n"/>
      <c r="B10" s="289" t="n"/>
      <c r="C10" s="303" t="inlineStr">
        <is>
          <t>ИТОГО ИНЖЕНЕРНОЕ ОБОРУДОВАНИЕ</t>
        </is>
      </c>
      <c r="D10" s="309" t="n"/>
      <c r="E10" s="103" t="n"/>
      <c r="F10" s="306" t="n"/>
      <c r="G10" s="306" t="n">
        <v>0</v>
      </c>
    </row>
    <row r="11">
      <c r="A11" s="304" t="n"/>
      <c r="B11" s="303" t="inlineStr">
        <is>
          <t>ТЕХНОЛОГИЧЕСКОЕ ОБОРУДОВАНИЕ</t>
        </is>
      </c>
      <c r="C11" s="378" t="n"/>
      <c r="D11" s="378" t="n"/>
      <c r="E11" s="378" t="n"/>
      <c r="F11" s="378" t="n"/>
      <c r="G11" s="379" t="n"/>
    </row>
    <row r="12" ht="25.5" customHeight="1" s="254">
      <c r="A12" s="304" t="n"/>
      <c r="B12" s="303" t="n"/>
      <c r="C12" s="303" t="inlineStr">
        <is>
          <t>ИТОГО ТЕХНОЛОГИЧЕСКОЕ ОБОРУДОВАНИЕ</t>
        </is>
      </c>
      <c r="D12" s="304" t="n"/>
      <c r="E12" s="323" t="n"/>
      <c r="F12" s="306" t="n"/>
      <c r="G12" s="235" t="n">
        <v>0</v>
      </c>
    </row>
    <row r="13" ht="19.5" customHeight="1" s="254">
      <c r="A13" s="304" t="n"/>
      <c r="B13" s="303" t="n"/>
      <c r="C13" s="303" t="inlineStr">
        <is>
          <t>Всего по разделу «Оборудование»</t>
        </is>
      </c>
      <c r="D13" s="304" t="n"/>
      <c r="E13" s="323" t="n"/>
      <c r="F13" s="306" t="n"/>
      <c r="G13" s="235">
        <f>G10+G12</f>
        <v/>
      </c>
    </row>
    <row r="14">
      <c r="A14" s="252" t="n"/>
      <c r="B14" s="248" t="n"/>
      <c r="C14" s="252" t="n"/>
      <c r="D14" s="167" t="n"/>
      <c r="E14" s="252" t="n"/>
      <c r="F14" s="252" t="n"/>
      <c r="G14" s="252" t="n"/>
    </row>
    <row r="15">
      <c r="A15" s="253" t="inlineStr">
        <is>
          <t>Составил ______________________    Е. М. Добровольская</t>
        </is>
      </c>
      <c r="B15" s="251" t="n"/>
      <c r="C15" s="251" t="n"/>
      <c r="D15" s="167" t="n"/>
      <c r="E15" s="252" t="n"/>
      <c r="F15" s="252" t="n"/>
      <c r="G15" s="252" t="n"/>
    </row>
    <row r="16">
      <c r="A16" s="250" t="inlineStr">
        <is>
          <t xml:space="preserve">                         (подпись, инициалы, фамилия)</t>
        </is>
      </c>
      <c r="B16" s="251" t="n"/>
      <c r="C16" s="251" t="n"/>
      <c r="D16" s="167" t="n"/>
      <c r="E16" s="252" t="n"/>
      <c r="F16" s="252" t="n"/>
      <c r="G16" s="252" t="n"/>
    </row>
    <row r="17">
      <c r="A17" s="253" t="n"/>
      <c r="B17" s="251" t="n"/>
      <c r="C17" s="251" t="n"/>
      <c r="D17" s="167" t="n"/>
      <c r="E17" s="252" t="n"/>
      <c r="F17" s="252" t="n"/>
      <c r="G17" s="252" t="n"/>
    </row>
    <row r="18">
      <c r="A18" s="253" t="inlineStr">
        <is>
          <t>Проверил ______________________        А.В. Костянецкая</t>
        </is>
      </c>
      <c r="B18" s="251" t="n"/>
      <c r="C18" s="251" t="n"/>
      <c r="D18" s="167" t="n"/>
      <c r="E18" s="252" t="n"/>
      <c r="F18" s="252" t="n"/>
      <c r="G18" s="252" t="n"/>
    </row>
    <row r="19">
      <c r="A19" s="250" t="inlineStr">
        <is>
          <t xml:space="preserve">                        (подпись, инициалы, фамилия)</t>
        </is>
      </c>
      <c r="B19" s="251" t="n"/>
      <c r="C19" s="251" t="n"/>
      <c r="D19" s="167" t="n"/>
      <c r="E19" s="252" t="n"/>
      <c r="F19" s="252" t="n"/>
      <c r="G19" s="2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C14" sqref="C14"/>
    </sheetView>
  </sheetViews>
  <sheetFormatPr baseColWidth="8" defaultColWidth="8.85546875" defaultRowHeight="15"/>
  <cols>
    <col width="14.42578125" customWidth="1" style="254" min="1" max="1"/>
    <col width="29.7109375" customWidth="1" style="254" min="2" max="2"/>
    <col width="38.140625" customWidth="1" style="254" min="3" max="3"/>
    <col width="34.42578125" customWidth="1" style="254" min="4" max="4"/>
  </cols>
  <sheetData>
    <row r="1">
      <c r="B1" s="253" t="n"/>
      <c r="C1" s="253" t="n"/>
      <c r="D1" s="319" t="inlineStr">
        <is>
          <t>Приложение №7</t>
        </is>
      </c>
    </row>
    <row r="2">
      <c r="A2" s="319" t="n"/>
      <c r="B2" s="319" t="n"/>
      <c r="C2" s="319" t="n"/>
      <c r="D2" s="319" t="n"/>
    </row>
    <row r="3" ht="24.75" customHeight="1" s="254">
      <c r="A3" s="271" t="inlineStr">
        <is>
          <t>Расчет показателя УНЦ</t>
        </is>
      </c>
    </row>
    <row r="4" ht="24.75" customHeight="1" s="254">
      <c r="A4" s="271" t="n"/>
      <c r="B4" s="271" t="n"/>
      <c r="C4" s="271" t="n"/>
      <c r="D4" s="271" t="n"/>
    </row>
    <row r="5" ht="49.5" customHeight="1" s="254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 s="254">
      <c r="A6" s="274" t="inlineStr">
        <is>
          <t>Единица измерения  — 1 ячейка</t>
        </is>
      </c>
      <c r="D6" s="274" t="n"/>
    </row>
    <row r="7">
      <c r="A7" s="253" t="n"/>
      <c r="B7" s="253" t="n"/>
      <c r="C7" s="253" t="n"/>
      <c r="D7" s="253" t="n"/>
    </row>
    <row r="8" ht="14.45" customHeight="1" s="254">
      <c r="A8" s="285" t="inlineStr">
        <is>
          <t>Код показателя</t>
        </is>
      </c>
      <c r="B8" s="285" t="inlineStr">
        <is>
          <t>Наименование показателя</t>
        </is>
      </c>
      <c r="C8" s="285" t="inlineStr">
        <is>
          <t>Наименование РМ, входящих в состав показателя</t>
        </is>
      </c>
      <c r="D8" s="285" t="inlineStr">
        <is>
          <t>Норматив цены на 01.01.2023, тыс.руб.</t>
        </is>
      </c>
    </row>
    <row r="9" ht="15" customHeight="1" s="254">
      <c r="A9" s="381" t="n"/>
      <c r="B9" s="381" t="n"/>
      <c r="C9" s="381" t="n"/>
      <c r="D9" s="381" t="n"/>
    </row>
    <row r="10">
      <c r="A10" s="304" t="n">
        <v>1</v>
      </c>
      <c r="B10" s="304" t="n">
        <v>2</v>
      </c>
      <c r="C10" s="304" t="n">
        <v>3</v>
      </c>
      <c r="D10" s="304" t="n">
        <v>4</v>
      </c>
    </row>
    <row r="11" ht="41.45" customHeight="1" s="254">
      <c r="A11" s="304" t="inlineStr">
        <is>
          <t>М6-06-5</t>
        </is>
      </c>
      <c r="B11" s="304" t="inlineStr">
        <is>
          <t>УНЦ на демонтажные работы ПС</t>
        </is>
      </c>
      <c r="C11" s="244" t="inlineStr">
        <is>
          <t>Демонтаж ячейки реактора ТОР 330кВ</t>
        </is>
      </c>
      <c r="D11" s="245">
        <f>'Прил.4 РМ'!C41/1000</f>
        <v/>
      </c>
      <c r="E11" s="246" t="n"/>
    </row>
    <row r="12">
      <c r="A12" s="252" t="n"/>
      <c r="B12" s="248" t="n"/>
      <c r="C12" s="252" t="n"/>
      <c r="D12" s="252" t="n"/>
    </row>
    <row r="13">
      <c r="A13" s="253" t="inlineStr">
        <is>
          <t>Составил ______________________      Е. М. Добровольская</t>
        </is>
      </c>
      <c r="B13" s="251" t="n"/>
      <c r="C13" s="251" t="n"/>
      <c r="D13" s="252" t="n"/>
    </row>
    <row r="14">
      <c r="A14" s="250" t="inlineStr">
        <is>
          <t xml:space="preserve">                         (подпись, инициалы, фамилия)</t>
        </is>
      </c>
      <c r="B14" s="251" t="n"/>
      <c r="C14" s="251" t="n"/>
      <c r="D14" s="252" t="n"/>
    </row>
    <row r="15">
      <c r="A15" s="253" t="n"/>
      <c r="B15" s="251" t="n"/>
      <c r="C15" s="251" t="n"/>
      <c r="D15" s="252" t="n"/>
    </row>
    <row r="16">
      <c r="A16" s="253" t="inlineStr">
        <is>
          <t>Проверил ______________________        А.В. Костянецкая</t>
        </is>
      </c>
      <c r="B16" s="251" t="n"/>
      <c r="C16" s="251" t="n"/>
      <c r="D16" s="252" t="n"/>
    </row>
    <row r="17">
      <c r="A17" s="250" t="inlineStr">
        <is>
          <t xml:space="preserve">                        (подпись, инициалы, фамилия)</t>
        </is>
      </c>
      <c r="B17" s="251" t="n"/>
      <c r="C17" s="251" t="n"/>
      <c r="D17" s="2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78" t="inlineStr">
        <is>
          <t>Приложение № 10</t>
        </is>
      </c>
    </row>
    <row r="5" ht="18.75" customHeight="1" s="254">
      <c r="B5" s="118" t="n"/>
    </row>
    <row r="6" ht="15.75" customHeight="1" s="254">
      <c r="B6" s="279" t="inlineStr">
        <is>
          <t>Используемые индексы изменений сметной стоимости и нормы сопутствующих затрат</t>
        </is>
      </c>
    </row>
    <row r="7">
      <c r="B7" s="325" t="n"/>
    </row>
    <row r="8">
      <c r="B8" s="325" t="n"/>
      <c r="C8" s="325" t="n"/>
      <c r="D8" s="325" t="n"/>
      <c r="E8" s="325" t="n"/>
    </row>
    <row r="9" ht="47.25" customHeight="1" s="254">
      <c r="B9" s="285" t="inlineStr">
        <is>
          <t>Наименование индекса / норм сопутствующих затрат</t>
        </is>
      </c>
      <c r="C9" s="285" t="inlineStr">
        <is>
          <t>Дата применения и обоснование индекса / норм сопутствующих затрат</t>
        </is>
      </c>
      <c r="D9" s="285" t="inlineStr">
        <is>
          <t>Размер индекса / норма сопутствующих затрат</t>
        </is>
      </c>
    </row>
    <row r="10" ht="15.75" customHeight="1" s="254">
      <c r="B10" s="285" t="n">
        <v>1</v>
      </c>
      <c r="C10" s="285" t="n">
        <v>2</v>
      </c>
      <c r="D10" s="285" t="n">
        <v>3</v>
      </c>
    </row>
    <row r="11" ht="45" customHeight="1" s="254">
      <c r="B11" s="285" t="inlineStr">
        <is>
          <t xml:space="preserve">Индекс изменения сметной стоимости на 1 квартал 2023 года. ОЗП </t>
        </is>
      </c>
      <c r="C11" s="285" t="inlineStr">
        <is>
          <t>Письмо Минстроя России от 30.03.2023г. №17106-ИФ/09  прил.1</t>
        </is>
      </c>
      <c r="D11" s="285" t="n">
        <v>44.29</v>
      </c>
    </row>
    <row r="12" ht="29.25" customHeight="1" s="254">
      <c r="B12" s="285" t="inlineStr">
        <is>
          <t>Индекс изменения сметной стоимости на 1 квартал 2023 года. ЭМ</t>
        </is>
      </c>
      <c r="C12" s="285" t="inlineStr">
        <is>
          <t>Письмо Минстроя России от 30.03.2023г. №17106-ИФ/09  прил.1</t>
        </is>
      </c>
      <c r="D12" s="285" t="n">
        <v>13.47</v>
      </c>
    </row>
    <row r="13" ht="29.25" customHeight="1" s="254">
      <c r="B13" s="285" t="inlineStr">
        <is>
          <t>Индекс изменения сметной стоимости на 1 квартал 2023 года. МАТ</t>
        </is>
      </c>
      <c r="C13" s="285" t="inlineStr">
        <is>
          <t>Письмо Минстроя России от 30.03.2023г. №17106-ИФ/09  прил.1</t>
        </is>
      </c>
      <c r="D13" s="285" t="n">
        <v>8.039999999999999</v>
      </c>
    </row>
    <row r="14" ht="30.75" customHeight="1" s="254">
      <c r="B14" s="285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85" t="n">
        <v>6.26</v>
      </c>
    </row>
    <row r="15" ht="89.25" customHeight="1" s="254">
      <c r="B15" s="285" t="inlineStr">
        <is>
          <t>Временные здания и сооружения</t>
        </is>
      </c>
      <c r="C15" s="28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54">
      <c r="B16" s="285" t="inlineStr">
        <is>
          <t>Дополнительные затраты при производстве строительно-монтажных работ в зимнее время</t>
        </is>
      </c>
      <c r="C16" s="28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54">
      <c r="B17" s="285" t="inlineStr">
        <is>
          <t>Строительный контроль</t>
        </is>
      </c>
      <c r="C17" s="285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54">
      <c r="B18" s="285" t="inlineStr">
        <is>
          <t>Авторский надзор - 0,2%</t>
        </is>
      </c>
      <c r="C18" s="285" t="inlineStr">
        <is>
          <t>Приказ от 4.08.2020 № 421/пр п.173</t>
        </is>
      </c>
      <c r="D18" s="120" t="n">
        <v>0.002</v>
      </c>
    </row>
    <row r="19" ht="24" customHeight="1" s="254">
      <c r="B19" s="285" t="inlineStr">
        <is>
          <t>Непредвиденные расходы</t>
        </is>
      </c>
      <c r="C19" s="285" t="inlineStr">
        <is>
          <t>Приказ от 4.08.2020 № 421/пр п.179</t>
        </is>
      </c>
      <c r="D19" s="120" t="n">
        <v>0.03</v>
      </c>
    </row>
    <row r="20" ht="18.75" customHeight="1" s="254">
      <c r="B20" s="119" t="n"/>
    </row>
    <row r="21" ht="18.75" customHeight="1" s="254">
      <c r="B21" s="119" t="n"/>
    </row>
    <row r="22" ht="18.75" customHeight="1" s="254">
      <c r="B22" s="119" t="n"/>
    </row>
    <row r="23" ht="18.75" customHeight="1" s="254">
      <c r="B23" s="119" t="n"/>
    </row>
    <row r="26">
      <c r="B26" s="253" t="inlineStr">
        <is>
          <t>Составил ______________________      Е. М. Добровольская</t>
        </is>
      </c>
      <c r="C26" s="251" t="n"/>
    </row>
    <row r="27">
      <c r="B27" s="250" t="inlineStr">
        <is>
          <t xml:space="preserve">                         (подпись, инициалы, фамилия)</t>
        </is>
      </c>
      <c r="C27" s="251" t="n"/>
    </row>
    <row r="28">
      <c r="B28" s="253" t="n"/>
      <c r="C28" s="251" t="n"/>
    </row>
    <row r="29">
      <c r="B29" s="253" t="inlineStr">
        <is>
          <t>Проверил ______________________        А.В. Костянецкая</t>
        </is>
      </c>
      <c r="C29" s="251" t="n"/>
    </row>
    <row r="30">
      <c r="B30" s="250" t="inlineStr">
        <is>
          <t xml:space="preserve">                        (подпись, инициалы, фамилия)</t>
        </is>
      </c>
      <c r="C30" s="25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53.7109375" bestFit="1" customWidth="1" style="254" min="6" max="6"/>
  </cols>
  <sheetData>
    <row r="1" s="254"/>
    <row r="2" ht="17.25" customHeight="1" s="254">
      <c r="A2" s="279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5" t="inlineStr">
        <is>
          <t>С1ср</t>
        </is>
      </c>
      <c r="D7" s="285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5" t="inlineStr">
        <is>
          <t>tср</t>
        </is>
      </c>
      <c r="D8" s="285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5" t="inlineStr">
        <is>
          <t>Кув</t>
        </is>
      </c>
      <c r="D9" s="285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5" t="n"/>
      <c r="D10" s="285" t="n"/>
      <c r="E10" s="391" t="n">
        <v>4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5" t="inlineStr">
        <is>
          <t>КТ</t>
        </is>
      </c>
      <c r="D11" s="285" t="inlineStr">
        <is>
          <t>-</t>
        </is>
      </c>
      <c r="E11" s="392" t="n">
        <v>1.34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93" t="n">
        <v>1.139</v>
      </c>
      <c r="F12" s="3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4">
      <c r="A13" s="373" t="inlineStr">
        <is>
          <t>1.7</t>
        </is>
      </c>
      <c r="B13" s="374" t="inlineStr">
        <is>
          <t>Размер средств на оплату труда рабочих-строителей в текущем уровне цен (ФОТр.тек.), руб/чел.-ч</t>
        </is>
      </c>
      <c r="C13" s="375" t="inlineStr">
        <is>
          <t>ФОТр.тек.</t>
        </is>
      </c>
      <c r="D13" s="375" t="inlineStr">
        <is>
          <t>(С1ср/tср*КТ*Т*Кув)*Кинф</t>
        </is>
      </c>
      <c r="E13" s="376">
        <f>((E7*E9/E8)*E11)*E12</f>
        <v/>
      </c>
      <c r="F13" s="3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2025-01-24T12:11:50Z</dcterms:modified>
  <cp:lastModifiedBy>Николай Трофименко</cp:lastModifiedBy>
  <cp:lastPrinted>2023-11-29T12:18:30Z</cp:lastPrinted>
</cp:coreProperties>
</file>