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Area" localSheetId="2">'Прил. 3'!$A$1:$H$115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#,##0.00\ _₽"/>
    <numFmt numFmtId="169" formatCode="#,##0.0"/>
    <numFmt numFmtId="170" formatCode="#,##0.000"/>
  </numFmts>
  <fonts count="35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9" fontId="0" fillId="0" borderId="0" pivotButton="0" quotePrefix="0" xfId="0"/>
    <xf numFmtId="166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165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8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4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6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165" fontId="23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14" pivotButton="0" quotePrefix="0" xfId="0"/>
    <xf numFmtId="168" fontId="2" fillId="0" borderId="1" applyAlignment="1" pivotButton="0" quotePrefix="0" xfId="0">
      <alignment horizontal="right" vertical="center" wrapText="1"/>
    </xf>
    <xf numFmtId="168" fontId="23" fillId="0" borderId="1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0"/>
  <sheetViews>
    <sheetView view="pageBreakPreview" topLeftCell="A10" zoomScale="85" zoomScaleNormal="70" zoomScaleSheetLayoutView="85" workbookViewId="0">
      <selection activeCell="C32" sqref="C32"/>
    </sheetView>
  </sheetViews>
  <sheetFormatPr baseColWidth="8" defaultRowHeight="15"/>
  <cols>
    <col width="36.85546875" customWidth="1" style="220" min="3" max="3"/>
    <col width="43.85546875" customWidth="1" style="220" min="4" max="4"/>
  </cols>
  <sheetData>
    <row r="3" ht="15.75" customHeight="1" s="220">
      <c r="B3" s="263" t="inlineStr">
        <is>
          <t>Приложение № 1</t>
        </is>
      </c>
    </row>
    <row r="4" ht="18.75" customHeight="1" s="220">
      <c r="B4" s="264" t="inlineStr">
        <is>
          <t>Сравнительная таблица отбора объекта-представителя</t>
        </is>
      </c>
    </row>
    <row r="5" ht="12.75" customHeight="1" s="220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4.5" customHeight="1" s="220">
      <c r="B6" s="114" t="n"/>
      <c r="C6" s="114" t="n"/>
      <c r="D6" s="114" t="n"/>
    </row>
    <row r="7" ht="15" customHeight="1" s="220">
      <c r="B7" s="262" t="inlineStr">
        <is>
          <t>Наименование разрабатываемого показателя УНЦ — Демонтаж трансформаторов тока 35 кВ</t>
        </is>
      </c>
    </row>
    <row r="8" ht="31.5" customHeight="1" s="220">
      <c r="B8" s="262" t="inlineStr">
        <is>
          <t>Сопоставимый уровень цен: 01.01.2000</t>
        </is>
      </c>
    </row>
    <row r="9" ht="15.75" customHeight="1" s="220">
      <c r="B9" s="262" t="inlineStr">
        <is>
          <t>Единица измерения  — 1 ед</t>
        </is>
      </c>
    </row>
    <row r="10" ht="18.75" customHeight="1" s="220">
      <c r="B10" s="115" t="n"/>
    </row>
    <row r="11" ht="15.75" customHeight="1" s="220">
      <c r="B11" s="269" t="inlineStr">
        <is>
          <t>№ п/п</t>
        </is>
      </c>
      <c r="C11" s="269" t="inlineStr">
        <is>
          <t>Параметр</t>
        </is>
      </c>
      <c r="D11" s="269" t="inlineStr">
        <is>
          <t xml:space="preserve">Объект-представитель </t>
        </is>
      </c>
    </row>
    <row r="12" ht="41.25" customHeight="1" s="220">
      <c r="B12" s="269" t="n">
        <v>1</v>
      </c>
      <c r="C12" s="234" t="inlineStr">
        <is>
          <t>Наименование объекта-представителя</t>
        </is>
      </c>
      <c r="D12" s="250" t="inlineStr">
        <is>
          <t>ПС 35 кВ Ужовка-2 (МРСК Центра и Приволжья)</t>
        </is>
      </c>
    </row>
    <row r="13" ht="31.5" customHeight="1" s="220">
      <c r="B13" s="269" t="n">
        <v>2</v>
      </c>
      <c r="C13" s="234" t="inlineStr">
        <is>
          <t>Наименование субъекта Российской Федерации</t>
        </is>
      </c>
      <c r="D13" s="250" t="inlineStr">
        <is>
          <t>Нижегородская обл.</t>
        </is>
      </c>
    </row>
    <row r="14" ht="15.75" customHeight="1" s="220">
      <c r="B14" s="269" t="n">
        <v>3</v>
      </c>
      <c r="C14" s="234" t="inlineStr">
        <is>
          <t>Климатический район и подрайон</t>
        </is>
      </c>
      <c r="D14" s="251" t="inlineStr">
        <is>
          <t>IIB</t>
        </is>
      </c>
    </row>
    <row r="15" ht="15.75" customHeight="1" s="220">
      <c r="B15" s="269" t="n">
        <v>4</v>
      </c>
      <c r="C15" s="234" t="inlineStr">
        <is>
          <t>Мощность объекта</t>
        </is>
      </c>
      <c r="D15" s="147" t="n">
        <v>4</v>
      </c>
    </row>
    <row r="16" ht="91.5" customHeight="1" s="220">
      <c r="B16" s="269" t="n">
        <v>5</v>
      </c>
      <c r="C16" s="11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 xml:space="preserve"> ТГМ-35 УХЛ1</t>
        </is>
      </c>
    </row>
    <row r="17" ht="75.75" customHeight="1" s="220">
      <c r="B17" s="269" t="n">
        <v>6</v>
      </c>
      <c r="C17" s="11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5">
        <f>D18+D19</f>
        <v/>
      </c>
    </row>
    <row r="18" ht="15.75" customHeight="1" s="220">
      <c r="B18" s="119" t="inlineStr">
        <is>
          <t>6.1</t>
        </is>
      </c>
      <c r="C18" s="234" t="inlineStr">
        <is>
          <t>строительно-монтажные работы</t>
        </is>
      </c>
      <c r="D18" s="345">
        <f>'Прил.2 Расч стоим'!F14</f>
        <v/>
      </c>
    </row>
    <row r="19" ht="15.75" customHeight="1" s="220">
      <c r="B19" s="119" t="inlineStr">
        <is>
          <t>6.2</t>
        </is>
      </c>
      <c r="C19" s="234" t="inlineStr">
        <is>
          <t>оборудование и инвентарь</t>
        </is>
      </c>
      <c r="D19" s="345" t="n">
        <v>0</v>
      </c>
    </row>
    <row r="20" ht="15.75" customHeight="1" s="220">
      <c r="B20" s="119" t="inlineStr">
        <is>
          <t>6.3</t>
        </is>
      </c>
      <c r="C20" s="234" t="inlineStr">
        <is>
          <t>пусконаладочные работы</t>
        </is>
      </c>
      <c r="D20" s="345" t="n"/>
    </row>
    <row r="21" ht="19.5" customHeight="1" s="220">
      <c r="B21" s="119" t="inlineStr">
        <is>
          <t>6.4</t>
        </is>
      </c>
      <c r="C21" s="234" t="inlineStr">
        <is>
          <t>прочие и лимитированные затраты</t>
        </is>
      </c>
      <c r="D21" s="345" t="n"/>
    </row>
    <row r="22" ht="15.75" customHeight="1" s="220">
      <c r="B22" s="269" t="n">
        <v>7</v>
      </c>
      <c r="C22" s="234" t="inlineStr">
        <is>
          <t>Сопоставимый уровень цен</t>
        </is>
      </c>
      <c r="D22" s="269" t="inlineStr">
        <is>
          <t>2 квартал 2011</t>
        </is>
      </c>
    </row>
    <row r="23" ht="114" customHeight="1" s="220">
      <c r="B23" s="269" t="n">
        <v>8</v>
      </c>
      <c r="C23" s="11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5">
        <f>D17</f>
        <v/>
      </c>
    </row>
    <row r="24" ht="61.5" customHeight="1" s="220">
      <c r="B24" s="269" t="n">
        <v>9</v>
      </c>
      <c r="C24" s="118" t="inlineStr">
        <is>
          <t>Приведенная сметная стоимость на единицу мощности, тыс. руб. (строка 8/строку 4)</t>
        </is>
      </c>
      <c r="D24" s="345">
        <f>D17/D15</f>
        <v/>
      </c>
    </row>
    <row r="25" ht="21.75" customHeight="1" s="220">
      <c r="B25" s="120" t="n"/>
      <c r="C25" s="121" t="n"/>
      <c r="D25" s="121" t="n"/>
    </row>
    <row r="26">
      <c r="B26" s="219" t="inlineStr">
        <is>
          <t>Составил ______________________        А.Р. Маркова</t>
        </is>
      </c>
      <c r="C26" s="217" t="n"/>
    </row>
    <row r="27">
      <c r="B27" s="219" t="n"/>
      <c r="C27" s="217" t="n"/>
    </row>
    <row r="28">
      <c r="B28" s="219" t="inlineStr">
        <is>
          <t>Проверил ______________________        А.В. Костянецкая</t>
        </is>
      </c>
      <c r="C28" s="217" t="n"/>
    </row>
    <row r="29">
      <c r="B29" s="216" t="inlineStr">
        <is>
          <t xml:space="preserve">                        (подпись, инициалы, фамилия)</t>
        </is>
      </c>
      <c r="C29" s="217" t="n"/>
    </row>
    <row r="30" ht="15.75" customHeight="1" s="220">
      <c r="B30" s="121" t="n"/>
      <c r="C30" s="121" t="n"/>
      <c r="D30" s="12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Normal="70" zoomScaleSheetLayoutView="100" workbookViewId="0">
      <selection activeCell="C19" sqref="C19"/>
    </sheetView>
  </sheetViews>
  <sheetFormatPr baseColWidth="8" defaultRowHeight="15"/>
  <cols>
    <col width="5.5703125" customWidth="1" style="220" min="1" max="1"/>
    <col width="35.28515625" customWidth="1" style="220" min="3" max="3"/>
    <col width="13.85546875" customWidth="1" style="220" min="4" max="4"/>
    <col width="17.42578125" customWidth="1" style="220" min="5" max="5"/>
    <col width="12.710937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</cols>
  <sheetData>
    <row r="3" ht="15.75" customHeight="1" s="220">
      <c r="B3" s="263" t="inlineStr">
        <is>
          <t>Приложение № 2</t>
        </is>
      </c>
    </row>
    <row r="4" ht="15.75" customHeight="1" s="220">
      <c r="B4" s="268" t="inlineStr">
        <is>
          <t>Расчет стоимости основных видов работ для выбора объекта-представителя</t>
        </is>
      </c>
    </row>
    <row r="5" ht="15.75" customHeight="1" s="220">
      <c r="B5" s="122" t="n"/>
      <c r="C5" s="122" t="n"/>
      <c r="D5" s="122" t="n"/>
      <c r="E5" s="122" t="n"/>
      <c r="F5" s="122" t="n"/>
      <c r="G5" s="122" t="n"/>
      <c r="H5" s="122" t="n"/>
      <c r="I5" s="122" t="n"/>
      <c r="J5" s="122" t="n"/>
      <c r="K5" s="122" t="n"/>
    </row>
    <row r="6" ht="15.75" customHeight="1" s="220">
      <c r="B6" s="262" t="inlineStr">
        <is>
          <t>Наименование разрабатываемого показателя УНЦ - Демонтаж трансформаторов тока 35 кВ</t>
        </is>
      </c>
    </row>
    <row r="7" ht="15.75" customHeight="1" s="220">
      <c r="B7" s="262" t="inlineStr">
        <is>
          <t>Единица измерения  — 1 ед</t>
        </is>
      </c>
    </row>
    <row r="8" ht="18.75" customHeight="1" s="220">
      <c r="B8" s="115" t="n"/>
    </row>
    <row r="9" ht="15.75" customHeight="1" s="220">
      <c r="B9" s="269" t="inlineStr">
        <is>
          <t>№ п/п</t>
        </is>
      </c>
      <c r="C9" s="2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9" t="inlineStr">
        <is>
          <t>Объект-представитель 1</t>
        </is>
      </c>
      <c r="E9" s="346" t="n"/>
      <c r="F9" s="346" t="n"/>
      <c r="G9" s="346" t="n"/>
      <c r="H9" s="346" t="n"/>
      <c r="I9" s="346" t="n"/>
      <c r="J9" s="347" t="n"/>
    </row>
    <row r="10" ht="15.75" customHeight="1" s="220">
      <c r="B10" s="348" t="n"/>
      <c r="C10" s="348" t="n"/>
      <c r="D10" s="269" t="inlineStr">
        <is>
          <t>Номер сметы</t>
        </is>
      </c>
      <c r="E10" s="269" t="inlineStr">
        <is>
          <t>Наименование сметы</t>
        </is>
      </c>
      <c r="F10" s="269" t="inlineStr">
        <is>
          <t>Сметная стоимость в уровне цен 2 кв. 2011г., тыс. руб.</t>
        </is>
      </c>
      <c r="G10" s="346" t="n"/>
      <c r="H10" s="346" t="n"/>
      <c r="I10" s="346" t="n"/>
      <c r="J10" s="347" t="n"/>
    </row>
    <row r="11" ht="31.5" customHeight="1" s="220">
      <c r="B11" s="349" t="n"/>
      <c r="C11" s="349" t="n"/>
      <c r="D11" s="349" t="n"/>
      <c r="E11" s="349" t="n"/>
      <c r="F11" s="269" t="inlineStr">
        <is>
          <t>Строительные работы</t>
        </is>
      </c>
      <c r="G11" s="269" t="inlineStr">
        <is>
          <t>Монтажные работы</t>
        </is>
      </c>
      <c r="H11" s="269" t="inlineStr">
        <is>
          <t>Оборудование</t>
        </is>
      </c>
      <c r="I11" s="269" t="inlineStr">
        <is>
          <t>Прочее</t>
        </is>
      </c>
      <c r="J11" s="269" t="inlineStr">
        <is>
          <t>Всего</t>
        </is>
      </c>
    </row>
    <row r="12" ht="15.75" customHeight="1" s="220">
      <c r="B12" s="269" t="n"/>
      <c r="C12" s="253" t="inlineStr">
        <is>
          <t>Демонтаж трансформаторов тока 35 кВ</t>
        </is>
      </c>
      <c r="D12" s="269" t="n"/>
      <c r="E12" s="269" t="n"/>
      <c r="F12" s="269" t="n">
        <v>387.4463974</v>
      </c>
      <c r="G12" s="347" t="n"/>
      <c r="H12" s="269" t="n">
        <v>0</v>
      </c>
      <c r="I12" s="269" t="n"/>
      <c r="J12" s="269" t="n">
        <v>387.4463974</v>
      </c>
    </row>
    <row r="13" ht="15.75" customHeight="1" s="220">
      <c r="B13" s="272" t="inlineStr">
        <is>
          <t>Всего по объекту:</t>
        </is>
      </c>
      <c r="C13" s="346" t="n"/>
      <c r="D13" s="346" t="n"/>
      <c r="E13" s="347" t="n"/>
      <c r="F13" s="123" t="n"/>
      <c r="G13" s="123" t="n"/>
      <c r="H13" s="123" t="n"/>
      <c r="I13" s="123" t="n"/>
      <c r="J13" s="123" t="n"/>
    </row>
    <row r="14" ht="15.75" customHeight="1" s="220">
      <c r="B14" s="272" t="inlineStr">
        <is>
          <t>Всего по объекту в сопоставимом уровне цен 2кв. 2011г:</t>
        </is>
      </c>
      <c r="C14" s="346" t="n"/>
      <c r="D14" s="346" t="n"/>
      <c r="E14" s="347" t="n"/>
      <c r="F14" s="350">
        <f>F12</f>
        <v/>
      </c>
      <c r="G14" s="347" t="n"/>
      <c r="H14" s="123">
        <f>H12</f>
        <v/>
      </c>
      <c r="I14" s="123" t="n"/>
      <c r="J14" s="123">
        <f>J12</f>
        <v/>
      </c>
    </row>
    <row r="15" ht="15.75" customHeight="1" s="220">
      <c r="B15" s="254" t="n"/>
      <c r="C15" s="254" t="n"/>
      <c r="D15" s="254" t="n"/>
      <c r="E15" s="254" t="n"/>
      <c r="F15" s="254" t="n"/>
      <c r="G15" s="254" t="n"/>
      <c r="H15" s="254" t="n"/>
      <c r="I15" s="254" t="n"/>
      <c r="J15" s="254" t="n"/>
    </row>
    <row r="16" ht="28.5" customHeight="1" s="220">
      <c r="B16" s="254" t="n"/>
      <c r="C16" s="254" t="n"/>
      <c r="D16" s="254" t="n"/>
      <c r="E16" s="254" t="n"/>
      <c r="F16" s="254" t="n"/>
      <c r="G16" s="254" t="n"/>
      <c r="H16" s="254" t="n"/>
      <c r="I16" s="254" t="n"/>
      <c r="J16" s="254" t="n"/>
    </row>
    <row r="17" ht="18.75" customHeight="1" s="220">
      <c r="B17" s="254" t="n"/>
      <c r="C17" s="254" t="n"/>
      <c r="D17" s="254" t="n"/>
      <c r="E17" s="254" t="n"/>
      <c r="F17" s="254" t="n"/>
      <c r="G17" s="254" t="n"/>
      <c r="H17" s="254" t="n"/>
      <c r="I17" s="254" t="n"/>
      <c r="J17" s="254" t="n"/>
    </row>
    <row r="20">
      <c r="C20" s="219" t="inlineStr">
        <is>
          <t>Составил ______________________    А.Р. Маркова</t>
        </is>
      </c>
      <c r="D20" s="217" t="n"/>
    </row>
    <row r="21">
      <c r="C21" s="216" t="inlineStr">
        <is>
          <t xml:space="preserve">                         (подпись, инициалы, фамилия)</t>
        </is>
      </c>
      <c r="D21" s="217" t="n"/>
    </row>
    <row r="22">
      <c r="C22" s="219" t="n"/>
      <c r="D22" s="217" t="n"/>
    </row>
    <row r="23">
      <c r="C23" s="219" t="inlineStr">
        <is>
          <t>Проверил ______________________        А.В. Костянецкая</t>
        </is>
      </c>
      <c r="D23" s="217" t="n"/>
    </row>
    <row r="24">
      <c r="C24" s="216" t="inlineStr">
        <is>
          <t xml:space="preserve">                        (подпись, инициалы, фамилия)</t>
        </is>
      </c>
      <c r="D24" s="217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15"/>
  <sheetViews>
    <sheetView view="pageBreakPreview" topLeftCell="B96" zoomScale="130" zoomScaleSheetLayoutView="130" workbookViewId="0">
      <selection activeCell="B111" sqref="B111"/>
    </sheetView>
  </sheetViews>
  <sheetFormatPr baseColWidth="8" defaultRowHeight="15"/>
  <cols>
    <col width="8.5703125" customWidth="1" style="220" min="1" max="1"/>
    <col width="12.85546875" customWidth="1" style="220" min="2" max="2"/>
    <col width="20.7109375" customWidth="1" style="220" min="3" max="3"/>
    <col width="59" customWidth="1" style="220" min="4" max="4"/>
    <col width="12.28515625" customWidth="1" style="220" min="5" max="5"/>
    <col width="19.85546875" customWidth="1" style="220" min="6" max="6"/>
    <col width="17.85546875" customWidth="1" style="220" min="7" max="7"/>
    <col width="19.42578125" customWidth="1" style="143" min="8" max="8"/>
    <col width="10.140625" customWidth="1" style="220" min="9" max="9"/>
    <col width="10.140625" customWidth="1" style="220" min="11" max="11"/>
  </cols>
  <sheetData>
    <row r="2" ht="15.75" customHeight="1" s="220">
      <c r="A2" s="263" t="inlineStr">
        <is>
          <t xml:space="preserve">Приложение № 3 </t>
        </is>
      </c>
      <c r="I2" s="120" t="n"/>
    </row>
    <row r="3" ht="18.75" customHeight="1" s="220">
      <c r="A3" s="264" t="inlineStr">
        <is>
          <t>Объектная ресурсная ведомость</t>
        </is>
      </c>
    </row>
    <row r="4" ht="18.75" customHeight="1" s="220">
      <c r="A4" s="264" t="n"/>
      <c r="B4" s="264" t="n"/>
      <c r="C4" s="264" t="n"/>
      <c r="D4" s="264" t="n"/>
      <c r="I4" s="264" t="n"/>
    </row>
    <row r="5" ht="15.75" customHeight="1" s="220">
      <c r="C5" s="133" t="n"/>
      <c r="D5" s="133" t="n"/>
      <c r="E5" s="133" t="n"/>
      <c r="F5" s="133" t="n"/>
      <c r="G5" s="133" t="n"/>
      <c r="H5" s="134" t="n"/>
    </row>
    <row r="6" ht="15" customHeight="1" s="220">
      <c r="A6" s="280" t="inlineStr">
        <is>
          <t>Наименование разрабатываемого показателя УНЦ - Демонтаж трансформаторов тока 35 кВ</t>
        </is>
      </c>
    </row>
    <row r="7" ht="14.25" customHeight="1" s="220"/>
    <row r="8" ht="15.75" customHeight="1" s="220">
      <c r="C8" s="135" t="n"/>
      <c r="D8" s="136" t="n"/>
      <c r="E8" s="137" t="n"/>
      <c r="F8" s="138" t="n"/>
      <c r="G8" s="139" t="n"/>
      <c r="H8" s="140" t="n"/>
    </row>
    <row r="9" ht="38.25" customHeight="1" s="220">
      <c r="A9" s="269" t="inlineStr">
        <is>
          <t>п/п</t>
        </is>
      </c>
      <c r="B9" s="269" t="inlineStr">
        <is>
          <t>№ЛСР</t>
        </is>
      </c>
      <c r="C9" s="269" t="inlineStr">
        <is>
          <t>Код ресурса</t>
        </is>
      </c>
      <c r="D9" s="269" t="inlineStr">
        <is>
          <t>Наименование ресурса</t>
        </is>
      </c>
      <c r="E9" s="269" t="inlineStr">
        <is>
          <t>Ед. изм.</t>
        </is>
      </c>
      <c r="F9" s="269" t="inlineStr">
        <is>
          <t>Кол-во единиц по данным объекта-представителя</t>
        </is>
      </c>
      <c r="G9" s="269" t="inlineStr">
        <is>
          <t>Сметная стоимость в ценах на 01.01.2000 (руб.)</t>
        </is>
      </c>
      <c r="H9" s="347" t="n"/>
    </row>
    <row r="10" ht="40.5" customHeight="1" s="220">
      <c r="A10" s="349" t="n"/>
      <c r="B10" s="349" t="n"/>
      <c r="C10" s="349" t="n"/>
      <c r="D10" s="349" t="n"/>
      <c r="E10" s="349" t="n"/>
      <c r="F10" s="349" t="n"/>
      <c r="G10" s="269" t="inlineStr">
        <is>
          <t>на ед.изм.</t>
        </is>
      </c>
      <c r="H10" s="269" t="inlineStr">
        <is>
          <t>общая</t>
        </is>
      </c>
    </row>
    <row r="11" ht="15.75" customHeight="1" s="220">
      <c r="A11" s="269" t="n">
        <v>1</v>
      </c>
      <c r="B11" s="165" t="n"/>
      <c r="C11" s="269" t="n">
        <v>2</v>
      </c>
      <c r="D11" s="269" t="inlineStr">
        <is>
          <t>З</t>
        </is>
      </c>
      <c r="E11" s="269" t="n">
        <v>4</v>
      </c>
      <c r="F11" s="269" t="n">
        <v>5</v>
      </c>
      <c r="G11" s="165" t="n">
        <v>6</v>
      </c>
      <c r="H11" s="165" t="n">
        <v>7</v>
      </c>
    </row>
    <row r="12" ht="15" customHeight="1" s="220">
      <c r="A12" s="277" t="inlineStr">
        <is>
          <t>Затраты труда рабочих</t>
        </is>
      </c>
      <c r="B12" s="346" t="n"/>
      <c r="C12" s="346" t="n"/>
      <c r="D12" s="347" t="n"/>
      <c r="E12" s="166" t="n"/>
      <c r="F12" s="351" t="n">
        <v>2642.0589</v>
      </c>
      <c r="G12" s="166" t="n"/>
      <c r="H12" s="168">
        <f>SUM(H13:H25)</f>
        <v/>
      </c>
    </row>
    <row r="13">
      <c r="A13" s="160" t="inlineStr">
        <is>
          <t>1</t>
        </is>
      </c>
      <c r="B13" s="160" t="n"/>
      <c r="C13" s="160" t="inlineStr">
        <is>
          <t>10-30-1</t>
        </is>
      </c>
      <c r="D13" s="289" t="inlineStr">
        <is>
          <t>Инженер I категории</t>
        </is>
      </c>
      <c r="E13" s="286" t="inlineStr">
        <is>
          <t>чел.час</t>
        </is>
      </c>
      <c r="F13" s="290" t="n">
        <v>718</v>
      </c>
      <c r="G13" s="298" t="n">
        <v>15.49</v>
      </c>
      <c r="H13" s="197">
        <f>ROUND(F13*G13,2)</f>
        <v/>
      </c>
      <c r="J13" s="352" t="n"/>
      <c r="K13" s="141" t="n"/>
      <c r="L13" s="141" t="n"/>
    </row>
    <row r="14">
      <c r="A14" s="160" t="inlineStr">
        <is>
          <t>2</t>
        </is>
      </c>
      <c r="B14" s="160" t="n"/>
      <c r="C14" s="160" t="inlineStr">
        <is>
          <t>10-30-2</t>
        </is>
      </c>
      <c r="D14" s="289" t="inlineStr">
        <is>
          <t>Инженер II категории</t>
        </is>
      </c>
      <c r="E14" s="286" t="inlineStr">
        <is>
          <t>чел.час</t>
        </is>
      </c>
      <c r="F14" s="290" t="n">
        <v>718</v>
      </c>
      <c r="G14" s="298" t="n">
        <v>14.09</v>
      </c>
      <c r="H14" s="197">
        <f>ROUND(F14*G14,2)</f>
        <v/>
      </c>
      <c r="J14" s="352" t="n"/>
      <c r="K14" s="141" t="n"/>
      <c r="L14" s="141" t="n"/>
    </row>
    <row r="15">
      <c r="A15" s="160" t="inlineStr">
        <is>
          <t>3</t>
        </is>
      </c>
      <c r="B15" s="160" t="n"/>
      <c r="C15" s="160" t="inlineStr">
        <is>
          <t>1-4-0</t>
        </is>
      </c>
      <c r="D15" s="289" t="inlineStr">
        <is>
          <t>Затраты труда рабочих (средний разряд работы 4,0)</t>
        </is>
      </c>
      <c r="E15" s="286" t="inlineStr">
        <is>
          <t>чел.час</t>
        </is>
      </c>
      <c r="F15" s="353" t="n">
        <v>839.9327</v>
      </c>
      <c r="G15" s="298" t="n">
        <v>9.619999999999999</v>
      </c>
      <c r="H15" s="197">
        <f>ROUND(F15*G15,2)</f>
        <v/>
      </c>
      <c r="J15" s="352" t="n"/>
      <c r="K15" s="354" t="n"/>
      <c r="L15" s="141" t="n"/>
    </row>
    <row r="16">
      <c r="A16" s="160" t="inlineStr">
        <is>
          <t>4</t>
        </is>
      </c>
      <c r="B16" s="160" t="n"/>
      <c r="C16" s="160" t="inlineStr">
        <is>
          <t>1-3-5</t>
        </is>
      </c>
      <c r="D16" s="289" t="inlineStr">
        <is>
          <t>Затраты труда рабочих (средний разряд работы 3,5)</t>
        </is>
      </c>
      <c r="E16" s="286" t="inlineStr">
        <is>
          <t>чел.час</t>
        </is>
      </c>
      <c r="F16" s="353" t="n">
        <v>102.3624</v>
      </c>
      <c r="G16" s="298" t="n">
        <v>9.07</v>
      </c>
      <c r="H16" s="197">
        <f>ROUND(F16*G16,2)</f>
        <v/>
      </c>
      <c r="J16" s="352" t="n"/>
      <c r="K16" s="141" t="n"/>
      <c r="L16" s="141" t="n"/>
    </row>
    <row r="17">
      <c r="A17" s="160" t="inlineStr">
        <is>
          <t>5</t>
        </is>
      </c>
      <c r="B17" s="160" t="n"/>
      <c r="C17" s="160" t="inlineStr">
        <is>
          <t>1-2-0</t>
        </is>
      </c>
      <c r="D17" s="289" t="inlineStr">
        <is>
          <t>Затраты труда рабочих (средний разряд работы 2,0)</t>
        </is>
      </c>
      <c r="E17" s="286" t="inlineStr">
        <is>
          <t>чел.час</t>
        </is>
      </c>
      <c r="F17" s="353" t="n">
        <v>103.1044</v>
      </c>
      <c r="G17" s="298" t="n">
        <v>7.8</v>
      </c>
      <c r="H17" s="197">
        <f>ROUND(F17*G17,2)</f>
        <v/>
      </c>
      <c r="J17" s="352" t="n"/>
      <c r="K17" s="141" t="n"/>
      <c r="L17" s="141" t="n"/>
    </row>
    <row r="18">
      <c r="A18" s="160" t="inlineStr">
        <is>
          <t>6</t>
        </is>
      </c>
      <c r="B18" s="160" t="n"/>
      <c r="C18" s="160" t="inlineStr">
        <is>
          <t>1-3-8</t>
        </is>
      </c>
      <c r="D18" s="289" t="inlineStr">
        <is>
          <t>Затраты труда рабочих (средний разряд работы 3,8)</t>
        </is>
      </c>
      <c r="E18" s="286" t="inlineStr">
        <is>
          <t>чел.час</t>
        </is>
      </c>
      <c r="F18" s="353" t="n">
        <v>50.3516</v>
      </c>
      <c r="G18" s="298" t="n">
        <v>9.4</v>
      </c>
      <c r="H18" s="197">
        <f>ROUND(F18*G18,2)</f>
        <v/>
      </c>
      <c r="J18" s="352" t="n"/>
      <c r="K18" s="141" t="n"/>
      <c r="L18" s="141" t="n"/>
    </row>
    <row r="19">
      <c r="A19" s="160" t="inlineStr">
        <is>
          <t>7</t>
        </is>
      </c>
      <c r="B19" s="160" t="n"/>
      <c r="C19" s="160" t="inlineStr">
        <is>
          <t>1-2-9</t>
        </is>
      </c>
      <c r="D19" s="289" t="inlineStr">
        <is>
          <t>Затраты труда рабочих (средний разряд работы 1,5)</t>
        </is>
      </c>
      <c r="E19" s="286" t="inlineStr">
        <is>
          <t>чел.час</t>
        </is>
      </c>
      <c r="F19" s="353" t="n">
        <v>51.5368</v>
      </c>
      <c r="G19" s="298" t="n">
        <v>7.5</v>
      </c>
      <c r="H19" s="197">
        <f>ROUND(F19*G19,2)</f>
        <v/>
      </c>
      <c r="J19" s="352" t="n"/>
      <c r="K19" s="141" t="n"/>
      <c r="L19" s="141" t="n"/>
    </row>
    <row r="20">
      <c r="A20" s="160" t="inlineStr">
        <is>
          <t>8</t>
        </is>
      </c>
      <c r="B20" s="160" t="n"/>
      <c r="C20" s="160" t="inlineStr">
        <is>
          <t>1-3-0</t>
        </is>
      </c>
      <c r="D20" s="289" t="inlineStr">
        <is>
          <t>Затраты труда рабочих (средний разряд работы 4,2)</t>
        </is>
      </c>
      <c r="E20" s="286" t="inlineStr">
        <is>
          <t>чел.час</t>
        </is>
      </c>
      <c r="F20" s="353" t="n">
        <v>21.3319</v>
      </c>
      <c r="G20" s="298" t="n">
        <v>9.92</v>
      </c>
      <c r="H20" s="197">
        <f>ROUND(F20*G20,2)</f>
        <v/>
      </c>
      <c r="J20" s="352" t="n"/>
      <c r="K20" s="141" t="n"/>
      <c r="L20" s="141" t="n"/>
    </row>
    <row r="21">
      <c r="A21" s="160" t="inlineStr">
        <is>
          <t>9</t>
        </is>
      </c>
      <c r="B21" s="160" t="n"/>
      <c r="C21" s="160" t="inlineStr">
        <is>
          <t>1-4-1</t>
        </is>
      </c>
      <c r="D21" s="289" t="inlineStr">
        <is>
          <t>Затраты труда рабочих (средний разряд работы 1,0)</t>
        </is>
      </c>
      <c r="E21" s="286" t="inlineStr">
        <is>
          <t>чел.час</t>
        </is>
      </c>
      <c r="F21" s="353" t="n">
        <v>16.4472</v>
      </c>
      <c r="G21" s="298" t="n">
        <v>7.19</v>
      </c>
      <c r="H21" s="197">
        <f>ROUND(F21*G21,2)</f>
        <v/>
      </c>
      <c r="J21" s="352" t="n"/>
      <c r="K21" s="141" t="n"/>
      <c r="L21" s="141" t="n"/>
    </row>
    <row r="22">
      <c r="A22" s="160" t="inlineStr">
        <is>
          <t>10</t>
        </is>
      </c>
      <c r="B22" s="160" t="n"/>
      <c r="C22" s="160" t="inlineStr">
        <is>
          <t>1-3-9</t>
        </is>
      </c>
      <c r="D22" s="289" t="inlineStr">
        <is>
          <t>Затраты труда рабочих (средний разряд работы 3,0)</t>
        </is>
      </c>
      <c r="E22" s="286" t="inlineStr">
        <is>
          <t>чел.час</t>
        </is>
      </c>
      <c r="F22" s="353" t="n">
        <v>11.8923</v>
      </c>
      <c r="G22" s="298" t="n">
        <v>8.529999999999999</v>
      </c>
      <c r="H22" s="197">
        <f>ROUND(F22*G22,2)</f>
        <v/>
      </c>
      <c r="J22" s="352" t="n"/>
      <c r="K22" s="141" t="n"/>
      <c r="L22" s="141" t="n"/>
    </row>
    <row r="23">
      <c r="A23" s="160" t="inlineStr">
        <is>
          <t>11</t>
        </is>
      </c>
      <c r="B23" s="160" t="n"/>
      <c r="C23" s="160" t="inlineStr">
        <is>
          <t>1-3-2</t>
        </is>
      </c>
      <c r="D23" s="289" t="inlineStr">
        <is>
          <t>Затраты труда рабочих (средний разряд работы 3,2)</t>
        </is>
      </c>
      <c r="E23" s="286" t="inlineStr">
        <is>
          <t>чел.час</t>
        </is>
      </c>
      <c r="F23" s="353" t="n">
        <v>6.4305</v>
      </c>
      <c r="G23" s="298" t="n">
        <v>8.74</v>
      </c>
      <c r="H23" s="197">
        <f>ROUND(F23*G23,2)</f>
        <v/>
      </c>
      <c r="J23" s="352" t="n"/>
      <c r="K23" s="141" t="n"/>
      <c r="L23" s="141" t="n"/>
    </row>
    <row r="24">
      <c r="A24" s="160" t="inlineStr">
        <is>
          <t>12</t>
        </is>
      </c>
      <c r="B24" s="160" t="n"/>
      <c r="C24" s="160" t="inlineStr">
        <is>
          <t>1-3-4</t>
        </is>
      </c>
      <c r="D24" s="289" t="inlineStr">
        <is>
          <t>Затраты труда рабочих (средний разряд работы 3,4)</t>
        </is>
      </c>
      <c r="E24" s="286" t="inlineStr">
        <is>
          <t>чел.час</t>
        </is>
      </c>
      <c r="F24" s="353" t="n">
        <v>1.4737</v>
      </c>
      <c r="G24" s="298" t="n">
        <v>8.970000000000001</v>
      </c>
      <c r="H24" s="197">
        <f>ROUND(F24*G24,2)</f>
        <v/>
      </c>
      <c r="J24" s="352" t="n"/>
      <c r="K24" s="141" t="n"/>
      <c r="L24" s="141" t="n"/>
    </row>
    <row r="25">
      <c r="A25" s="160" t="inlineStr">
        <is>
          <t>13</t>
        </is>
      </c>
      <c r="B25" s="160" t="n"/>
      <c r="C25" s="160" t="inlineStr">
        <is>
          <t>1-3-5</t>
        </is>
      </c>
      <c r="D25" s="289" t="inlineStr">
        <is>
          <t>Затраты труда рабочих (средний разряд работы 4,6)</t>
        </is>
      </c>
      <c r="E25" s="286" t="inlineStr">
        <is>
          <t>чел.час</t>
        </is>
      </c>
      <c r="F25" s="353" t="n">
        <v>1.1954</v>
      </c>
      <c r="G25" s="298" t="n">
        <v>10.5</v>
      </c>
      <c r="H25" s="197">
        <f>ROUND(F25*G25,2)</f>
        <v/>
      </c>
      <c r="J25" s="352" t="n"/>
      <c r="K25" s="141" t="n"/>
      <c r="L25" s="141" t="n"/>
    </row>
    <row r="26">
      <c r="A26" s="355" t="inlineStr">
        <is>
          <t>Затраты труда машинистов</t>
        </is>
      </c>
      <c r="B26" s="356" t="n"/>
      <c r="C26" s="356" t="n"/>
      <c r="D26" s="357" t="n"/>
      <c r="E26" s="299" t="n"/>
      <c r="F26" s="161" t="n"/>
      <c r="G26" s="175" t="n"/>
      <c r="H26" s="358">
        <f>H27</f>
        <v/>
      </c>
      <c r="L26" s="141" t="n"/>
    </row>
    <row r="27">
      <c r="A27" s="177" t="inlineStr">
        <is>
          <t>14</t>
        </is>
      </c>
      <c r="B27" s="177" t="n"/>
      <c r="C27" s="160" t="n">
        <v>2</v>
      </c>
      <c r="D27" s="289" t="inlineStr">
        <is>
          <t>Затраты труда машинистов</t>
        </is>
      </c>
      <c r="E27" s="286" t="inlineStr">
        <is>
          <t>чел.час</t>
        </is>
      </c>
      <c r="F27" s="161" t="inlineStr">
        <is>
          <t>287,85</t>
        </is>
      </c>
      <c r="G27" s="298" t="n"/>
      <c r="H27" s="175" t="n">
        <v>3831.22</v>
      </c>
    </row>
    <row r="28" ht="15" customHeight="1" s="220">
      <c r="A28" s="277" t="inlineStr">
        <is>
          <t>Машины и механизмы</t>
        </is>
      </c>
      <c r="B28" s="346" t="n"/>
      <c r="C28" s="346" t="n"/>
      <c r="D28" s="347" t="n"/>
      <c r="E28" s="166" t="n"/>
      <c r="F28" s="166" t="n"/>
      <c r="G28" s="166" t="n"/>
      <c r="H28" s="359">
        <f>SUM(H29:H53)</f>
        <v/>
      </c>
      <c r="K28" s="141" t="n"/>
    </row>
    <row r="29" ht="25.5" customHeight="1" s="220">
      <c r="A29" s="160" t="inlineStr">
        <is>
          <t>15</t>
        </is>
      </c>
      <c r="B29" s="160" t="n"/>
      <c r="C29" s="160" t="inlineStr">
        <is>
          <t>91.11.01-012</t>
        </is>
      </c>
      <c r="D29" s="289" t="inlineStr">
        <is>
          <t>Машины монтажные для выполнения работ при прокладке и монтаже кабеля на базе автомобиля</t>
        </is>
      </c>
      <c r="E29" s="286" t="inlineStr">
        <is>
          <t>маш.час</t>
        </is>
      </c>
      <c r="F29" s="290" t="n">
        <v>192</v>
      </c>
      <c r="G29" s="298" t="n">
        <v>110.86</v>
      </c>
      <c r="H29" s="197">
        <f>ROUND(F29*G29,2)</f>
        <v/>
      </c>
      <c r="I29" s="179" t="n"/>
    </row>
    <row r="30">
      <c r="A30" s="160" t="inlineStr">
        <is>
          <t>16</t>
        </is>
      </c>
      <c r="B30" s="160" t="n"/>
      <c r="C30" s="160" t="inlineStr">
        <is>
          <t>91.10.01-002</t>
        </is>
      </c>
      <c r="D30" s="289" t="inlineStr">
        <is>
          <t>Агрегаты наполнительно-опрессовочные: до 300 м3/ч</t>
        </is>
      </c>
      <c r="E30" s="286" t="inlineStr">
        <is>
          <t>маш.час</t>
        </is>
      </c>
      <c r="F30" s="290" t="n">
        <v>37.68</v>
      </c>
      <c r="G30" s="298" t="n">
        <v>287.99</v>
      </c>
      <c r="H30" s="197">
        <f>ROUND(F30*G30,2)</f>
        <v/>
      </c>
      <c r="I30" s="179" t="n"/>
    </row>
    <row r="31">
      <c r="A31" s="160" t="inlineStr">
        <is>
          <t>17</t>
        </is>
      </c>
      <c r="B31" s="160" t="n"/>
      <c r="C31" s="160" t="inlineStr">
        <is>
          <t>91.06.03-058</t>
        </is>
      </c>
      <c r="D31" s="289" t="inlineStr">
        <is>
          <t>Лебедки электрические тяговым усилием: 156,96 кН (16 т)</t>
        </is>
      </c>
      <c r="E31" s="286" t="inlineStr">
        <is>
          <t>маш.час</t>
        </is>
      </c>
      <c r="F31" s="290" t="n">
        <v>37.68</v>
      </c>
      <c r="G31" s="298" t="n">
        <v>131.44</v>
      </c>
      <c r="H31" s="197">
        <f>ROUND(F31*G31,2)</f>
        <v/>
      </c>
      <c r="I31" s="179" t="n"/>
    </row>
    <row r="32">
      <c r="A32" s="160" t="inlineStr">
        <is>
          <t>18</t>
        </is>
      </c>
      <c r="B32" s="160" t="n"/>
      <c r="C32" s="160" t="inlineStr">
        <is>
          <t>91.05.05-014</t>
        </is>
      </c>
      <c r="D32" s="289" t="inlineStr">
        <is>
          <t>Краны на автомобильном ходу, грузоподъемность 10 т</t>
        </is>
      </c>
      <c r="E32" s="286" t="inlineStr">
        <is>
          <t>маш.час</t>
        </is>
      </c>
      <c r="F32" s="290" t="n">
        <v>29.66</v>
      </c>
      <c r="G32" s="298" t="n">
        <v>111.99</v>
      </c>
      <c r="H32" s="197">
        <f>ROUND(F32*G32,2)</f>
        <v/>
      </c>
      <c r="I32" s="179" t="n"/>
    </row>
    <row r="33" ht="25.5" customHeight="1" s="220">
      <c r="A33" s="160" t="inlineStr">
        <is>
          <t>19</t>
        </is>
      </c>
      <c r="B33" s="160" t="n"/>
      <c r="C33" s="160" t="inlineStr">
        <is>
          <t>91.18.01-012</t>
        </is>
      </c>
      <c r="D33" s="289" t="inlineStr">
        <is>
          <t>Компрессоры передвижные с электродвигателем давлением 600 кПа (6 ат), производительность: до 3,5 м3/мин</t>
        </is>
      </c>
      <c r="E33" s="286" t="inlineStr">
        <is>
          <t>маш.час</t>
        </is>
      </c>
      <c r="F33" s="290" t="n">
        <v>36.2</v>
      </c>
      <c r="G33" s="298" t="n">
        <v>32.5</v>
      </c>
      <c r="H33" s="197">
        <f>ROUND(F33*G33,2)</f>
        <v/>
      </c>
      <c r="I33" s="179" t="n"/>
    </row>
    <row r="34">
      <c r="A34" s="160" t="inlineStr">
        <is>
          <t>20</t>
        </is>
      </c>
      <c r="B34" s="160" t="n"/>
      <c r="C34" s="160" t="inlineStr">
        <is>
          <t>91.14.02-001</t>
        </is>
      </c>
      <c r="D34" s="289" t="inlineStr">
        <is>
          <t>Автомобили бортовые, грузоподъемность: до 5 т</t>
        </is>
      </c>
      <c r="E34" s="286" t="inlineStr">
        <is>
          <t>маш.час</t>
        </is>
      </c>
      <c r="F34" s="290" t="n">
        <v>12.15</v>
      </c>
      <c r="G34" s="298" t="n">
        <v>65.70999999999999</v>
      </c>
      <c r="H34" s="197">
        <f>ROUND(F34*G34,2)</f>
        <v/>
      </c>
      <c r="I34" s="179" t="n"/>
    </row>
    <row r="35">
      <c r="A35" s="160" t="inlineStr">
        <is>
          <t>21</t>
        </is>
      </c>
      <c r="B35" s="160" t="n"/>
      <c r="C35" s="160" t="inlineStr">
        <is>
          <t>91.17.04-233</t>
        </is>
      </c>
      <c r="D35" s="289" t="inlineStr">
        <is>
          <t>Установки для сварки: ручной дуговой (постоянного тока)</t>
        </is>
      </c>
      <c r="E35" s="286" t="inlineStr">
        <is>
          <t>маш.час</t>
        </is>
      </c>
      <c r="F35" s="290" t="n">
        <v>50.88</v>
      </c>
      <c r="G35" s="298" t="n">
        <v>8.1</v>
      </c>
      <c r="H35" s="197">
        <f>ROUND(F35*G35,2)</f>
        <v/>
      </c>
      <c r="I35" s="179" t="n"/>
    </row>
    <row r="36" ht="38.25" customHeight="1" s="220">
      <c r="A36" s="160" t="inlineStr">
        <is>
          <t>22</t>
        </is>
      </c>
      <c r="B36" s="160" t="n"/>
      <c r="C36" s="160" t="inlineStr">
        <is>
          <t>ФССЦпг-03-21-01-020</t>
        </is>
      </c>
      <c r="D36" s="289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6" s="286" t="inlineStr">
        <is>
          <t>1 т груза</t>
        </is>
      </c>
      <c r="F36" s="290" t="n">
        <v>23.072</v>
      </c>
      <c r="G36" s="298" t="n">
        <v>15.35</v>
      </c>
      <c r="H36" s="197">
        <f>ROUND(F36*G36,2)</f>
        <v/>
      </c>
      <c r="I36" s="179" t="n"/>
    </row>
    <row r="37">
      <c r="A37" s="160" t="inlineStr">
        <is>
          <t>23</t>
        </is>
      </c>
      <c r="B37" s="160" t="n"/>
      <c r="C37" s="160" t="inlineStr">
        <is>
          <t>91.06.06-042</t>
        </is>
      </c>
      <c r="D37" s="289" t="inlineStr">
        <is>
          <t>Подъемники гидравлические высотой подъема: 10 м</t>
        </is>
      </c>
      <c r="E37" s="286" t="inlineStr">
        <is>
          <t>маш.час</t>
        </is>
      </c>
      <c r="F37" s="290" t="n">
        <v>6.36</v>
      </c>
      <c r="G37" s="298" t="n">
        <v>29.6</v>
      </c>
      <c r="H37" s="197">
        <f>ROUND(F37*G37,2)</f>
        <v/>
      </c>
      <c r="I37" s="179" t="n"/>
    </row>
    <row r="38">
      <c r="A38" s="160" t="inlineStr">
        <is>
          <t>24</t>
        </is>
      </c>
      <c r="B38" s="160" t="n"/>
      <c r="C38" s="160" t="inlineStr">
        <is>
          <t>91.08.04-021</t>
        </is>
      </c>
      <c r="D38" s="289" t="inlineStr">
        <is>
          <t>Котлы битумные: передвижные 400 л</t>
        </is>
      </c>
      <c r="E38" s="286" t="inlineStr">
        <is>
          <t>маш.час</t>
        </is>
      </c>
      <c r="F38" s="290" t="n">
        <v>6.16</v>
      </c>
      <c r="G38" s="298" t="n">
        <v>30</v>
      </c>
      <c r="H38" s="197">
        <f>ROUND(F38*G38,2)</f>
        <v/>
      </c>
      <c r="I38" s="179" t="n"/>
    </row>
    <row r="39" ht="38.25" customHeight="1" s="220">
      <c r="A39" s="160" t="inlineStr">
        <is>
          <t>25</t>
        </is>
      </c>
      <c r="B39" s="160" t="n"/>
      <c r="C39" s="160" t="inlineStr">
        <is>
          <t>91.18.01-007</t>
        </is>
      </c>
      <c r="D39" s="28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86" t="inlineStr">
        <is>
          <t>маш.час</t>
        </is>
      </c>
      <c r="F39" s="290" t="n">
        <v>2.04</v>
      </c>
      <c r="G39" s="298" t="n">
        <v>90</v>
      </c>
      <c r="H39" s="197">
        <f>ROUND(F39*G39,2)</f>
        <v/>
      </c>
      <c r="I39" s="179" t="n"/>
    </row>
    <row r="40">
      <c r="A40" s="160" t="inlineStr">
        <is>
          <t>26</t>
        </is>
      </c>
      <c r="B40" s="160" t="n"/>
      <c r="C40" s="160" t="inlineStr">
        <is>
          <t>91.14.02-002</t>
        </is>
      </c>
      <c r="D40" s="289" t="inlineStr">
        <is>
          <t>Автомобили бортовые, грузоподъемность: до 8 т</t>
        </is>
      </c>
      <c r="E40" s="286" t="inlineStr">
        <is>
          <t>маш.час</t>
        </is>
      </c>
      <c r="F40" s="290" t="n">
        <v>1.41</v>
      </c>
      <c r="G40" s="298" t="n">
        <v>85.84</v>
      </c>
      <c r="H40" s="197">
        <f>ROUND(F40*G40,2)</f>
        <v/>
      </c>
      <c r="I40" s="179" t="n"/>
    </row>
    <row r="41" ht="25.5" customHeight="1" s="220">
      <c r="A41" s="160" t="inlineStr">
        <is>
          <t>27</t>
        </is>
      </c>
      <c r="B41" s="160" t="n"/>
      <c r="C41" s="160" t="inlineStr">
        <is>
          <t>91.21.10-003</t>
        </is>
      </c>
      <c r="D41" s="289" t="inlineStr">
        <is>
          <t>Молотки при работе от передвижных компрессорных станций: отбойные пневматические</t>
        </is>
      </c>
      <c r="E41" s="286" t="inlineStr">
        <is>
          <t>маш.час</t>
        </is>
      </c>
      <c r="F41" s="290" t="n">
        <v>72.39</v>
      </c>
      <c r="G41" s="298" t="n">
        <v>1.53</v>
      </c>
      <c r="H41" s="197">
        <f>ROUND(F41*G41,2)</f>
        <v/>
      </c>
      <c r="I41" s="179" t="n"/>
    </row>
    <row r="42">
      <c r="A42" s="160" t="inlineStr">
        <is>
          <t>28</t>
        </is>
      </c>
      <c r="B42" s="160" t="n"/>
      <c r="C42" s="160" t="inlineStr">
        <is>
          <t>91.06.01-003</t>
        </is>
      </c>
      <c r="D42" s="289" t="inlineStr">
        <is>
          <t>Домкраты гидравлические, грузоподъемность 63-100 т</t>
        </is>
      </c>
      <c r="E42" s="286" t="inlineStr">
        <is>
          <t>маш.час</t>
        </is>
      </c>
      <c r="F42" s="290" t="n">
        <v>75.23999999999999</v>
      </c>
      <c r="G42" s="298" t="n">
        <v>0.9</v>
      </c>
      <c r="H42" s="197">
        <f>ROUND(F42*G42,2)</f>
        <v/>
      </c>
      <c r="I42" s="179" t="n"/>
    </row>
    <row r="43">
      <c r="A43" s="160" t="inlineStr">
        <is>
          <t>29</t>
        </is>
      </c>
      <c r="B43" s="160" t="n"/>
      <c r="C43" s="160" t="inlineStr">
        <is>
          <t>91.21.12-002</t>
        </is>
      </c>
      <c r="D43" s="289" t="inlineStr">
        <is>
          <t>Ножницы листовые кривошипные гильотинные</t>
        </is>
      </c>
      <c r="E43" s="286" t="inlineStr">
        <is>
          <t>маш.час</t>
        </is>
      </c>
      <c r="F43" s="290" t="n">
        <v>0.36</v>
      </c>
      <c r="G43" s="298" t="n">
        <v>70</v>
      </c>
      <c r="H43" s="197">
        <f>ROUND(F43*G43,2)</f>
        <v/>
      </c>
      <c r="I43" s="179" t="n"/>
    </row>
    <row r="44">
      <c r="A44" s="160" t="inlineStr">
        <is>
          <t>30</t>
        </is>
      </c>
      <c r="B44" s="160" t="n"/>
      <c r="C44" s="160" t="inlineStr">
        <is>
          <t>91.21.16-014</t>
        </is>
      </c>
      <c r="D44" s="289" t="inlineStr">
        <is>
          <t>Пресс: листогибочный кривошипный 1000 кН (100 тс)</t>
        </is>
      </c>
      <c r="E44" s="286" t="inlineStr">
        <is>
          <t>маш.час</t>
        </is>
      </c>
      <c r="F44" s="290" t="n">
        <v>0.36</v>
      </c>
      <c r="G44" s="298" t="n">
        <v>56.24</v>
      </c>
      <c r="H44" s="197">
        <f>ROUND(F44*G44,2)</f>
        <v/>
      </c>
      <c r="I44" s="179" t="n"/>
    </row>
    <row r="45">
      <c r="A45" s="160" t="inlineStr">
        <is>
          <t>31</t>
        </is>
      </c>
      <c r="B45" s="160" t="n"/>
      <c r="C45" s="160" t="inlineStr">
        <is>
          <t>91.01.01-035</t>
        </is>
      </c>
      <c r="D45" s="289" t="inlineStr">
        <is>
          <t>Бульдозеры, мощность 79 кВт (108 л.с.)</t>
        </is>
      </c>
      <c r="E45" s="286" t="inlineStr">
        <is>
          <t>маш.час</t>
        </is>
      </c>
      <c r="F45" s="290" t="n">
        <v>0.25</v>
      </c>
      <c r="G45" s="298" t="n">
        <v>79.06999999999999</v>
      </c>
      <c r="H45" s="197">
        <f>ROUND(F45*G45,2)</f>
        <v/>
      </c>
      <c r="I45" s="179" t="n"/>
    </row>
    <row r="46">
      <c r="A46" s="160" t="inlineStr">
        <is>
          <t>32</t>
        </is>
      </c>
      <c r="B46" s="160" t="n"/>
      <c r="C46" s="160" t="inlineStr">
        <is>
          <t>91.17.04-042</t>
        </is>
      </c>
      <c r="D46" s="289" t="inlineStr">
        <is>
          <t>Аппарат для газовой сварки и резки</t>
        </is>
      </c>
      <c r="E46" s="286" t="inlineStr">
        <is>
          <t>маш.час</t>
        </is>
      </c>
      <c r="F46" s="290" t="n">
        <v>15.69</v>
      </c>
      <c r="G46" s="298" t="n">
        <v>1.2</v>
      </c>
      <c r="H46" s="197">
        <f>ROUND(F46*G46,2)</f>
        <v/>
      </c>
      <c r="I46" s="179" t="n"/>
    </row>
    <row r="47">
      <c r="A47" s="160" t="inlineStr">
        <is>
          <t>33</t>
        </is>
      </c>
      <c r="B47" s="160" t="n"/>
      <c r="C47" s="160" t="inlineStr">
        <is>
          <t>91.05.01-017</t>
        </is>
      </c>
      <c r="D47" s="289" t="inlineStr">
        <is>
          <t>Краны башенные, грузоподъемность 8 т</t>
        </is>
      </c>
      <c r="E47" s="286" t="inlineStr">
        <is>
          <t>маш.час</t>
        </is>
      </c>
      <c r="F47" s="290" t="n">
        <v>0.14</v>
      </c>
      <c r="G47" s="298" t="n">
        <v>86.40000000000001</v>
      </c>
      <c r="H47" s="197">
        <f>ROUND(F47*G47,2)</f>
        <v/>
      </c>
      <c r="I47" s="179" t="n"/>
    </row>
    <row r="48" ht="38.25" customHeight="1" s="220">
      <c r="A48" s="160" t="inlineStr">
        <is>
          <t>34</t>
        </is>
      </c>
      <c r="B48" s="160" t="n"/>
      <c r="C48" s="160" t="inlineStr">
        <is>
          <t>ФССЦпг-03-02-01-031</t>
        </is>
      </c>
      <c r="D48" s="289" t="inlineStr">
        <is>
          <t>Перевозка грузов автомобилями бортовыми грузоподъемностью до 5 т на расстояние: I класс груза до 31 км</t>
        </is>
      </c>
      <c r="E48" s="286" t="inlineStr">
        <is>
          <t>1 т груза</t>
        </is>
      </c>
      <c r="F48" s="290" t="n">
        <v>0.227856</v>
      </c>
      <c r="G48" s="298" t="n">
        <v>34.78</v>
      </c>
      <c r="H48" s="197">
        <f>ROUND(F48*G48,2)</f>
        <v/>
      </c>
      <c r="I48" s="179" t="n"/>
    </row>
    <row r="49">
      <c r="A49" s="160" t="inlineStr">
        <is>
          <t>35</t>
        </is>
      </c>
      <c r="B49" s="160" t="n"/>
      <c r="C49" s="160" t="inlineStr">
        <is>
          <t>91.21.16-013</t>
        </is>
      </c>
      <c r="D49" s="289" t="inlineStr">
        <is>
          <t>Пресс: кривошипный простого действия 25 кН (2,5 тс)</t>
        </is>
      </c>
      <c r="E49" s="286" t="inlineStr">
        <is>
          <t>маш.час</t>
        </is>
      </c>
      <c r="F49" s="290" t="n">
        <v>0.36</v>
      </c>
      <c r="G49" s="298" t="n">
        <v>16.92</v>
      </c>
      <c r="H49" s="197">
        <f>ROUND(F49*G49,2)</f>
        <v/>
      </c>
      <c r="I49" s="179" t="n"/>
    </row>
    <row r="50" ht="25.5" customHeight="1" s="220">
      <c r="A50" s="160" t="inlineStr">
        <is>
          <t>36</t>
        </is>
      </c>
      <c r="B50" s="160" t="n"/>
      <c r="C50" s="160" t="inlineStr">
        <is>
          <t>91.21.01-012</t>
        </is>
      </c>
      <c r="D50" s="289" t="inlineStr">
        <is>
          <t>Агрегаты окрасочные высокого давления для окраски поверхностей конструкций, мощность 1 кВт</t>
        </is>
      </c>
      <c r="E50" s="286" t="inlineStr">
        <is>
          <t>маш.час</t>
        </is>
      </c>
      <c r="F50" s="290" t="n">
        <v>0.66</v>
      </c>
      <c r="G50" s="298" t="n">
        <v>6.82</v>
      </c>
      <c r="H50" s="197">
        <f>ROUND(F50*G50,2)</f>
        <v/>
      </c>
      <c r="I50" s="179" t="n"/>
    </row>
    <row r="51" ht="25.5" customHeight="1" s="220">
      <c r="A51" s="160" t="inlineStr">
        <is>
          <t>37</t>
        </is>
      </c>
      <c r="B51" s="160" t="n"/>
      <c r="C51" s="160" t="inlineStr">
        <is>
          <t>91.08.09-023</t>
        </is>
      </c>
      <c r="D51" s="289" t="inlineStr">
        <is>
          <t>Трамбовки пневматические при работе от: передвижных компрессорных станций</t>
        </is>
      </c>
      <c r="E51" s="286" t="inlineStr">
        <is>
          <t>маш.час</t>
        </is>
      </c>
      <c r="F51" s="290" t="n">
        <v>6.47</v>
      </c>
      <c r="G51" s="298" t="n">
        <v>0.55</v>
      </c>
      <c r="H51" s="197">
        <f>ROUND(F51*G51,2)</f>
        <v/>
      </c>
      <c r="I51" s="179" t="n"/>
    </row>
    <row r="52">
      <c r="A52" s="160" t="inlineStr">
        <is>
          <t>38</t>
        </is>
      </c>
      <c r="B52" s="160" t="n"/>
      <c r="C52" s="160" t="inlineStr">
        <is>
          <t>91.21.19-031</t>
        </is>
      </c>
      <c r="D52" s="289" t="inlineStr">
        <is>
          <t>Станок: сверлильный</t>
        </is>
      </c>
      <c r="E52" s="286" t="inlineStr">
        <is>
          <t>маш.час</t>
        </is>
      </c>
      <c r="F52" s="290" t="n">
        <v>0.36</v>
      </c>
      <c r="G52" s="298" t="n">
        <v>2.36</v>
      </c>
      <c r="H52" s="197">
        <f>ROUND(F52*G52,2)</f>
        <v/>
      </c>
      <c r="I52" s="179" t="n"/>
    </row>
    <row r="53">
      <c r="A53" s="160" t="inlineStr">
        <is>
          <t>39</t>
        </is>
      </c>
      <c r="B53" s="160" t="n"/>
      <c r="C53" s="160" t="inlineStr">
        <is>
          <t>91.07.04-002</t>
        </is>
      </c>
      <c r="D53" s="289" t="inlineStr">
        <is>
          <t>Вибратор поверхностный</t>
        </is>
      </c>
      <c r="E53" s="286" t="inlineStr">
        <is>
          <t>маш.час</t>
        </is>
      </c>
      <c r="F53" s="290" t="n">
        <v>0.46</v>
      </c>
      <c r="G53" s="298" t="n">
        <v>0.5</v>
      </c>
      <c r="H53" s="197">
        <f>ROUND(F53*G53,2)</f>
        <v/>
      </c>
      <c r="I53" s="179" t="n"/>
    </row>
    <row r="54" ht="15" customHeight="1" s="220">
      <c r="A54" s="278" t="inlineStr">
        <is>
          <t>Оборудование</t>
        </is>
      </c>
      <c r="B54" s="346" t="n"/>
      <c r="C54" s="346" t="n"/>
      <c r="D54" s="347" t="n"/>
      <c r="E54" s="180" t="n"/>
      <c r="F54" s="181" t="n"/>
      <c r="G54" s="175" t="n"/>
      <c r="H54" s="359">
        <f>SUM(H55:H57)</f>
        <v/>
      </c>
      <c r="I54" s="179" t="n"/>
      <c r="K54" s="128" t="n"/>
    </row>
    <row r="55" ht="27.75" customHeight="1" s="220">
      <c r="A55" s="160" t="inlineStr">
        <is>
          <t>40</t>
        </is>
      </c>
      <c r="B55" s="160" t="n"/>
      <c r="C55" s="161" t="inlineStr">
        <is>
          <t>Прайс из СД ОП</t>
        </is>
      </c>
      <c r="D55" s="182" t="inlineStr">
        <is>
          <t>Трансформатор тока ТГМ-35 УХЛ1</t>
        </is>
      </c>
      <c r="E55" s="299" t="inlineStr">
        <is>
          <t>шт.</t>
        </is>
      </c>
      <c r="F55" s="161" t="inlineStr">
        <is>
          <t>12</t>
        </is>
      </c>
      <c r="G55" s="183" t="n">
        <v>51408.31</v>
      </c>
      <c r="H55" s="197">
        <f>ROUND(F55*G55,2)</f>
        <v/>
      </c>
      <c r="I55" s="179" t="n"/>
    </row>
    <row r="56" ht="21.75" customHeight="1" s="220">
      <c r="A56" s="160" t="inlineStr">
        <is>
          <t>41</t>
        </is>
      </c>
      <c r="B56" s="160" t="n"/>
      <c r="C56" s="161" t="inlineStr">
        <is>
          <t>Прайс из СД ОП</t>
        </is>
      </c>
      <c r="D56" s="182" t="inlineStr">
        <is>
          <t>Шкаф промежуточных зажимов ШЗВ-60 УХЛ1</t>
        </is>
      </c>
      <c r="E56" s="299" t="inlineStr">
        <is>
          <t>шт.</t>
        </is>
      </c>
      <c r="F56" s="161" t="inlineStr">
        <is>
          <t>4</t>
        </is>
      </c>
      <c r="G56" s="175" t="n">
        <v>6790.9</v>
      </c>
      <c r="H56" s="197">
        <f>ROUND(F56*G56,2)</f>
        <v/>
      </c>
      <c r="I56" s="179" t="n"/>
    </row>
    <row r="57">
      <c r="A57" s="160" t="inlineStr">
        <is>
          <t>42</t>
        </is>
      </c>
      <c r="B57" s="160" t="n"/>
      <c r="C57" s="161" t="inlineStr">
        <is>
          <t>Прайс из СД ОП</t>
        </is>
      </c>
      <c r="D57" s="182" t="inlineStr">
        <is>
          <t>Коробка зажимов для цепей тока с (КИ-10) К3-11-АСКУЭ</t>
        </is>
      </c>
      <c r="E57" s="299" t="inlineStr">
        <is>
          <t>шт.</t>
        </is>
      </c>
      <c r="F57" s="161" t="inlineStr">
        <is>
          <t>4</t>
        </is>
      </c>
      <c r="G57" s="175" t="n">
        <v>921.63</v>
      </c>
      <c r="H57" s="197">
        <f>ROUND(F57*G57,2)</f>
        <v/>
      </c>
      <c r="I57" s="179" t="n"/>
    </row>
    <row r="58" ht="15" customHeight="1" s="220">
      <c r="A58" s="277" t="inlineStr">
        <is>
          <t>Материалы</t>
        </is>
      </c>
      <c r="B58" s="346" t="n"/>
      <c r="C58" s="346" t="n"/>
      <c r="D58" s="347" t="n"/>
      <c r="E58" s="184" t="n"/>
      <c r="F58" s="184" t="n"/>
      <c r="G58" s="166" t="n"/>
      <c r="H58" s="359">
        <f>SUM(H59:H108)</f>
        <v/>
      </c>
    </row>
    <row r="59" ht="33.75" customHeight="1" s="220">
      <c r="A59" s="160" t="inlineStr">
        <is>
          <t>43</t>
        </is>
      </c>
      <c r="B59" s="160" t="n"/>
      <c r="C59" s="160" t="inlineStr">
        <is>
          <t>07.2.07.04-0003</t>
        </is>
      </c>
      <c r="D59" s="289" t="inlineStr">
        <is>
          <t>Конструкции стальные индивидуальные решетчатые сварные, масса 0,1-0,5 т</t>
        </is>
      </c>
      <c r="E59" s="286" t="inlineStr">
        <is>
          <t>т</t>
        </is>
      </c>
      <c r="F59" s="353" t="n">
        <v>1.45788</v>
      </c>
      <c r="G59" s="291" t="n">
        <v>10874.02</v>
      </c>
      <c r="H59" s="197">
        <f>ROUND(F59*G59,2)</f>
        <v/>
      </c>
      <c r="I59" s="179" t="n"/>
    </row>
    <row r="60" ht="25.5" customHeight="1" s="220">
      <c r="A60" s="160" t="inlineStr">
        <is>
          <t>44</t>
        </is>
      </c>
      <c r="B60" s="160" t="n"/>
      <c r="C60" s="290" t="inlineStr">
        <is>
          <t>21.1.06.10-0411</t>
        </is>
      </c>
      <c r="D60" s="289" t="inlineStr">
        <is>
          <t>Кабель силовой с медными жилами ВВГнг(A)-LS 5х16мк(N, РЕ)-1000</t>
        </is>
      </c>
      <c r="E60" s="286" t="inlineStr">
        <is>
          <t>1000 м</t>
        </is>
      </c>
      <c r="F60" s="353" t="n">
        <v>0.08400000000000001</v>
      </c>
      <c r="G60" s="291" t="n">
        <v>98440.41</v>
      </c>
      <c r="H60" s="197">
        <f>ROUND(F60*G60,2)</f>
        <v/>
      </c>
      <c r="I60" s="179" t="n"/>
    </row>
    <row r="61">
      <c r="A61" s="160" t="inlineStr">
        <is>
          <t>45</t>
        </is>
      </c>
      <c r="B61" s="160" t="n"/>
      <c r="C61" s="290" t="inlineStr">
        <is>
          <t>05.1.05.16-0221</t>
        </is>
      </c>
      <c r="D61" s="289" t="inlineStr">
        <is>
          <t>Фундаменты сборные железобетонные ВЛ и ОРУ</t>
        </is>
      </c>
      <c r="E61" s="286" t="inlineStr">
        <is>
          <t>м3</t>
        </is>
      </c>
      <c r="F61" s="353" t="n">
        <v>4.727</v>
      </c>
      <c r="G61" s="291" t="n">
        <v>1597.37</v>
      </c>
      <c r="H61" s="197">
        <f>ROUND(F61*G61,2)</f>
        <v/>
      </c>
      <c r="I61" s="179" t="n"/>
    </row>
    <row r="62">
      <c r="A62" s="160" t="inlineStr">
        <is>
          <t>46</t>
        </is>
      </c>
      <c r="B62" s="160" t="n"/>
      <c r="C62" s="290" t="inlineStr">
        <is>
          <t>21.1.08.03-0574</t>
        </is>
      </c>
      <c r="D62" s="289" t="inlineStr">
        <is>
          <t>Кабель контрольный КВВГЭнг(А)-LS 4x2,5</t>
        </is>
      </c>
      <c r="E62" s="286" t="inlineStr">
        <is>
          <t>1000 м</t>
        </is>
      </c>
      <c r="F62" s="353" t="n">
        <v>0.168</v>
      </c>
      <c r="G62" s="291" t="n">
        <v>38348.22</v>
      </c>
      <c r="H62" s="197">
        <f>ROUND(F62*G62,2)</f>
        <v/>
      </c>
      <c r="I62" s="179" t="n"/>
    </row>
    <row r="63" ht="36" customHeight="1" s="220">
      <c r="A63" s="160" t="inlineStr">
        <is>
          <t>47</t>
        </is>
      </c>
      <c r="B63" s="160" t="n"/>
      <c r="C63" s="290" t="inlineStr">
        <is>
          <t>20.1.01.03-0005</t>
        </is>
      </c>
      <c r="D63" s="289" t="inlineStr">
        <is>
          <t>Зажим винтовой ЗВИ-150 16-35 мм2 12 пар</t>
        </is>
      </c>
      <c r="E63" s="286" t="inlineStr">
        <is>
          <t>шт.</t>
        </is>
      </c>
      <c r="F63" s="353" t="n">
        <v>80</v>
      </c>
      <c r="G63" s="291" t="n">
        <v>64.69</v>
      </c>
      <c r="H63" s="197">
        <f>ROUND(F63*G63,2)</f>
        <v/>
      </c>
      <c r="I63" s="179" t="n"/>
    </row>
    <row r="64" ht="25.5" customHeight="1" s="220">
      <c r="A64" s="160" t="inlineStr">
        <is>
          <t>48</t>
        </is>
      </c>
      <c r="B64" s="160" t="n"/>
      <c r="C64" s="290" t="inlineStr">
        <is>
          <t>01.2.03.03-0122</t>
        </is>
      </c>
      <c r="D64" s="289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286" t="inlineStr">
        <is>
          <t>кг</t>
        </is>
      </c>
      <c r="F64" s="353" t="n">
        <v>191.76</v>
      </c>
      <c r="G64" s="291" t="n">
        <v>13.91</v>
      </c>
      <c r="H64" s="197">
        <f>ROUND(F64*G64,2)</f>
        <v/>
      </c>
      <c r="I64" s="179" t="n"/>
    </row>
    <row r="65" ht="36" customHeight="1" s="220">
      <c r="A65" s="160" t="inlineStr">
        <is>
          <t>49</t>
        </is>
      </c>
      <c r="B65" s="160" t="n"/>
      <c r="C65" s="290" t="inlineStr">
        <is>
          <t>05.1.01.10-0131</t>
        </is>
      </c>
      <c r="D65" s="289" t="inlineStr">
        <is>
          <t>Лотки каналов и тоннелей железобетонные для прокладки коммуникаций</t>
        </is>
      </c>
      <c r="E65" s="286" t="inlineStr">
        <is>
          <t>м3</t>
        </is>
      </c>
      <c r="F65" s="353" t="n">
        <v>1.12</v>
      </c>
      <c r="G65" s="291" t="n">
        <v>1837.28</v>
      </c>
      <c r="H65" s="197">
        <f>ROUND(F65*G65,2)</f>
        <v/>
      </c>
      <c r="I65" s="179" t="n"/>
    </row>
    <row r="66" ht="25.5" customHeight="1" s="220">
      <c r="A66" s="160" t="inlineStr">
        <is>
          <t>50</t>
        </is>
      </c>
      <c r="B66" s="160" t="n"/>
      <c r="C66" s="290" t="inlineStr">
        <is>
          <t>21.2.01.02-0090</t>
        </is>
      </c>
      <c r="D66" s="28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66" s="286" t="inlineStr">
        <is>
          <t>т</t>
        </is>
      </c>
      <c r="F66" s="353" t="n">
        <v>0.051322</v>
      </c>
      <c r="G66" s="291" t="n">
        <v>32762.18</v>
      </c>
      <c r="H66" s="197">
        <f>ROUND(F66*G66,2)</f>
        <v/>
      </c>
      <c r="I66" s="179" t="n"/>
    </row>
    <row r="67">
      <c r="A67" s="160" t="inlineStr">
        <is>
          <t>51</t>
        </is>
      </c>
      <c r="B67" s="160" t="n"/>
      <c r="C67" s="290" t="inlineStr">
        <is>
          <t>20.1.01.02-0062</t>
        </is>
      </c>
      <c r="D67" s="289" t="inlineStr">
        <is>
          <t>Зажим аппаратный прессуемый: А4А-150-2</t>
        </is>
      </c>
      <c r="E67" s="286" t="inlineStr">
        <is>
          <t>100 шт.</t>
        </is>
      </c>
      <c r="F67" s="353" t="n">
        <v>0.48</v>
      </c>
      <c r="G67" s="291" t="n">
        <v>2695</v>
      </c>
      <c r="H67" s="197">
        <f>ROUND(F67*G67,2)</f>
        <v/>
      </c>
      <c r="I67" s="179" t="n"/>
    </row>
    <row r="68">
      <c r="A68" s="160" t="inlineStr">
        <is>
          <t>52</t>
        </is>
      </c>
      <c r="B68" s="160" t="n"/>
      <c r="C68" s="290" t="inlineStr">
        <is>
          <t>01.7.17.11-0001</t>
        </is>
      </c>
      <c r="D68" s="289" t="inlineStr">
        <is>
          <t>Бумага шлифовальная</t>
        </is>
      </c>
      <c r="E68" s="286" t="inlineStr">
        <is>
          <t>кг</t>
        </is>
      </c>
      <c r="F68" s="353" t="n">
        <v>16</v>
      </c>
      <c r="G68" s="291" t="n">
        <v>50</v>
      </c>
      <c r="H68" s="197">
        <f>ROUND(F68*G68,2)</f>
        <v/>
      </c>
      <c r="I68" s="179" t="n"/>
    </row>
    <row r="69">
      <c r="A69" s="160" t="inlineStr">
        <is>
          <t>53</t>
        </is>
      </c>
      <c r="B69" s="160" t="n"/>
      <c r="C69" s="290" t="inlineStr">
        <is>
          <t>01.7.15.03-0042</t>
        </is>
      </c>
      <c r="D69" s="289" t="inlineStr">
        <is>
          <t>Болты с гайками и шайбами строительные</t>
        </is>
      </c>
      <c r="E69" s="286" t="inlineStr">
        <is>
          <t>кг</t>
        </is>
      </c>
      <c r="F69" s="353" t="n">
        <v>81.14</v>
      </c>
      <c r="G69" s="291" t="n">
        <v>9.039999999999999</v>
      </c>
      <c r="H69" s="197">
        <f>ROUND(F69*G69,2)</f>
        <v/>
      </c>
      <c r="I69" s="179" t="n"/>
    </row>
    <row r="70" ht="25.5" customHeight="1" s="220">
      <c r="A70" s="160" t="inlineStr">
        <is>
          <t>54</t>
        </is>
      </c>
      <c r="B70" s="160" t="n"/>
      <c r="C70" s="290" t="inlineStr">
        <is>
          <t>02.2.04.03-0012</t>
        </is>
      </c>
      <c r="D70" s="289" t="inlineStr">
        <is>
          <t>Смесь песчано-гравийная природная обогащенная с содержанием гравия: 25-35 %</t>
        </is>
      </c>
      <c r="E70" s="286" t="inlineStr">
        <is>
          <t>м3</t>
        </is>
      </c>
      <c r="F70" s="353" t="n">
        <v>7.8</v>
      </c>
      <c r="G70" s="291" t="n">
        <v>69.55</v>
      </c>
      <c r="H70" s="197">
        <f>ROUND(F70*G70,2)</f>
        <v/>
      </c>
      <c r="I70" s="179" t="n"/>
    </row>
    <row r="71">
      <c r="A71" s="160" t="inlineStr">
        <is>
          <t>55</t>
        </is>
      </c>
      <c r="B71" s="160" t="n"/>
      <c r="C71" s="290" t="inlineStr">
        <is>
          <t>20.2.08.05-0017</t>
        </is>
      </c>
      <c r="D71" s="289" t="inlineStr">
        <is>
          <t>Профиль монтажный</t>
        </is>
      </c>
      <c r="E71" s="286" t="inlineStr">
        <is>
          <t>шт.</t>
        </is>
      </c>
      <c r="F71" s="353" t="n">
        <v>8</v>
      </c>
      <c r="G71" s="291" t="n">
        <v>66.81999999999999</v>
      </c>
      <c r="H71" s="197">
        <f>ROUND(F71*G71,2)</f>
        <v/>
      </c>
      <c r="I71" s="179" t="n"/>
    </row>
    <row r="72" ht="25.5" customHeight="1" s="220">
      <c r="A72" s="160" t="inlineStr">
        <is>
          <t>56</t>
        </is>
      </c>
      <c r="B72" s="160" t="n"/>
      <c r="C72" s="290" t="inlineStr">
        <is>
          <t>999-9950</t>
        </is>
      </c>
      <c r="D72" s="289" t="inlineStr">
        <is>
          <t>Вспомогательные ненормируемые ресурсы (2% от Оплаты труда рабочих)</t>
        </is>
      </c>
      <c r="E72" s="286" t="inlineStr">
        <is>
          <t>руб</t>
        </is>
      </c>
      <c r="F72" s="353" t="n">
        <v>530.615</v>
      </c>
      <c r="G72" s="291" t="n">
        <v>1</v>
      </c>
      <c r="H72" s="197">
        <f>ROUND(F72*G72,2)</f>
        <v/>
      </c>
      <c r="I72" s="179" t="n"/>
    </row>
    <row r="73" ht="25.5" customHeight="1" s="220">
      <c r="A73" s="160" t="inlineStr">
        <is>
          <t>57</t>
        </is>
      </c>
      <c r="B73" s="160" t="n"/>
      <c r="C73" s="290" t="inlineStr">
        <is>
          <t>02.2.05.04-0052</t>
        </is>
      </c>
      <c r="D73" s="289" t="inlineStr">
        <is>
          <t>Щебень из гравия для строительных работ марка 800, фракция 40-70 мм</t>
        </is>
      </c>
      <c r="E73" s="286" t="inlineStr">
        <is>
          <t>м3</t>
        </is>
      </c>
      <c r="F73" s="353" t="n">
        <v>4.08</v>
      </c>
      <c r="G73" s="291" t="n">
        <v>125.95</v>
      </c>
      <c r="H73" s="197">
        <f>ROUND(F73*G73,2)</f>
        <v/>
      </c>
      <c r="I73" s="179" t="n"/>
    </row>
    <row r="74" ht="25.5" customHeight="1" s="220">
      <c r="A74" s="160" t="inlineStr">
        <is>
          <t>58</t>
        </is>
      </c>
      <c r="B74" s="160" t="n"/>
      <c r="C74" s="290" t="inlineStr">
        <is>
          <t>04.1.02.03-0041</t>
        </is>
      </c>
      <c r="D74" s="289" t="inlineStr">
        <is>
          <t>Бетон тяжелый для дорожных и аэродромных покрытий и оснований, крупность заполнителя: 20 мм, класс В10 (М150)</t>
        </is>
      </c>
      <c r="E74" s="286" t="inlineStr">
        <is>
          <t>м3</t>
        </is>
      </c>
      <c r="F74" s="353" t="n">
        <v>0.8159999999999999</v>
      </c>
      <c r="G74" s="291" t="n">
        <v>581.51</v>
      </c>
      <c r="H74" s="197">
        <f>ROUND(F74*G74,2)</f>
        <v/>
      </c>
      <c r="I74" s="179" t="n"/>
    </row>
    <row r="75">
      <c r="A75" s="160" t="inlineStr">
        <is>
          <t>59</t>
        </is>
      </c>
      <c r="B75" s="160" t="n"/>
      <c r="C75" s="290" t="inlineStr">
        <is>
          <t>02.2.05.04-1777</t>
        </is>
      </c>
      <c r="D75" s="289" t="inlineStr">
        <is>
          <t>Щебень М 800, фракция 20-40 мм, группа 2</t>
        </is>
      </c>
      <c r="E75" s="286" t="inlineStr">
        <is>
          <t>м3</t>
        </is>
      </c>
      <c r="F75" s="353" t="n">
        <v>3.2</v>
      </c>
      <c r="G75" s="291" t="n">
        <v>108.4</v>
      </c>
      <c r="H75" s="197">
        <f>ROUND(F75*G75,2)</f>
        <v/>
      </c>
      <c r="I75" s="179" t="n"/>
    </row>
    <row r="76">
      <c r="A76" s="160" t="inlineStr">
        <is>
          <t>60</t>
        </is>
      </c>
      <c r="B76" s="160" t="n"/>
      <c r="C76" s="160" t="inlineStr">
        <is>
          <t>20.2.08.07-0072</t>
        </is>
      </c>
      <c r="D76" s="289" t="inlineStr">
        <is>
          <t>Скобы металлические для крепления проводов</t>
        </is>
      </c>
      <c r="E76" s="286" t="inlineStr">
        <is>
          <t>10 шт.</t>
        </is>
      </c>
      <c r="F76" s="286" t="n">
        <v>8</v>
      </c>
      <c r="G76" s="291" t="n">
        <v>29.4</v>
      </c>
      <c r="H76" s="197">
        <f>ROUND(F76*G76,2)</f>
        <v/>
      </c>
      <c r="I76" s="179" t="n"/>
    </row>
    <row r="77" ht="25.5" customHeight="1" s="220">
      <c r="A77" s="160" t="inlineStr">
        <is>
          <t>61</t>
        </is>
      </c>
      <c r="B77" s="160" t="n"/>
      <c r="C77" s="290" t="inlineStr">
        <is>
          <t>08.3.07.01-0076</t>
        </is>
      </c>
      <c r="D77" s="289" t="inlineStr">
        <is>
          <t>Сталь полосовая, марка стали: Ст3сп шириной 50-200 мм толщиной 4-5 мм</t>
        </is>
      </c>
      <c r="E77" s="286" t="inlineStr">
        <is>
          <t>т</t>
        </is>
      </c>
      <c r="F77" s="353" t="n">
        <v>0.0438</v>
      </c>
      <c r="G77" s="291" t="n">
        <v>5000</v>
      </c>
      <c r="H77" s="197">
        <f>ROUND(F77*G77,2)</f>
        <v/>
      </c>
      <c r="I77" s="179" t="n"/>
    </row>
    <row r="78">
      <c r="A78" s="160" t="inlineStr">
        <is>
          <t>62</t>
        </is>
      </c>
      <c r="B78" s="160" t="n"/>
      <c r="C78" s="290" t="inlineStr">
        <is>
          <t>01.7.15.07-0014</t>
        </is>
      </c>
      <c r="D78" s="289" t="inlineStr">
        <is>
          <t>Дюбели распорные полипропиленовые</t>
        </is>
      </c>
      <c r="E78" s="286" t="inlineStr">
        <is>
          <t>100 шт.</t>
        </is>
      </c>
      <c r="F78" s="353" t="n">
        <v>1.958</v>
      </c>
      <c r="G78" s="291" t="n">
        <v>86</v>
      </c>
      <c r="H78" s="197">
        <f>ROUND(F78*G78,2)</f>
        <v/>
      </c>
      <c r="I78" s="179" t="n"/>
    </row>
    <row r="79">
      <c r="A79" s="160" t="inlineStr">
        <is>
          <t>63</t>
        </is>
      </c>
      <c r="B79" s="160" t="n"/>
      <c r="C79" s="290" t="inlineStr">
        <is>
          <t>01.7.15.07-0031</t>
        </is>
      </c>
      <c r="D79" s="289" t="inlineStr">
        <is>
          <t>Дюбели распорные с гайкой</t>
        </is>
      </c>
      <c r="E79" s="286" t="inlineStr">
        <is>
          <t>100 шт.</t>
        </is>
      </c>
      <c r="F79" s="353" t="n">
        <v>1.4595</v>
      </c>
      <c r="G79" s="291" t="n">
        <v>110</v>
      </c>
      <c r="H79" s="197">
        <f>ROUND(F79*G79,2)</f>
        <v/>
      </c>
      <c r="I79" s="179" t="n"/>
    </row>
    <row r="80" ht="25.5" customHeight="1" s="220">
      <c r="A80" s="160" t="inlineStr">
        <is>
          <t>64</t>
        </is>
      </c>
      <c r="B80" s="160" t="n"/>
      <c r="C80" s="290" t="inlineStr">
        <is>
          <t>03.2.01.01-0003</t>
        </is>
      </c>
      <c r="D80" s="289" t="inlineStr">
        <is>
          <t>Портландцемент общестроительного назначения бездобавочный, марки: 500</t>
        </is>
      </c>
      <c r="E80" s="286" t="inlineStr">
        <is>
          <t>т</t>
        </is>
      </c>
      <c r="F80" s="353" t="n">
        <v>0.3284</v>
      </c>
      <c r="G80" s="291" t="n">
        <v>480</v>
      </c>
      <c r="H80" s="197">
        <f>ROUND(F80*G80,2)</f>
        <v/>
      </c>
      <c r="I80" s="179" t="n"/>
    </row>
    <row r="81">
      <c r="A81" s="160" t="inlineStr">
        <is>
          <t>65</t>
        </is>
      </c>
      <c r="B81" s="160" t="n"/>
      <c r="C81" s="290" t="inlineStr">
        <is>
          <t>01.7.15.05-0027</t>
        </is>
      </c>
      <c r="D81" s="289" t="inlineStr">
        <is>
          <t>Гайки шестигранные оцинкованные диаметр резьбы: 24 мм</t>
        </is>
      </c>
      <c r="E81" s="286" t="inlineStr">
        <is>
          <t>т</t>
        </is>
      </c>
      <c r="F81" s="353" t="n">
        <v>0.007872000000000001</v>
      </c>
      <c r="G81" s="291" t="n">
        <v>19978.06</v>
      </c>
      <c r="H81" s="197">
        <f>ROUND(F81*G81,2)</f>
        <v/>
      </c>
      <c r="I81" s="179" t="n"/>
    </row>
    <row r="82">
      <c r="A82" s="160" t="inlineStr">
        <is>
          <t>66</t>
        </is>
      </c>
      <c r="B82" s="160" t="n"/>
      <c r="C82" s="290" t="inlineStr">
        <is>
          <t>01.7.15.11-0052</t>
        </is>
      </c>
      <c r="D82" s="289" t="inlineStr">
        <is>
          <t>Шайбы оцинкованные, диаметр: 24 мм</t>
        </is>
      </c>
      <c r="E82" s="286" t="inlineStr">
        <is>
          <t>кг</t>
        </is>
      </c>
      <c r="F82" s="353" t="n">
        <v>4.448</v>
      </c>
      <c r="G82" s="291" t="n">
        <v>28.45</v>
      </c>
      <c r="H82" s="197">
        <f>ROUND(F82*G82,2)</f>
        <v/>
      </c>
      <c r="I82" s="179" t="n"/>
    </row>
    <row r="83">
      <c r="A83" s="160" t="inlineStr">
        <is>
          <t>67</t>
        </is>
      </c>
      <c r="B83" s="160" t="n"/>
      <c r="C83" s="290" t="inlineStr">
        <is>
          <t>01.7.11.07-0034</t>
        </is>
      </c>
      <c r="D83" s="289" t="inlineStr">
        <is>
          <t>Электроды диаметром: 4 мм Э42А</t>
        </is>
      </c>
      <c r="E83" s="286" t="inlineStr">
        <is>
          <t>кг</t>
        </is>
      </c>
      <c r="F83" s="353" t="n">
        <v>11.966</v>
      </c>
      <c r="G83" s="291" t="n">
        <v>10.57</v>
      </c>
      <c r="H83" s="197">
        <f>ROUND(F83*G83,2)</f>
        <v/>
      </c>
      <c r="I83" s="179" t="n"/>
    </row>
    <row r="84">
      <c r="A84" s="160" t="inlineStr">
        <is>
          <t>68</t>
        </is>
      </c>
      <c r="B84" s="160" t="n"/>
      <c r="C84" s="290" t="inlineStr">
        <is>
          <t>08.3.08.02-0091</t>
        </is>
      </c>
      <c r="D84" s="289" t="inlineStr">
        <is>
          <t>Сталь угловая, марки Ст3, перфорированная УП 35х35 мм</t>
        </is>
      </c>
      <c r="E84" s="286" t="inlineStr">
        <is>
          <t>м</t>
        </is>
      </c>
      <c r="F84" s="353" t="n">
        <v>7.6</v>
      </c>
      <c r="G84" s="291" t="n">
        <v>15.13</v>
      </c>
      <c r="H84" s="197">
        <f>ROUND(F84*G84,2)</f>
        <v/>
      </c>
      <c r="I84" s="179" t="n"/>
    </row>
    <row r="85">
      <c r="A85" s="160" t="inlineStr">
        <is>
          <t>69</t>
        </is>
      </c>
      <c r="B85" s="160" t="n"/>
      <c r="C85" s="290" t="inlineStr">
        <is>
          <t>01.3.02.08-0001</t>
        </is>
      </c>
      <c r="D85" s="289" t="inlineStr">
        <is>
          <t>Кислород технический: газообразный</t>
        </is>
      </c>
      <c r="E85" s="286" t="inlineStr">
        <is>
          <t>м3</t>
        </is>
      </c>
      <c r="F85" s="353" t="n">
        <v>12.8624</v>
      </c>
      <c r="G85" s="291" t="n">
        <v>6.22</v>
      </c>
      <c r="H85" s="197">
        <f>ROUND(F85*G85,2)</f>
        <v/>
      </c>
      <c r="I85" s="179" t="n"/>
    </row>
    <row r="86">
      <c r="A86" s="160" t="inlineStr">
        <is>
          <t>70</t>
        </is>
      </c>
      <c r="B86" s="160" t="n"/>
      <c r="C86" s="290" t="inlineStr">
        <is>
          <t>01.3.02.03-0001</t>
        </is>
      </c>
      <c r="D86" s="289" t="inlineStr">
        <is>
          <t>Ацетилен газообразный технический</t>
        </is>
      </c>
      <c r="E86" s="286" t="inlineStr">
        <is>
          <t>м3</t>
        </is>
      </c>
      <c r="F86" s="353" t="n">
        <v>1.6714</v>
      </c>
      <c r="G86" s="291" t="n">
        <v>38.51</v>
      </c>
      <c r="H86" s="197">
        <f>ROUND(F86*G86,2)</f>
        <v/>
      </c>
      <c r="I86" s="179" t="n"/>
    </row>
    <row r="87">
      <c r="A87" s="160" t="inlineStr">
        <is>
          <t>71</t>
        </is>
      </c>
      <c r="B87" s="160" t="n"/>
      <c r="C87" s="290" t="inlineStr">
        <is>
          <t>14.4.02.09-0001</t>
        </is>
      </c>
      <c r="D87" s="289" t="inlineStr">
        <is>
          <t>Краска</t>
        </is>
      </c>
      <c r="E87" s="286" t="inlineStr">
        <is>
          <t>кг</t>
        </is>
      </c>
      <c r="F87" s="353" t="n">
        <v>2.224</v>
      </c>
      <c r="G87" s="291" t="n">
        <v>28.6</v>
      </c>
      <c r="H87" s="197">
        <f>ROUND(F87*G87,2)</f>
        <v/>
      </c>
      <c r="I87" s="179" t="n"/>
    </row>
    <row r="88">
      <c r="A88" s="160" t="inlineStr">
        <is>
          <t>72</t>
        </is>
      </c>
      <c r="B88" s="160" t="n"/>
      <c r="C88" s="290" t="inlineStr">
        <is>
          <t>08.3.05.02-0052</t>
        </is>
      </c>
      <c r="D88" s="289" t="inlineStr">
        <is>
          <t>Сталь листовая горячекатаная марки Ст3 толщиной: 2-6 мм</t>
        </is>
      </c>
      <c r="E88" s="286" t="inlineStr">
        <is>
          <t>т</t>
        </is>
      </c>
      <c r="F88" s="353" t="n">
        <v>0.008</v>
      </c>
      <c r="G88" s="291" t="n">
        <v>5941.89</v>
      </c>
      <c r="H88" s="197">
        <f>ROUND(F88*G88,2)</f>
        <v/>
      </c>
      <c r="I88" s="179" t="n"/>
    </row>
    <row r="89" ht="25.5" customHeight="1" s="220">
      <c r="A89" s="160" t="inlineStr">
        <is>
          <t>73</t>
        </is>
      </c>
      <c r="B89" s="160" t="n"/>
      <c r="C89" s="160" t="inlineStr">
        <is>
          <t>61.2.04.07-0012</t>
        </is>
      </c>
      <c r="D89" s="289" t="inlineStr">
        <is>
          <t>Оповещатель световой пожарный, марка "Блик-С-12" (прим. Табло световое ТСБ с двумя светодиодными лампами)</t>
        </is>
      </c>
      <c r="E89" s="286" t="inlineStr">
        <is>
          <t>шт.</t>
        </is>
      </c>
      <c r="F89" s="286" t="n">
        <v>1</v>
      </c>
      <c r="G89" s="291" t="n">
        <v>46.52</v>
      </c>
      <c r="H89" s="197">
        <f>ROUND(F89*G89,2)</f>
        <v/>
      </c>
      <c r="I89" s="179" t="n"/>
    </row>
    <row r="90">
      <c r="A90" s="160" t="inlineStr">
        <is>
          <t>74</t>
        </is>
      </c>
      <c r="B90" s="160" t="n"/>
      <c r="C90" s="290" t="inlineStr">
        <is>
          <t>04.3.01.09-0014</t>
        </is>
      </c>
      <c r="D90" s="289" t="inlineStr">
        <is>
          <t>Раствор готовый кладочный цементный марки: 100</t>
        </is>
      </c>
      <c r="E90" s="286" t="inlineStr">
        <is>
          <t>м3</t>
        </is>
      </c>
      <c r="F90" s="353" t="n">
        <v>0.0862</v>
      </c>
      <c r="G90" s="291" t="n">
        <v>519.8</v>
      </c>
      <c r="H90" s="197">
        <f>ROUND(F90*G90,2)</f>
        <v/>
      </c>
      <c r="I90" s="179" t="n"/>
    </row>
    <row r="91">
      <c r="A91" s="160" t="inlineStr">
        <is>
          <t>75</t>
        </is>
      </c>
      <c r="B91" s="160" t="n"/>
      <c r="C91" s="290" t="inlineStr">
        <is>
          <t>14.4.02.09-0301</t>
        </is>
      </c>
      <c r="D91" s="289" t="inlineStr">
        <is>
          <t>Краска "Цинол"</t>
        </is>
      </c>
      <c r="E91" s="286" t="inlineStr">
        <is>
          <t>кг</t>
        </is>
      </c>
      <c r="F91" s="353" t="n">
        <v>0.184</v>
      </c>
      <c r="G91" s="291" t="n">
        <v>238.48</v>
      </c>
      <c r="H91" s="197">
        <f>ROUND(F91*G91,2)</f>
        <v/>
      </c>
      <c r="I91" s="179" t="n"/>
    </row>
    <row r="92">
      <c r="A92" s="160" t="inlineStr">
        <is>
          <t>76</t>
        </is>
      </c>
      <c r="B92" s="160" t="n"/>
      <c r="C92" s="290" t="inlineStr">
        <is>
          <t>01.3.01.06-0050</t>
        </is>
      </c>
      <c r="D92" s="289" t="inlineStr">
        <is>
          <t>Смазка универсальная тугоплавкая УТ (консталин жировой)</t>
        </is>
      </c>
      <c r="E92" s="286" t="inlineStr">
        <is>
          <t>т</t>
        </is>
      </c>
      <c r="F92" s="353" t="n">
        <v>0.0023</v>
      </c>
      <c r="G92" s="291" t="n">
        <v>17500</v>
      </c>
      <c r="H92" s="197">
        <f>ROUND(F92*G92,2)</f>
        <v/>
      </c>
      <c r="I92" s="179" t="n"/>
    </row>
    <row r="93">
      <c r="A93" s="160" t="inlineStr">
        <is>
          <t>77</t>
        </is>
      </c>
      <c r="B93" s="160" t="n"/>
      <c r="C93" s="290" t="inlineStr">
        <is>
          <t>01.7.20.08-0031</t>
        </is>
      </c>
      <c r="D93" s="289" t="inlineStr">
        <is>
          <t>Бязь суровая арт. 6804</t>
        </is>
      </c>
      <c r="E93" s="286" t="inlineStr">
        <is>
          <t>10 м2</t>
        </is>
      </c>
      <c r="F93" s="353" t="n">
        <v>0.228</v>
      </c>
      <c r="G93" s="291" t="n">
        <v>79.09999999999999</v>
      </c>
      <c r="H93" s="197">
        <f>ROUND(F93*G93,2)</f>
        <v/>
      </c>
      <c r="I93" s="179" t="n"/>
    </row>
    <row r="94">
      <c r="A94" s="160" t="inlineStr">
        <is>
          <t>78</t>
        </is>
      </c>
      <c r="B94" s="160" t="n"/>
      <c r="C94" s="290" t="inlineStr">
        <is>
          <t>02.3.01.02-0020</t>
        </is>
      </c>
      <c r="D94" s="289" t="inlineStr">
        <is>
          <t>Песок природный для строительных: растворов средний</t>
        </is>
      </c>
      <c r="E94" s="286" t="inlineStr">
        <is>
          <t>м3</t>
        </is>
      </c>
      <c r="F94" s="353" t="n">
        <v>0.2737</v>
      </c>
      <c r="G94" s="291" t="n">
        <v>59.99</v>
      </c>
      <c r="H94" s="197">
        <f>ROUND(F94*G94,2)</f>
        <v/>
      </c>
      <c r="I94" s="179" t="n"/>
    </row>
    <row r="95" ht="25.5" customHeight="1" s="220">
      <c r="A95" s="160" t="inlineStr">
        <is>
          <t>79</t>
        </is>
      </c>
      <c r="B95" s="160" t="n"/>
      <c r="C95" s="161" t="inlineStr">
        <is>
          <t>Прайс из СД ОП</t>
        </is>
      </c>
      <c r="D95" s="289" t="inlineStr">
        <is>
          <t>Светодиодная лампа ЛСО-1,_x000D_
цоколь B15d/18</t>
        </is>
      </c>
      <c r="E95" s="286" t="inlineStr">
        <is>
          <t>шт.</t>
        </is>
      </c>
      <c r="F95" s="353" t="n">
        <v>2</v>
      </c>
      <c r="G95" s="291" t="n">
        <v>8.17</v>
      </c>
      <c r="H95" s="197">
        <f>ROUND(F95*G95,2)</f>
        <v/>
      </c>
      <c r="I95" s="179" t="n"/>
    </row>
    <row r="96">
      <c r="A96" s="160" t="inlineStr">
        <is>
          <t>80</t>
        </is>
      </c>
      <c r="B96" s="160" t="n"/>
      <c r="C96" s="290" t="inlineStr">
        <is>
          <t>14.5.09.11-0101</t>
        </is>
      </c>
      <c r="D96" s="289" t="inlineStr">
        <is>
          <t>Уайт-спирит</t>
        </is>
      </c>
      <c r="E96" s="286" t="inlineStr">
        <is>
          <t>т</t>
        </is>
      </c>
      <c r="F96" s="353" t="n">
        <v>0.0021</v>
      </c>
      <c r="G96" s="291" t="n">
        <v>6667</v>
      </c>
      <c r="H96" s="197">
        <f>ROUND(F96*G96,2)</f>
        <v/>
      </c>
      <c r="I96" s="179" t="n"/>
    </row>
    <row r="97">
      <c r="A97" s="160" t="inlineStr">
        <is>
          <t>81</t>
        </is>
      </c>
      <c r="B97" s="160" t="n"/>
      <c r="C97" s="290" t="inlineStr">
        <is>
          <t>01.7.07.12-0024</t>
        </is>
      </c>
      <c r="D97" s="289" t="inlineStr">
        <is>
          <t>Пленка полиэтиленовая толщиной: 0,15 мм</t>
        </is>
      </c>
      <c r="E97" s="286" t="inlineStr">
        <is>
          <t>м2</t>
        </is>
      </c>
      <c r="F97" s="353" t="n">
        <v>2</v>
      </c>
      <c r="G97" s="291" t="n">
        <v>3.62</v>
      </c>
      <c r="H97" s="197">
        <f>ROUND(F97*G97,2)</f>
        <v/>
      </c>
      <c r="I97" s="179" t="n"/>
    </row>
    <row r="98">
      <c r="A98" s="160" t="inlineStr">
        <is>
          <t>82</t>
        </is>
      </c>
      <c r="B98" s="160" t="n"/>
      <c r="C98" s="290" t="inlineStr">
        <is>
          <t>14.4.04.09-0017</t>
        </is>
      </c>
      <c r="D98" s="289" t="inlineStr">
        <is>
          <t>Эмаль ХВ-124 защитная, зеленая</t>
        </is>
      </c>
      <c r="E98" s="286" t="inlineStr">
        <is>
          <t>т</t>
        </is>
      </c>
      <c r="F98" s="353" t="n">
        <v>0.0002</v>
      </c>
      <c r="G98" s="291" t="n">
        <v>28300.4</v>
      </c>
      <c r="H98" s="197">
        <f>ROUND(F98*G98,2)</f>
        <v/>
      </c>
      <c r="I98" s="179" t="n"/>
    </row>
    <row r="99">
      <c r="A99" s="160" t="inlineStr">
        <is>
          <t>83</t>
        </is>
      </c>
      <c r="B99" s="160" t="n"/>
      <c r="C99" s="290" t="inlineStr">
        <is>
          <t>01.7.15.07-0007</t>
        </is>
      </c>
      <c r="D99" s="289" t="inlineStr">
        <is>
          <t>Дюбели пластмассовые диаметр 14 мм</t>
        </is>
      </c>
      <c r="E99" s="286" t="inlineStr">
        <is>
          <t>100 шт.</t>
        </is>
      </c>
      <c r="F99" s="353" t="n">
        <v>0.16</v>
      </c>
      <c r="G99" s="291" t="n">
        <v>26.6</v>
      </c>
      <c r="H99" s="197">
        <f>ROUND(F99*G99,2)</f>
        <v/>
      </c>
      <c r="I99" s="179" t="n"/>
    </row>
    <row r="100">
      <c r="A100" s="160" t="inlineStr">
        <is>
          <t>84</t>
        </is>
      </c>
      <c r="B100" s="160" t="n"/>
      <c r="C100" s="290" t="inlineStr">
        <is>
          <t>01.7.15.14-0043</t>
        </is>
      </c>
      <c r="D100" s="289" t="inlineStr">
        <is>
          <t>Шуруп самонарезающий: (LN) 3,5/11 мм</t>
        </is>
      </c>
      <c r="E100" s="286" t="inlineStr">
        <is>
          <t>100 шт.</t>
        </is>
      </c>
      <c r="F100" s="353" t="n">
        <v>1.958</v>
      </c>
      <c r="G100" s="291" t="n">
        <v>2</v>
      </c>
      <c r="H100" s="197">
        <f>ROUND(F100*G100,2)</f>
        <v/>
      </c>
      <c r="I100" s="179" t="n"/>
    </row>
    <row r="101">
      <c r="A101" s="160" t="inlineStr">
        <is>
          <t>85</t>
        </is>
      </c>
      <c r="B101" s="160" t="n"/>
      <c r="C101" s="290" t="inlineStr">
        <is>
          <t>14.4.01.01-0003</t>
        </is>
      </c>
      <c r="D101" s="289" t="inlineStr">
        <is>
          <t>Грунтовка: ГФ-021 красно-коричневая</t>
        </is>
      </c>
      <c r="E101" s="286" t="inlineStr">
        <is>
          <t>т</t>
        </is>
      </c>
      <c r="F101" s="353" t="n">
        <v>0.0002</v>
      </c>
      <c r="G101" s="291" t="n">
        <v>15620</v>
      </c>
      <c r="H101" s="197">
        <f>ROUND(F101*G101,2)</f>
        <v/>
      </c>
      <c r="I101" s="179" t="n"/>
    </row>
    <row r="102">
      <c r="A102" s="160" t="inlineStr">
        <is>
          <t>86</t>
        </is>
      </c>
      <c r="B102" s="160" t="n"/>
      <c r="C102" s="290" t="inlineStr">
        <is>
          <t>01.7.11.07-0032</t>
        </is>
      </c>
      <c r="D102" s="289" t="inlineStr">
        <is>
          <t>Электроды диаметром: 4 мм Э42</t>
        </is>
      </c>
      <c r="E102" s="286" t="inlineStr">
        <is>
          <t>т</t>
        </is>
      </c>
      <c r="F102" s="353" t="n">
        <v>0.0003</v>
      </c>
      <c r="G102" s="291" t="n">
        <v>10315.01</v>
      </c>
      <c r="H102" s="197">
        <f>ROUND(F102*G102,2)</f>
        <v/>
      </c>
      <c r="I102" s="179" t="n"/>
    </row>
    <row r="103" ht="25.5" customHeight="1" s="220">
      <c r="A103" s="160" t="inlineStr">
        <is>
          <t>87</t>
        </is>
      </c>
      <c r="B103" s="160" t="n"/>
      <c r="C103" s="290" t="inlineStr">
        <is>
          <t>11.1.03.06-0087</t>
        </is>
      </c>
      <c r="D103" s="289" t="inlineStr">
        <is>
          <t>Доски обрезные хвойных пород длиной: 4-6,5 м, шириной 75-150 мм, толщиной 25 мм, III сорта</t>
        </is>
      </c>
      <c r="E103" s="286" t="inlineStr">
        <is>
          <t>м3</t>
        </is>
      </c>
      <c r="F103" s="353" t="n">
        <v>0.0027</v>
      </c>
      <c r="G103" s="291" t="n">
        <v>1100</v>
      </c>
      <c r="H103" s="197">
        <f>ROUND(F103*G103,2)</f>
        <v/>
      </c>
      <c r="I103" s="179" t="n"/>
    </row>
    <row r="104">
      <c r="A104" s="160" t="inlineStr">
        <is>
          <t>88</t>
        </is>
      </c>
      <c r="B104" s="160" t="n"/>
      <c r="C104" s="290" t="inlineStr">
        <is>
          <t>01.7.15.03-0031</t>
        </is>
      </c>
      <c r="D104" s="289" t="inlineStr">
        <is>
          <t>Болты с гайками и шайбами оцинкованные, диаметр: 6 мм</t>
        </is>
      </c>
      <c r="E104" s="286" t="inlineStr">
        <is>
          <t>кг</t>
        </is>
      </c>
      <c r="F104" s="353" t="n">
        <v>0.08</v>
      </c>
      <c r="G104" s="291" t="n">
        <v>28.22</v>
      </c>
      <c r="H104" s="197">
        <f>ROUND(F104*G104,2)</f>
        <v/>
      </c>
      <c r="I104" s="179" t="n"/>
    </row>
    <row r="105">
      <c r="A105" s="160" t="inlineStr">
        <is>
          <t>89</t>
        </is>
      </c>
      <c r="B105" s="160" t="n"/>
      <c r="C105" s="290" t="inlineStr">
        <is>
          <t>08.3.07.01-0043</t>
        </is>
      </c>
      <c r="D105" s="289" t="inlineStr">
        <is>
          <t>Сталь полосовая: 40х5 мм, марка Ст3сп</t>
        </is>
      </c>
      <c r="E105" s="286" t="inlineStr">
        <is>
          <t>т</t>
        </is>
      </c>
      <c r="F105" s="353" t="n">
        <v>0.00033</v>
      </c>
      <c r="G105" s="291" t="n">
        <v>6159.22</v>
      </c>
      <c r="H105" s="197">
        <f>ROUND(F105*G105,2)</f>
        <v/>
      </c>
      <c r="I105" s="179" t="n"/>
    </row>
    <row r="106">
      <c r="A106" s="160" t="inlineStr">
        <is>
          <t>90</t>
        </is>
      </c>
      <c r="B106" s="160" t="n"/>
      <c r="C106" s="290" t="inlineStr">
        <is>
          <t>14.5.09.07-0029</t>
        </is>
      </c>
      <c r="D106" s="289" t="inlineStr">
        <is>
          <t>Растворитель марки: Р-4</t>
        </is>
      </c>
      <c r="E106" s="286" t="inlineStr">
        <is>
          <t>т</t>
        </is>
      </c>
      <c r="F106" s="353" t="n">
        <v>0.0002</v>
      </c>
      <c r="G106" s="291" t="n">
        <v>9420</v>
      </c>
      <c r="H106" s="197">
        <f>ROUND(F106*G106,2)</f>
        <v/>
      </c>
      <c r="I106" s="179" t="n"/>
    </row>
    <row r="107" ht="25.5" customHeight="1" s="220">
      <c r="A107" s="160" t="inlineStr">
        <is>
          <t>91</t>
        </is>
      </c>
      <c r="B107" s="160" t="n"/>
      <c r="C107" s="290" t="inlineStr">
        <is>
          <t>11.1.03.06-0095</t>
        </is>
      </c>
      <c r="D107" s="289" t="inlineStr">
        <is>
          <t>Доски обрезные хвойных пород длиной: 4-6,5 м, шириной 75-150 мм, толщиной 44 мм и более, III сорта</t>
        </is>
      </c>
      <c r="E107" s="286" t="inlineStr">
        <is>
          <t>м3</t>
        </is>
      </c>
      <c r="F107" s="353" t="n">
        <v>0.0012</v>
      </c>
      <c r="G107" s="291" t="n">
        <v>1056</v>
      </c>
      <c r="H107" s="197">
        <f>ROUND(F107*G107,2)</f>
        <v/>
      </c>
      <c r="I107" s="179" t="n"/>
    </row>
    <row r="108">
      <c r="A108" s="160" t="inlineStr">
        <is>
          <t>92</t>
        </is>
      </c>
      <c r="B108" s="160" t="n"/>
      <c r="C108" s="290" t="inlineStr">
        <is>
          <t>01.7.15.06-0111</t>
        </is>
      </c>
      <c r="D108" s="289" t="inlineStr">
        <is>
          <t>Гвозди строительные</t>
        </is>
      </c>
      <c r="E108" s="286" t="inlineStr">
        <is>
          <t>т</t>
        </is>
      </c>
      <c r="F108" s="353" t="n">
        <v>0.0001</v>
      </c>
      <c r="G108" s="291" t="n">
        <v>11978</v>
      </c>
      <c r="H108" s="197">
        <f>ROUND(F108*G108,2)</f>
        <v/>
      </c>
      <c r="I108" s="179" t="n"/>
    </row>
    <row r="109">
      <c r="C109" s="138" t="n"/>
      <c r="D109" s="136" t="n"/>
      <c r="E109" s="137" t="n"/>
      <c r="F109" s="137" t="n"/>
      <c r="G109" s="139" t="n"/>
      <c r="H109" s="145" t="n"/>
    </row>
    <row r="111" ht="14.25" customFormat="1" customHeight="1" s="217">
      <c r="A111" s="219" t="inlineStr">
        <is>
          <t>Составил ______________________    А.Р. Маркова</t>
        </is>
      </c>
    </row>
    <row r="112" ht="14.25" customFormat="1" customHeight="1" s="217">
      <c r="A112" s="216" t="inlineStr">
        <is>
          <t xml:space="preserve">                         (подпись, инициалы, фамилия)</t>
        </is>
      </c>
    </row>
    <row r="113" ht="14.25" customFormat="1" customHeight="1" s="217">
      <c r="A113" s="219" t="n"/>
    </row>
    <row r="114" ht="14.25" customFormat="1" customHeight="1" s="217">
      <c r="A114" s="219" t="inlineStr">
        <is>
          <t>Проверил ______________________        А.В. Костянецкая</t>
        </is>
      </c>
    </row>
    <row r="115" ht="14.25" customFormat="1" customHeight="1" s="217">
      <c r="A115" s="216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D9:D10"/>
    <mergeCell ref="E9:E10"/>
    <mergeCell ref="A58:D58"/>
    <mergeCell ref="F9:F10"/>
    <mergeCell ref="A9:A10"/>
    <mergeCell ref="A12:D12"/>
    <mergeCell ref="A2:H2"/>
    <mergeCell ref="A26:D26"/>
    <mergeCell ref="A54:D54"/>
    <mergeCell ref="A6:H7"/>
    <mergeCell ref="A3:I3"/>
    <mergeCell ref="D4:H4"/>
    <mergeCell ref="G9:H9"/>
    <mergeCell ref="A28:D28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E73" sqref="E73:E74"/>
    </sheetView>
  </sheetViews>
  <sheetFormatPr baseColWidth="8" defaultRowHeight="15"/>
  <cols>
    <col width="4.140625" customWidth="1" style="220" min="1" max="1"/>
    <col width="36.28515625" customWidth="1" style="220" min="2" max="2"/>
    <col width="18.85546875" customWidth="1" style="220" min="3" max="3"/>
    <col width="18.28515625" customWidth="1" style="220" min="4" max="4"/>
    <col width="18.85546875" customWidth="1" style="220" min="5" max="5"/>
    <col width="9.140625" customWidth="1" style="220" min="6" max="6"/>
    <col width="12.85546875" customWidth="1" style="220" min="7" max="7"/>
    <col width="9.140625" customWidth="1" style="220" min="8" max="11"/>
    <col width="13.5703125" customWidth="1" style="220" min="12" max="12"/>
    <col width="9.140625" customWidth="1" style="220" min="13" max="13"/>
  </cols>
  <sheetData>
    <row r="1">
      <c r="B1" s="219" t="n"/>
      <c r="C1" s="219" t="n"/>
      <c r="D1" s="219" t="n"/>
      <c r="E1" s="219" t="n"/>
    </row>
    <row r="2">
      <c r="B2" s="219" t="n"/>
      <c r="C2" s="219" t="n"/>
      <c r="D2" s="219" t="n"/>
      <c r="E2" s="294" t="inlineStr">
        <is>
          <t>Приложение № 4</t>
        </is>
      </c>
    </row>
    <row r="3">
      <c r="B3" s="219" t="n"/>
      <c r="C3" s="219" t="n"/>
      <c r="D3" s="219" t="n"/>
      <c r="E3" s="219" t="n"/>
    </row>
    <row r="4">
      <c r="B4" s="219" t="n"/>
      <c r="C4" s="219" t="n"/>
      <c r="D4" s="219" t="n"/>
      <c r="E4" s="219" t="n"/>
    </row>
    <row r="5">
      <c r="B5" s="255" t="inlineStr">
        <is>
          <t>Ресурсная модель</t>
        </is>
      </c>
    </row>
    <row r="6">
      <c r="B6" s="126" t="n"/>
      <c r="C6" s="219" t="n"/>
      <c r="D6" s="219" t="n"/>
      <c r="E6" s="219" t="n"/>
    </row>
    <row r="7" ht="25.5" customHeight="1" s="220">
      <c r="B7" s="281" t="inlineStr">
        <is>
          <t>Наименование разрабатываемой расценки УНЦ — Демонтаж трансформаторов тока 35 кВ</t>
        </is>
      </c>
    </row>
    <row r="8">
      <c r="B8" s="282" t="inlineStr">
        <is>
          <t>Единица измерения  — 1 ед</t>
        </is>
      </c>
    </row>
    <row r="9">
      <c r="B9" s="126" t="n"/>
      <c r="C9" s="219" t="n"/>
      <c r="D9" s="219" t="n"/>
      <c r="E9" s="219" t="n"/>
    </row>
    <row r="10" ht="51" customHeight="1" s="220">
      <c r="B10" s="286" t="inlineStr">
        <is>
          <t>Наименование</t>
        </is>
      </c>
      <c r="C10" s="286" t="inlineStr">
        <is>
          <t>Сметная стоимость в ценах на 01.01.2023
 (руб.)</t>
        </is>
      </c>
      <c r="D10" s="286" t="inlineStr">
        <is>
          <t>Удельный вес, 
(в СМР)</t>
        </is>
      </c>
      <c r="E10" s="28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10">
        <f>'Прил.5 Расчет СМР и ОБ'!J17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10">
        <f>'Прил.5 Расчет СМР и ОБ'!J28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10">
        <f>'Прил.5 Расчет СМР и ОБ'!J51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1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10">
        <f>'Прил.5 Расчет СМР и ОБ'!J20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10">
        <f>'Прил.5 Расчет СМР и ОБ'!J62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10">
        <f>'Прил.5 Расчет СМР и ОБ'!J63</f>
        <v/>
      </c>
      <c r="D17" s="26">
        <f>C17/$C$24</f>
        <v/>
      </c>
      <c r="E17" s="26">
        <f>C17/$C$40</f>
        <v/>
      </c>
      <c r="G17" s="360" t="n"/>
    </row>
    <row r="18">
      <c r="B18" s="24" t="inlineStr">
        <is>
          <t>МАТЕРИАЛЫ, ВСЕГО:</t>
        </is>
      </c>
      <c r="C18" s="21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1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1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ОБ'!D69</f>
        <v/>
      </c>
      <c r="D21" s="26" t="n"/>
      <c r="E21" s="24" t="n"/>
    </row>
    <row r="22">
      <c r="B22" s="24" t="inlineStr">
        <is>
          <t>Накладные расходы, руб.</t>
        </is>
      </c>
      <c r="C22" s="21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ОБ'!D67</f>
        <v/>
      </c>
      <c r="D23" s="26" t="n"/>
      <c r="E23" s="24" t="n"/>
    </row>
    <row r="24">
      <c r="B24" s="24" t="inlineStr">
        <is>
          <t>ВСЕГО СМР с НР и СП</t>
        </is>
      </c>
      <c r="C24" s="210">
        <f>C19+C20+C22</f>
        <v/>
      </c>
      <c r="D24" s="26">
        <f>C24/$C$24</f>
        <v/>
      </c>
      <c r="E24" s="26">
        <f>C24/$C$40</f>
        <v/>
      </c>
    </row>
    <row r="25" ht="25.5" customHeight="1" s="220">
      <c r="B25" s="24" t="inlineStr">
        <is>
          <t>ВСЕГО стоимость оборудования, в том числе</t>
        </is>
      </c>
      <c r="C25" s="210">
        <f>'Прил.5 Расчет СМР и ОБ'!J58</f>
        <v/>
      </c>
      <c r="D25" s="26" t="n"/>
      <c r="E25" s="26">
        <f>C25/$C$40</f>
        <v/>
      </c>
    </row>
    <row r="26" ht="25.5" customHeight="1" s="220">
      <c r="B26" s="24" t="inlineStr">
        <is>
          <t>стоимость оборудования технологического</t>
        </is>
      </c>
      <c r="C26" s="210">
        <f>C25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2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2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2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 ht="25.5" customHeight="1" s="220">
      <c r="B31" s="24" t="inlineStr">
        <is>
          <t>Пусконаладочные работы (на основании СД ОП)</t>
        </is>
      </c>
      <c r="C31" s="25" t="n">
        <v>0</v>
      </c>
      <c r="D31" s="24" t="n"/>
      <c r="E31" s="26">
        <f>C31/$C$40</f>
        <v/>
      </c>
    </row>
    <row r="32" ht="25.5" customHeight="1" s="220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2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2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ROUND(C27*0%,2)</f>
        <v/>
      </c>
      <c r="D34" s="24" t="n"/>
      <c r="E34" s="26">
        <f>C34/$C$40</f>
        <v/>
      </c>
    </row>
    <row r="35" ht="76.5" customHeight="1" s="22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01">
        <f>C35/$C$40</f>
        <v/>
      </c>
    </row>
    <row r="36" ht="25.5" customHeight="1" s="22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01">
        <f>C36/$C$40</f>
        <v/>
      </c>
      <c r="G36" s="203" t="n"/>
      <c r="L36" s="12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01">
        <f>C37/$C$40</f>
        <v/>
      </c>
      <c r="G37" s="203" t="n"/>
      <c r="L37" s="128" t="n"/>
    </row>
    <row r="38" ht="38.25" customHeight="1" s="220">
      <c r="B38" s="24" t="inlineStr">
        <is>
          <t>ИТОГО (СМР+ОБОРУДОВАНИЕ+ПРОЧ. ЗАТР., УЧТЕННЫЕ ПОКАЗАТЕЛЕМ)</t>
        </is>
      </c>
      <c r="C38" s="210">
        <f>C27+C32+C33+C34+C35+C29+C31+C30+C36+C37</f>
        <v/>
      </c>
      <c r="D38" s="24" t="n"/>
      <c r="E38" s="201">
        <f>C38/$C$40</f>
        <v/>
      </c>
    </row>
    <row r="39" ht="13.5" customHeight="1" s="220">
      <c r="B39" s="24" t="inlineStr">
        <is>
          <t>Непредвиденные расходы</t>
        </is>
      </c>
      <c r="C39" s="21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1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10">
        <f>C40/'Прил.5 Расчет СМР и ОБ'!E73</f>
        <v/>
      </c>
      <c r="D41" s="24" t="n"/>
      <c r="E41" s="24" t="n"/>
    </row>
    <row r="42">
      <c r="B42" s="212" t="n"/>
      <c r="C42" s="219" t="n"/>
      <c r="D42" s="219" t="n"/>
      <c r="E42" s="219" t="n"/>
    </row>
    <row r="43">
      <c r="B43" s="212" t="inlineStr">
        <is>
          <t>Составил ____________________________ А.Р. Маркова</t>
        </is>
      </c>
      <c r="C43" s="219" t="n"/>
      <c r="D43" s="219" t="n"/>
      <c r="E43" s="219" t="n"/>
    </row>
    <row r="44">
      <c r="B44" s="212" t="inlineStr">
        <is>
          <t xml:space="preserve">(должность, подпись, инициалы, фамилия) </t>
        </is>
      </c>
      <c r="C44" s="219" t="n"/>
      <c r="D44" s="219" t="n"/>
      <c r="E44" s="219" t="n"/>
    </row>
    <row r="45">
      <c r="B45" s="212" t="n"/>
      <c r="C45" s="219" t="n"/>
      <c r="D45" s="219" t="n"/>
      <c r="E45" s="219" t="n"/>
    </row>
    <row r="46">
      <c r="B46" s="212" t="inlineStr">
        <is>
          <t>Проверил ____________________________ А.В. Костянецкая</t>
        </is>
      </c>
      <c r="C46" s="219" t="n"/>
      <c r="D46" s="219" t="n"/>
      <c r="E46" s="219" t="n"/>
    </row>
    <row r="47">
      <c r="B47" s="282" t="inlineStr">
        <is>
          <t>(должность, подпись, инициалы, фамилия)</t>
        </is>
      </c>
      <c r="D47" s="219" t="n"/>
      <c r="E47" s="219" t="n"/>
    </row>
    <row r="49">
      <c r="B49" s="219" t="n"/>
      <c r="C49" s="219" t="n"/>
      <c r="D49" s="219" t="n"/>
      <c r="E49" s="219" t="n"/>
    </row>
    <row r="50">
      <c r="B50" s="219" t="n"/>
      <c r="C50" s="219" t="n"/>
      <c r="D50" s="219" t="n"/>
      <c r="E50" s="2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9"/>
  <sheetViews>
    <sheetView view="pageBreakPreview" topLeftCell="A71" zoomScale="90" workbookViewId="0">
      <selection activeCell="B75" sqref="B75"/>
    </sheetView>
  </sheetViews>
  <sheetFormatPr baseColWidth="8" defaultColWidth="9.140625" defaultRowHeight="15" outlineLevelRow="1"/>
  <cols>
    <col width="9.140625" customWidth="1" style="217" min="1" max="1"/>
    <col width="22.5703125" customWidth="1" style="217" min="2" max="2"/>
    <col width="39.140625" customWidth="1" style="217" min="3" max="3"/>
    <col width="10.7109375" customWidth="1" style="217" min="4" max="4"/>
    <col width="12.7109375" customWidth="1" style="217" min="5" max="5"/>
    <col width="14.5703125" customWidth="1" style="217" min="6" max="6"/>
    <col width="13.42578125" customWidth="1" style="217" min="7" max="7"/>
    <col width="12.7109375" customWidth="1" style="217" min="8" max="8"/>
    <col width="13.85546875" customWidth="1" style="217" min="9" max="9"/>
    <col width="17.5703125" customWidth="1" style="217" min="10" max="10"/>
    <col width="10.85546875" customWidth="1" style="217" min="11" max="11"/>
    <col width="12.42578125" customWidth="1" style="217" min="12" max="12"/>
  </cols>
  <sheetData>
    <row r="1">
      <c r="M1" s="217" t="n"/>
      <c r="N1" s="217" t="n"/>
    </row>
    <row r="2" ht="15.75" customHeight="1" s="220">
      <c r="H2" s="283" t="inlineStr">
        <is>
          <t>Приложение №5</t>
        </is>
      </c>
      <c r="M2" s="217" t="n"/>
      <c r="N2" s="217" t="n"/>
    </row>
    <row r="3">
      <c r="M3" s="217" t="n"/>
      <c r="N3" s="217" t="n"/>
    </row>
    <row r="4" ht="21" customFormat="1" customHeight="1" s="219">
      <c r="A4" s="255" t="inlineStr">
        <is>
          <t>Расчет стоимости СМР и оборудования</t>
        </is>
      </c>
    </row>
    <row r="5" ht="12.75" customFormat="1" customHeight="1" s="219">
      <c r="A5" s="255" t="n"/>
      <c r="B5" s="255" t="n"/>
      <c r="C5" s="301" t="n"/>
      <c r="D5" s="255" t="n"/>
      <c r="E5" s="255" t="n"/>
      <c r="F5" s="255" t="n"/>
      <c r="G5" s="255" t="n"/>
      <c r="H5" s="255" t="n"/>
      <c r="I5" s="255" t="n"/>
      <c r="J5" s="255" t="n"/>
    </row>
    <row r="6" ht="21" customFormat="1" customHeight="1" s="219">
      <c r="A6" s="258" t="inlineStr">
        <is>
          <t>Наименование разрабатываемого показателя УНЦ</t>
        </is>
      </c>
      <c r="D6" s="258" t="inlineStr">
        <is>
          <t>Демонтаж трансформаторов тока 35 кВ</t>
        </is>
      </c>
    </row>
    <row r="7" ht="25.5" customFormat="1" customHeight="1" s="219">
      <c r="A7" s="258" t="inlineStr">
        <is>
          <t>Единица измерения  — 1 ед.</t>
        </is>
      </c>
      <c r="I7" s="281" t="n"/>
      <c r="J7" s="281" t="n"/>
    </row>
    <row r="8" ht="12.75" customFormat="1" customHeight="1" s="219">
      <c r="A8" s="258" t="n"/>
    </row>
    <row r="9" ht="30.75" customHeight="1" s="220">
      <c r="A9" s="286" t="inlineStr">
        <is>
          <t>№ пп.</t>
        </is>
      </c>
      <c r="B9" s="286" t="inlineStr">
        <is>
          <t>Код ресурса</t>
        </is>
      </c>
      <c r="C9" s="286" t="inlineStr">
        <is>
          <t>Наименование</t>
        </is>
      </c>
      <c r="D9" s="286" t="inlineStr">
        <is>
          <t>Ед. изм.</t>
        </is>
      </c>
      <c r="E9" s="286" t="inlineStr">
        <is>
          <t>Кол-во единиц по проектным данным</t>
        </is>
      </c>
      <c r="F9" s="286" t="inlineStr">
        <is>
          <t>Сметная стоимость в ценах на 01.01.2000 (руб.)</t>
        </is>
      </c>
      <c r="G9" s="347" t="n"/>
      <c r="H9" s="286" t="inlineStr">
        <is>
          <t>Удельный вес, %</t>
        </is>
      </c>
      <c r="I9" s="286" t="inlineStr">
        <is>
          <t>Сметная стоимость в ценах на 01.01.2023 (руб.)</t>
        </is>
      </c>
      <c r="J9" s="347" t="n"/>
      <c r="M9" s="217" t="n"/>
      <c r="N9" s="217" t="n"/>
    </row>
    <row r="10" ht="29.25" customHeight="1" s="220">
      <c r="A10" s="349" t="n"/>
      <c r="B10" s="349" t="n"/>
      <c r="C10" s="349" t="n"/>
      <c r="D10" s="349" t="n"/>
      <c r="E10" s="349" t="n"/>
      <c r="F10" s="286" t="inlineStr">
        <is>
          <t>на ед. изм.</t>
        </is>
      </c>
      <c r="G10" s="286" t="inlineStr">
        <is>
          <t>общая</t>
        </is>
      </c>
      <c r="H10" s="349" t="n"/>
      <c r="I10" s="286" t="inlineStr">
        <is>
          <t>на ед. изм.</t>
        </is>
      </c>
      <c r="J10" s="286" t="inlineStr">
        <is>
          <t>общая</t>
        </is>
      </c>
      <c r="M10" s="217" t="n"/>
      <c r="N10" s="217" t="n"/>
    </row>
    <row r="11">
      <c r="A11" s="286" t="n">
        <v>1</v>
      </c>
      <c r="B11" s="286" t="n">
        <v>2</v>
      </c>
      <c r="C11" s="286" t="n">
        <v>3</v>
      </c>
      <c r="D11" s="286" t="n">
        <v>4</v>
      </c>
      <c r="E11" s="286" t="n">
        <v>5</v>
      </c>
      <c r="F11" s="286" t="n">
        <v>6</v>
      </c>
      <c r="G11" s="286" t="n">
        <v>7</v>
      </c>
      <c r="H11" s="286" t="n">
        <v>8</v>
      </c>
      <c r="I11" s="287" t="n">
        <v>9</v>
      </c>
      <c r="J11" s="287" t="n">
        <v>10</v>
      </c>
      <c r="M11" s="217" t="n"/>
      <c r="N11" s="217" t="n"/>
    </row>
    <row r="12">
      <c r="A12" s="286" t="n"/>
      <c r="B12" s="293" t="inlineStr">
        <is>
          <t>Затраты труда рабочих-строителей</t>
        </is>
      </c>
      <c r="C12" s="346" t="n"/>
      <c r="D12" s="346" t="n"/>
      <c r="E12" s="346" t="n"/>
      <c r="F12" s="346" t="n"/>
      <c r="G12" s="346" t="n"/>
      <c r="H12" s="347" t="n"/>
      <c r="I12" s="152" t="n"/>
      <c r="J12" s="152" t="n"/>
    </row>
    <row r="13" ht="25.5" customHeight="1" s="220">
      <c r="A13" s="286" t="n">
        <v>1</v>
      </c>
      <c r="B13" s="160" t="inlineStr">
        <is>
          <t>1-3-6</t>
        </is>
      </c>
      <c r="C13" s="289" t="inlineStr">
        <is>
          <t>Затраты труда рабочих-строителей среднего разряда (3,6)</t>
        </is>
      </c>
      <c r="D13" s="286" t="inlineStr">
        <is>
          <t>чел.-ч.</t>
        </is>
      </c>
      <c r="E13" s="361" t="n">
        <v>1206.0589</v>
      </c>
      <c r="F13" s="197" t="n">
        <v>9.18</v>
      </c>
      <c r="G13" s="197">
        <f>ROUND(E13*F13,2)</f>
        <v/>
      </c>
      <c r="H13" s="154">
        <f>G13/G16</f>
        <v/>
      </c>
      <c r="I13" s="197">
        <f>ФОТр.тек.!E13</f>
        <v/>
      </c>
      <c r="J13" s="197">
        <f>ROUND(I13*E13,2)</f>
        <v/>
      </c>
    </row>
    <row r="14">
      <c r="A14" s="286" t="n">
        <v>2</v>
      </c>
      <c r="B14" s="160" t="inlineStr">
        <is>
          <t>10-30-1</t>
        </is>
      </c>
      <c r="C14" s="289" t="inlineStr">
        <is>
          <t>Инженер I категории</t>
        </is>
      </c>
      <c r="D14" s="286" t="inlineStr">
        <is>
          <t>чел.-ч.</t>
        </is>
      </c>
      <c r="E14" s="361" t="n">
        <v>718</v>
      </c>
      <c r="F14" s="197" t="n">
        <v>15.49</v>
      </c>
      <c r="G14" s="197">
        <f>ROUND(E14*F14,2)</f>
        <v/>
      </c>
      <c r="H14" s="154">
        <f>G14/G16</f>
        <v/>
      </c>
      <c r="I14" s="197">
        <f>ФОТр.тек.!E21</f>
        <v/>
      </c>
      <c r="J14" s="197">
        <f>ROUND(I14*E14,2)</f>
        <v/>
      </c>
    </row>
    <row r="15">
      <c r="A15" s="286" t="n">
        <v>3</v>
      </c>
      <c r="B15" s="160" t="inlineStr">
        <is>
          <t>10-30-2</t>
        </is>
      </c>
      <c r="C15" s="289" t="inlineStr">
        <is>
          <t>Инженер II категории</t>
        </is>
      </c>
      <c r="D15" s="286" t="inlineStr">
        <is>
          <t>чел.-ч.</t>
        </is>
      </c>
      <c r="E15" s="353" t="n">
        <v>718</v>
      </c>
      <c r="F15" s="197" t="n">
        <v>14.09</v>
      </c>
      <c r="G15" s="197">
        <f>ROUND(E15*F15,2)</f>
        <v/>
      </c>
      <c r="H15" s="154">
        <f>G15/G16</f>
        <v/>
      </c>
      <c r="I15" s="197">
        <f>ФОТр.тек.!E29</f>
        <v/>
      </c>
      <c r="J15" s="197">
        <f>ROUND(I15*E15,2)</f>
        <v/>
      </c>
    </row>
    <row r="16" ht="25.5" customFormat="1" customHeight="1" s="217">
      <c r="A16" s="286" t="n"/>
      <c r="B16" s="286" t="n"/>
      <c r="C16" s="293" t="inlineStr">
        <is>
          <t>Итого по разделу "Затраты труда рабочих-строителей"</t>
        </is>
      </c>
      <c r="D16" s="286" t="inlineStr">
        <is>
          <t>чел.-ч.</t>
        </is>
      </c>
      <c r="E16" s="361">
        <f>SUM(E13:E15)</f>
        <v/>
      </c>
      <c r="F16" s="197" t="n"/>
      <c r="G16" s="197">
        <f>SUM(G13:G15)</f>
        <v/>
      </c>
      <c r="H16" s="292" t="n">
        <v>1</v>
      </c>
      <c r="I16" s="152" t="n"/>
      <c r="J16" s="197">
        <f>SUM(J13:J15)</f>
        <v/>
      </c>
    </row>
    <row r="17" ht="43.15" customFormat="1" customHeight="1" s="217">
      <c r="A17" s="286" t="n"/>
      <c r="B17" s="286" t="n"/>
      <c r="C17" s="293" t="inlineStr">
        <is>
          <t>Итого по разделу "Затраты труда рабочих-строителей" 
(с коэффициентом на демонтаж 0,7)</t>
        </is>
      </c>
      <c r="D17" s="286" t="n"/>
      <c r="E17" s="361" t="n"/>
      <c r="F17" s="197" t="n"/>
      <c r="G17" s="197">
        <f>G16*0.7</f>
        <v/>
      </c>
      <c r="H17" s="292" t="n">
        <v>1</v>
      </c>
      <c r="I17" s="152" t="n"/>
      <c r="J17" s="197">
        <f>J16*0.7</f>
        <v/>
      </c>
    </row>
    <row r="18" ht="14.25" customFormat="1" customHeight="1" s="217">
      <c r="A18" s="286" t="n"/>
      <c r="B18" s="289" t="inlineStr">
        <is>
          <t>Затраты труда машинистов</t>
        </is>
      </c>
      <c r="C18" s="346" t="n"/>
      <c r="D18" s="346" t="n"/>
      <c r="E18" s="346" t="n"/>
      <c r="F18" s="346" t="n"/>
      <c r="G18" s="346" t="n"/>
      <c r="H18" s="347" t="n"/>
      <c r="I18" s="152" t="n"/>
      <c r="J18" s="152" t="n"/>
    </row>
    <row r="19" ht="14.25" customFormat="1" customHeight="1" s="217">
      <c r="A19" s="286" t="n">
        <v>4</v>
      </c>
      <c r="B19" s="286" t="n">
        <v>2</v>
      </c>
      <c r="C19" s="289" t="inlineStr">
        <is>
          <t>Затраты труда машинистов</t>
        </is>
      </c>
      <c r="D19" s="286" t="inlineStr">
        <is>
          <t>чел.-ч.</t>
        </is>
      </c>
      <c r="E19" s="361" t="n">
        <v>287.85</v>
      </c>
      <c r="F19" s="197">
        <f>G19/E19</f>
        <v/>
      </c>
      <c r="G19" s="197">
        <f>'Прил. 3'!H27</f>
        <v/>
      </c>
      <c r="H19" s="292" t="n">
        <v>1</v>
      </c>
      <c r="I19" s="197">
        <f>ROUND(F19*Прил.10!D11,2)</f>
        <v/>
      </c>
      <c r="J19" s="197">
        <f>ROUND(I19*E19,2)</f>
        <v/>
      </c>
    </row>
    <row r="20" ht="31.9" customFormat="1" customHeight="1" s="217">
      <c r="A20" s="286" t="n"/>
      <c r="B20" s="286" t="n"/>
      <c r="C20" s="289" t="inlineStr">
        <is>
          <t>Затраты труда машинистов 
(с коэффициентом на демонтаж 0,7)</t>
        </is>
      </c>
      <c r="D20" s="286" t="n"/>
      <c r="E20" s="361" t="n"/>
      <c r="F20" s="197" t="n"/>
      <c r="G20" s="197">
        <f>G19*0.7</f>
        <v/>
      </c>
      <c r="H20" s="292" t="n">
        <v>1</v>
      </c>
      <c r="I20" s="197" t="n"/>
      <c r="J20" s="197">
        <f>J19*0.7</f>
        <v/>
      </c>
    </row>
    <row r="21" ht="14.25" customFormat="1" customHeight="1" s="217">
      <c r="A21" s="286" t="n"/>
      <c r="B21" s="293" t="inlineStr">
        <is>
          <t>Машины и механизмы</t>
        </is>
      </c>
      <c r="C21" s="346" t="n"/>
      <c r="D21" s="346" t="n"/>
      <c r="E21" s="346" t="n"/>
      <c r="F21" s="346" t="n"/>
      <c r="G21" s="346" t="n"/>
      <c r="H21" s="347" t="n"/>
      <c r="I21" s="152" t="n"/>
      <c r="J21" s="152" t="n"/>
    </row>
    <row r="22" ht="14.25" customFormat="1" customHeight="1" s="217">
      <c r="A22" s="286" t="n"/>
      <c r="B22" s="289" t="inlineStr">
        <is>
          <t>Основные машины и механизмы</t>
        </is>
      </c>
      <c r="C22" s="346" t="n"/>
      <c r="D22" s="346" t="n"/>
      <c r="E22" s="346" t="n"/>
      <c r="F22" s="346" t="n"/>
      <c r="G22" s="346" t="n"/>
      <c r="H22" s="347" t="n"/>
      <c r="I22" s="152" t="n"/>
      <c r="J22" s="152" t="n"/>
    </row>
    <row r="23" ht="38.25" customFormat="1" customHeight="1" s="217">
      <c r="A23" s="286" t="n">
        <v>5</v>
      </c>
      <c r="B23" s="160" t="inlineStr">
        <is>
          <t>91.11.01-012</t>
        </is>
      </c>
      <c r="C23" s="289" t="inlineStr">
        <is>
          <t>Машины монтажные для выполнения работ при прокладке и монтаже кабеля на базе автомобиля</t>
        </is>
      </c>
      <c r="D23" s="286" t="inlineStr">
        <is>
          <t>маш.час</t>
        </is>
      </c>
      <c r="E23" s="353" t="n">
        <v>192</v>
      </c>
      <c r="F23" s="291" t="n">
        <v>110.86</v>
      </c>
      <c r="G23" s="197">
        <f>ROUND(E23*F23,2)</f>
        <v/>
      </c>
      <c r="H23" s="154">
        <f>G23/$G$52</f>
        <v/>
      </c>
      <c r="I23" s="197">
        <f>ROUND(F23*Прил.10!D12,2)</f>
        <v/>
      </c>
      <c r="J23" s="197">
        <f>ROUND(I23*E23,2)</f>
        <v/>
      </c>
    </row>
    <row r="24" ht="25.5" customFormat="1" customHeight="1" s="217">
      <c r="A24" s="286" t="n">
        <v>6</v>
      </c>
      <c r="B24" s="160" t="inlineStr">
        <is>
          <t>91.10.01-002</t>
        </is>
      </c>
      <c r="C24" s="289" t="inlineStr">
        <is>
          <t>Агрегаты наполнительно-опрессовочные: до 300 м3/ч</t>
        </is>
      </c>
      <c r="D24" s="286" t="inlineStr">
        <is>
          <t>маш.час</t>
        </is>
      </c>
      <c r="E24" s="353" t="n">
        <v>37.68</v>
      </c>
      <c r="F24" s="291" t="n">
        <v>287.99</v>
      </c>
      <c r="G24" s="197">
        <f>ROUND(E24*F24,2)</f>
        <v/>
      </c>
      <c r="H24" s="154">
        <f>G24/$G$52</f>
        <v/>
      </c>
      <c r="I24" s="197">
        <f>ROUND(F24*Прил.10!$D$12,2)</f>
        <v/>
      </c>
      <c r="J24" s="197">
        <f>ROUND(I24*E24,2)</f>
        <v/>
      </c>
    </row>
    <row r="25" ht="25.5" customFormat="1" customHeight="1" s="217">
      <c r="A25" s="286" t="n">
        <v>7</v>
      </c>
      <c r="B25" s="160" t="inlineStr">
        <is>
          <t>91.06.03-058</t>
        </is>
      </c>
      <c r="C25" s="289" t="inlineStr">
        <is>
          <t>Лебедки электрические тяговым усилием: 156,96 кН (16 т)</t>
        </is>
      </c>
      <c r="D25" s="286" t="inlineStr">
        <is>
          <t>маш.час</t>
        </is>
      </c>
      <c r="E25" s="353" t="n">
        <v>37.68</v>
      </c>
      <c r="F25" s="291" t="n">
        <v>131.44</v>
      </c>
      <c r="G25" s="197">
        <f>ROUND(E25*F25,2)</f>
        <v/>
      </c>
      <c r="H25" s="154">
        <f>G25/$G$52</f>
        <v/>
      </c>
      <c r="I25" s="197">
        <f>ROUND(F25*Прил.10!$D$12,2)</f>
        <v/>
      </c>
      <c r="J25" s="197">
        <f>ROUND(I25*E25,2)</f>
        <v/>
      </c>
    </row>
    <row r="26" ht="25.5" customFormat="1" customHeight="1" s="217">
      <c r="A26" s="286" t="n">
        <v>8</v>
      </c>
      <c r="B26" s="160" t="inlineStr">
        <is>
          <t>91.05.05-014</t>
        </is>
      </c>
      <c r="C26" s="289" t="inlineStr">
        <is>
          <t>Краны на автомобильном ходу, грузоподъемность 10 т</t>
        </is>
      </c>
      <c r="D26" s="286" t="inlineStr">
        <is>
          <t>маш.час</t>
        </is>
      </c>
      <c r="E26" s="353" t="n">
        <v>29.66</v>
      </c>
      <c r="F26" s="291" t="n">
        <v>111.99</v>
      </c>
      <c r="G26" s="197">
        <f>ROUND(E26*F26,2)</f>
        <v/>
      </c>
      <c r="H26" s="154">
        <f>G26/$G$52</f>
        <v/>
      </c>
      <c r="I26" s="197">
        <f>ROUND(F26*Прил.10!$D$12,2)</f>
        <v/>
      </c>
      <c r="J26" s="197">
        <f>ROUND(I26*E26,2)</f>
        <v/>
      </c>
    </row>
    <row r="27" ht="19.5" customFormat="1" customHeight="1" s="217">
      <c r="A27" s="286" t="n"/>
      <c r="B27" s="286" t="n"/>
      <c r="C27" s="289" t="inlineStr">
        <is>
          <t>Итого основные машины и механизмы</t>
        </is>
      </c>
      <c r="D27" s="286" t="n"/>
      <c r="E27" s="353" t="n"/>
      <c r="F27" s="197" t="n"/>
      <c r="G27" s="197">
        <f>SUM(G23:G26)</f>
        <v/>
      </c>
      <c r="H27" s="292">
        <f>G27/G52</f>
        <v/>
      </c>
      <c r="I27" s="155" t="n"/>
      <c r="J27" s="197">
        <f>SUM(J23:J26)</f>
        <v/>
      </c>
    </row>
    <row r="28" ht="28.9" customFormat="1" customHeight="1" s="217">
      <c r="A28" s="286" t="n"/>
      <c r="B28" s="286" t="n"/>
      <c r="C28" s="289" t="inlineStr">
        <is>
          <t>Итого основные машины и механизмы 
(с коэффициентом на демонтаж 0,7)</t>
        </is>
      </c>
      <c r="D28" s="286" t="n"/>
      <c r="E28" s="353" t="n"/>
      <c r="F28" s="197" t="n"/>
      <c r="G28" s="197">
        <f>G27*0.7</f>
        <v/>
      </c>
      <c r="H28" s="292">
        <f>G28/G53</f>
        <v/>
      </c>
      <c r="I28" s="155" t="n"/>
      <c r="J28" s="197">
        <f>J27*0.7</f>
        <v/>
      </c>
    </row>
    <row r="29" hidden="1" outlineLevel="1" ht="38.25" customFormat="1" customHeight="1" s="217">
      <c r="A29" s="286" t="n">
        <v>9</v>
      </c>
      <c r="B29" s="160" t="inlineStr">
        <is>
          <t>91.18.01-012</t>
        </is>
      </c>
      <c r="C29" s="289" t="inlineStr">
        <is>
          <t>Компрессоры передвижные с электродвигателем давлением 600 кПа (6 ат), производительность: до 3,5 м3/мин</t>
        </is>
      </c>
      <c r="D29" s="286" t="inlineStr">
        <is>
          <t>маш.час</t>
        </is>
      </c>
      <c r="E29" s="353" t="n">
        <v>36.2</v>
      </c>
      <c r="F29" s="291" t="n">
        <v>32.5</v>
      </c>
      <c r="G29" s="197">
        <f>ROUND(E29*F29,2)</f>
        <v/>
      </c>
      <c r="H29" s="154">
        <f>G29/$G$52</f>
        <v/>
      </c>
      <c r="I29" s="197">
        <f>ROUND(F29*Прил.10!$D$12,2)</f>
        <v/>
      </c>
      <c r="J29" s="197">
        <f>ROUND(I29*E29,2)</f>
        <v/>
      </c>
    </row>
    <row r="30" hidden="1" outlineLevel="1" ht="25.5" customFormat="1" customHeight="1" s="217">
      <c r="A30" s="286" t="n">
        <v>10</v>
      </c>
      <c r="B30" s="160" t="inlineStr">
        <is>
          <t>91.14.02-001</t>
        </is>
      </c>
      <c r="C30" s="289" t="inlineStr">
        <is>
          <t>Автомобили бортовые, грузоподъемность: до 5 т</t>
        </is>
      </c>
      <c r="D30" s="286" t="inlineStr">
        <is>
          <t>маш.час</t>
        </is>
      </c>
      <c r="E30" s="353" t="n">
        <v>12.15</v>
      </c>
      <c r="F30" s="291" t="n">
        <v>65.70999999999999</v>
      </c>
      <c r="G30" s="197">
        <f>ROUND(E30*F30,2)</f>
        <v/>
      </c>
      <c r="H30" s="154">
        <f>G30/$G$52</f>
        <v/>
      </c>
      <c r="I30" s="197">
        <f>ROUND(F30*Прил.10!$D$12,2)</f>
        <v/>
      </c>
      <c r="J30" s="197">
        <f>ROUND(I30*E30,2)</f>
        <v/>
      </c>
    </row>
    <row r="31" hidden="1" outlineLevel="1" ht="25.5" customFormat="1" customHeight="1" s="217">
      <c r="A31" s="286" t="n">
        <v>11</v>
      </c>
      <c r="B31" s="160" t="inlineStr">
        <is>
          <t>91.17.04-233</t>
        </is>
      </c>
      <c r="C31" s="289" t="inlineStr">
        <is>
          <t>Установки для сварки: ручной дуговой (постоянного тока)</t>
        </is>
      </c>
      <c r="D31" s="286" t="inlineStr">
        <is>
          <t>маш.час</t>
        </is>
      </c>
      <c r="E31" s="353" t="n">
        <v>50.88</v>
      </c>
      <c r="F31" s="291" t="n">
        <v>8.1</v>
      </c>
      <c r="G31" s="197">
        <f>ROUND(E31*F31,2)</f>
        <v/>
      </c>
      <c r="H31" s="154">
        <f>G31/$G$52</f>
        <v/>
      </c>
      <c r="I31" s="197">
        <f>ROUND(F31*Прил.10!$D$12,2)</f>
        <v/>
      </c>
      <c r="J31" s="197">
        <f>ROUND(I31*E31,2)</f>
        <v/>
      </c>
    </row>
    <row r="32" hidden="1" outlineLevel="1" ht="51" customFormat="1" customHeight="1" s="217">
      <c r="A32" s="286" t="n">
        <v>12</v>
      </c>
      <c r="B32" s="160" t="inlineStr">
        <is>
          <t>ФССЦпг-03-21-01-020</t>
        </is>
      </c>
      <c r="C32" s="289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32" s="286" t="inlineStr">
        <is>
          <t>1 т груза</t>
        </is>
      </c>
      <c r="E32" s="353" t="n">
        <v>23.072</v>
      </c>
      <c r="F32" s="291" t="n">
        <v>15.35</v>
      </c>
      <c r="G32" s="197">
        <f>ROUND(E32*F32,2)</f>
        <v/>
      </c>
      <c r="H32" s="154">
        <f>G32/$G$52</f>
        <v/>
      </c>
      <c r="I32" s="197">
        <f>ROUND(F32*Прил.10!$D$12,2)</f>
        <v/>
      </c>
      <c r="J32" s="197">
        <f>ROUND(I32*E32,2)</f>
        <v/>
      </c>
    </row>
    <row r="33" hidden="1" outlineLevel="1" ht="25.5" customFormat="1" customHeight="1" s="217">
      <c r="A33" s="286" t="n">
        <v>13</v>
      </c>
      <c r="B33" s="160" t="inlineStr">
        <is>
          <t>91.06.06-042</t>
        </is>
      </c>
      <c r="C33" s="289" t="inlineStr">
        <is>
          <t>Подъемники гидравлические высотой подъема: 10 м</t>
        </is>
      </c>
      <c r="D33" s="286" t="inlineStr">
        <is>
          <t>маш.час</t>
        </is>
      </c>
      <c r="E33" s="353" t="n">
        <v>6.36</v>
      </c>
      <c r="F33" s="291" t="n">
        <v>29.6</v>
      </c>
      <c r="G33" s="197">
        <f>ROUND(E33*F33,2)</f>
        <v/>
      </c>
      <c r="H33" s="154">
        <f>G33/$G$52</f>
        <v/>
      </c>
      <c r="I33" s="197">
        <f>ROUND(F33*Прил.10!$D$12,2)</f>
        <v/>
      </c>
      <c r="J33" s="197">
        <f>ROUND(I33*E33,2)</f>
        <v/>
      </c>
    </row>
    <row r="34" hidden="1" outlineLevel="1" ht="14.25" customFormat="1" customHeight="1" s="217">
      <c r="A34" s="286" t="n">
        <v>14</v>
      </c>
      <c r="B34" s="160" t="inlineStr">
        <is>
          <t>91.08.04-021</t>
        </is>
      </c>
      <c r="C34" s="289" t="inlineStr">
        <is>
          <t>Котлы битумные: передвижные 400 л</t>
        </is>
      </c>
      <c r="D34" s="286" t="inlineStr">
        <is>
          <t>маш.час</t>
        </is>
      </c>
      <c r="E34" s="353" t="n">
        <v>6.16</v>
      </c>
      <c r="F34" s="291" t="n">
        <v>30</v>
      </c>
      <c r="G34" s="197">
        <f>ROUND(E34*F34,2)</f>
        <v/>
      </c>
      <c r="H34" s="154">
        <f>G34/$G$52</f>
        <v/>
      </c>
      <c r="I34" s="197">
        <f>ROUND(F34*Прил.10!$D$12,2)</f>
        <v/>
      </c>
      <c r="J34" s="197">
        <f>ROUND(I34*E34,2)</f>
        <v/>
      </c>
    </row>
    <row r="35" hidden="1" outlineLevel="1" ht="51" customFormat="1" customHeight="1" s="217">
      <c r="A35" s="286" t="n">
        <v>15</v>
      </c>
      <c r="B35" s="160" t="inlineStr">
        <is>
          <t>91.18.01-007</t>
        </is>
      </c>
      <c r="C35" s="28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5" s="286" t="inlineStr">
        <is>
          <t>маш.час</t>
        </is>
      </c>
      <c r="E35" s="353" t="n">
        <v>2.04</v>
      </c>
      <c r="F35" s="291" t="n">
        <v>90</v>
      </c>
      <c r="G35" s="197">
        <f>ROUND(E35*F35,2)</f>
        <v/>
      </c>
      <c r="H35" s="154">
        <f>G35/$G$52</f>
        <v/>
      </c>
      <c r="I35" s="197">
        <f>ROUND(F35*Прил.10!$D$12,2)</f>
        <v/>
      </c>
      <c r="J35" s="197">
        <f>ROUND(I35*E35,2)</f>
        <v/>
      </c>
    </row>
    <row r="36" hidden="1" outlineLevel="1" ht="25.5" customFormat="1" customHeight="1" s="217">
      <c r="A36" s="286" t="n">
        <v>16</v>
      </c>
      <c r="B36" s="160" t="inlineStr">
        <is>
          <t>91.14.02-002</t>
        </is>
      </c>
      <c r="C36" s="289" t="inlineStr">
        <is>
          <t>Автомобили бортовые, грузоподъемность: до 8 т</t>
        </is>
      </c>
      <c r="D36" s="286" t="inlineStr">
        <is>
          <t>маш.час</t>
        </is>
      </c>
      <c r="E36" s="353" t="n">
        <v>1.41</v>
      </c>
      <c r="F36" s="291" t="n">
        <v>85.84</v>
      </c>
      <c r="G36" s="197">
        <f>ROUND(E36*F36,2)</f>
        <v/>
      </c>
      <c r="H36" s="154">
        <f>G36/$G$52</f>
        <v/>
      </c>
      <c r="I36" s="197">
        <f>ROUND(F36*Прил.10!$D$12,2)</f>
        <v/>
      </c>
      <c r="J36" s="197">
        <f>ROUND(I36*E36,2)</f>
        <v/>
      </c>
    </row>
    <row r="37" hidden="1" outlineLevel="1" ht="38.25" customFormat="1" customHeight="1" s="217">
      <c r="A37" s="286" t="n">
        <v>17</v>
      </c>
      <c r="B37" s="160" t="inlineStr">
        <is>
          <t>91.21.10-003</t>
        </is>
      </c>
      <c r="C37" s="289" t="inlineStr">
        <is>
          <t>Молотки при работе от передвижных компрессорных станций: отбойные пневматические</t>
        </is>
      </c>
      <c r="D37" s="286" t="inlineStr">
        <is>
          <t>маш.час</t>
        </is>
      </c>
      <c r="E37" s="353" t="n">
        <v>72.39</v>
      </c>
      <c r="F37" s="291" t="n">
        <v>1.53</v>
      </c>
      <c r="G37" s="197">
        <f>ROUND(E37*F37,2)</f>
        <v/>
      </c>
      <c r="H37" s="154">
        <f>G37/$G$52</f>
        <v/>
      </c>
      <c r="I37" s="197">
        <f>ROUND(F37*Прил.10!$D$12,2)</f>
        <v/>
      </c>
      <c r="J37" s="197">
        <f>ROUND(I37*E37,2)</f>
        <v/>
      </c>
    </row>
    <row r="38" hidden="1" outlineLevel="1" ht="25.5" customFormat="1" customHeight="1" s="217">
      <c r="A38" s="286" t="n">
        <v>18</v>
      </c>
      <c r="B38" s="160" t="inlineStr">
        <is>
          <t>91.06.01-003</t>
        </is>
      </c>
      <c r="C38" s="289" t="inlineStr">
        <is>
          <t>Домкраты гидравлические, грузоподъемность 63-100 т</t>
        </is>
      </c>
      <c r="D38" s="286" t="inlineStr">
        <is>
          <t>маш.час</t>
        </is>
      </c>
      <c r="E38" s="353" t="n">
        <v>75.23999999999999</v>
      </c>
      <c r="F38" s="291" t="n">
        <v>0.9</v>
      </c>
      <c r="G38" s="197">
        <f>ROUND(E38*F38,2)</f>
        <v/>
      </c>
      <c r="H38" s="154">
        <f>G38/$G$52</f>
        <v/>
      </c>
      <c r="I38" s="197">
        <f>ROUND(F38*Прил.10!$D$12,2)</f>
        <v/>
      </c>
      <c r="J38" s="197">
        <f>ROUND(I38*E38,2)</f>
        <v/>
      </c>
    </row>
    <row r="39" hidden="1" outlineLevel="1" ht="25.5" customFormat="1" customHeight="1" s="217">
      <c r="A39" s="286" t="n">
        <v>19</v>
      </c>
      <c r="B39" s="160" t="inlineStr">
        <is>
          <t>91.21.12-002</t>
        </is>
      </c>
      <c r="C39" s="289" t="inlineStr">
        <is>
          <t>Ножницы листовые кривошипные гильотинные</t>
        </is>
      </c>
      <c r="D39" s="286" t="inlineStr">
        <is>
          <t>маш.час</t>
        </is>
      </c>
      <c r="E39" s="353" t="n">
        <v>0.36</v>
      </c>
      <c r="F39" s="291" t="n">
        <v>70</v>
      </c>
      <c r="G39" s="197">
        <f>ROUND(E39*F39,2)</f>
        <v/>
      </c>
      <c r="H39" s="154">
        <f>G39/$G$52</f>
        <v/>
      </c>
      <c r="I39" s="197">
        <f>ROUND(F39*Прил.10!$D$12,2)</f>
        <v/>
      </c>
      <c r="J39" s="197">
        <f>ROUND(I39*E39,2)</f>
        <v/>
      </c>
    </row>
    <row r="40" hidden="1" outlineLevel="1" ht="25.5" customFormat="1" customHeight="1" s="217">
      <c r="A40" s="286" t="n">
        <v>20</v>
      </c>
      <c r="B40" s="160" t="inlineStr">
        <is>
          <t>91.21.16-014</t>
        </is>
      </c>
      <c r="C40" s="289" t="inlineStr">
        <is>
          <t>Пресс: листогибочный кривошипный 1000 кН (100 тс)</t>
        </is>
      </c>
      <c r="D40" s="286" t="inlineStr">
        <is>
          <t>маш.час</t>
        </is>
      </c>
      <c r="E40" s="353" t="n">
        <v>0.36</v>
      </c>
      <c r="F40" s="291" t="n">
        <v>56.24</v>
      </c>
      <c r="G40" s="197">
        <f>ROUND(E40*F40,2)</f>
        <v/>
      </c>
      <c r="H40" s="154">
        <f>G40/$G$52</f>
        <v/>
      </c>
      <c r="I40" s="197">
        <f>ROUND(F40*Прил.10!$D$12,2)</f>
        <v/>
      </c>
      <c r="J40" s="197">
        <f>ROUND(I40*E40,2)</f>
        <v/>
      </c>
    </row>
    <row r="41" hidden="1" outlineLevel="1" ht="14.25" customFormat="1" customHeight="1" s="217">
      <c r="A41" s="286" t="n">
        <v>21</v>
      </c>
      <c r="B41" s="160" t="inlineStr">
        <is>
          <t>91.01.01-035</t>
        </is>
      </c>
      <c r="C41" s="289" t="inlineStr">
        <is>
          <t>Бульдозеры, мощность 79 кВт (108 л.с.)</t>
        </is>
      </c>
      <c r="D41" s="286" t="inlineStr">
        <is>
          <t>маш.час</t>
        </is>
      </c>
      <c r="E41" s="353" t="n">
        <v>0.25</v>
      </c>
      <c r="F41" s="291" t="n">
        <v>79.06999999999999</v>
      </c>
      <c r="G41" s="197">
        <f>ROUND(E41*F41,2)</f>
        <v/>
      </c>
      <c r="H41" s="154">
        <f>G41/$G$52</f>
        <v/>
      </c>
      <c r="I41" s="197">
        <f>ROUND(F41*Прил.10!$D$12,2)</f>
        <v/>
      </c>
      <c r="J41" s="197">
        <f>ROUND(I41*E41,2)</f>
        <v/>
      </c>
    </row>
    <row r="42" hidden="1" outlineLevel="1" ht="14.25" customFormat="1" customHeight="1" s="217">
      <c r="A42" s="286" t="n">
        <v>22</v>
      </c>
      <c r="B42" s="160" t="inlineStr">
        <is>
          <t>91.17.04-042</t>
        </is>
      </c>
      <c r="C42" s="289" t="inlineStr">
        <is>
          <t>Аппарат для газовой сварки и резки</t>
        </is>
      </c>
      <c r="D42" s="286" t="inlineStr">
        <is>
          <t>маш.час</t>
        </is>
      </c>
      <c r="E42" s="353" t="n">
        <v>15.69</v>
      </c>
      <c r="F42" s="291" t="n">
        <v>1.2</v>
      </c>
      <c r="G42" s="197">
        <f>ROUND(E42*F42,2)</f>
        <v/>
      </c>
      <c r="H42" s="154">
        <f>G42/$G$52</f>
        <v/>
      </c>
      <c r="I42" s="197">
        <f>ROUND(F42*Прил.10!$D$12,2)</f>
        <v/>
      </c>
      <c r="J42" s="197">
        <f>ROUND(I42*E42,2)</f>
        <v/>
      </c>
    </row>
    <row r="43" hidden="1" outlineLevel="1" ht="14.25" customFormat="1" customHeight="1" s="217">
      <c r="A43" s="286" t="n">
        <v>23</v>
      </c>
      <c r="B43" s="160" t="inlineStr">
        <is>
          <t>91.05.01-017</t>
        </is>
      </c>
      <c r="C43" s="289" t="inlineStr">
        <is>
          <t>Краны башенные, грузоподъемность 8 т</t>
        </is>
      </c>
      <c r="D43" s="286" t="inlineStr">
        <is>
          <t>маш.час</t>
        </is>
      </c>
      <c r="E43" s="353" t="n">
        <v>0.14</v>
      </c>
      <c r="F43" s="291" t="n">
        <v>86.40000000000001</v>
      </c>
      <c r="G43" s="197">
        <f>ROUND(E43*F43,2)</f>
        <v/>
      </c>
      <c r="H43" s="154">
        <f>G43/$G$52</f>
        <v/>
      </c>
      <c r="I43" s="197">
        <f>ROUND(F43*Прил.10!$D$12,2)</f>
        <v/>
      </c>
      <c r="J43" s="197">
        <f>ROUND(I43*E43,2)</f>
        <v/>
      </c>
    </row>
    <row r="44" hidden="1" outlineLevel="1" ht="38.25" customFormat="1" customHeight="1" s="217">
      <c r="A44" s="286" t="n">
        <v>24</v>
      </c>
      <c r="B44" s="160" t="inlineStr">
        <is>
          <t>ФССЦпг-03-02-01-031</t>
        </is>
      </c>
      <c r="C44" s="289" t="inlineStr">
        <is>
          <t>Перевозка грузов автомобилями бортовыми грузоподъемностью до 5 т на расстояние: I класс груза до 31 км</t>
        </is>
      </c>
      <c r="D44" s="286" t="inlineStr">
        <is>
          <t>1 т груза</t>
        </is>
      </c>
      <c r="E44" s="353" t="n">
        <v>0.227856</v>
      </c>
      <c r="F44" s="291" t="n">
        <v>34.78</v>
      </c>
      <c r="G44" s="197">
        <f>ROUND(E44*F44,2)</f>
        <v/>
      </c>
      <c r="H44" s="154">
        <f>G44/$G$52</f>
        <v/>
      </c>
      <c r="I44" s="197">
        <f>ROUND(F44*Прил.10!$D$12,2)</f>
        <v/>
      </c>
      <c r="J44" s="197">
        <f>ROUND(I44*E44,2)</f>
        <v/>
      </c>
    </row>
    <row r="45" hidden="1" outlineLevel="1" ht="25.5" customFormat="1" customHeight="1" s="217">
      <c r="A45" s="286" t="n">
        <v>25</v>
      </c>
      <c r="B45" s="160" t="inlineStr">
        <is>
          <t>91.21.16-013</t>
        </is>
      </c>
      <c r="C45" s="289" t="inlineStr">
        <is>
          <t>Пресс: кривошипный простого действия 25 кН (2,5 тс)</t>
        </is>
      </c>
      <c r="D45" s="286" t="inlineStr">
        <is>
          <t>маш.час</t>
        </is>
      </c>
      <c r="E45" s="353" t="n">
        <v>0.36</v>
      </c>
      <c r="F45" s="291" t="n">
        <v>16.92</v>
      </c>
      <c r="G45" s="197">
        <f>ROUND(E45*F45,2)</f>
        <v/>
      </c>
      <c r="H45" s="154">
        <f>G45/$G$52</f>
        <v/>
      </c>
      <c r="I45" s="197">
        <f>ROUND(F45*Прил.10!$D$12,2)</f>
        <v/>
      </c>
      <c r="J45" s="197">
        <f>ROUND(I45*E45,2)</f>
        <v/>
      </c>
    </row>
    <row r="46" hidden="1" outlineLevel="1" ht="38.25" customFormat="1" customHeight="1" s="217">
      <c r="A46" s="286" t="n">
        <v>26</v>
      </c>
      <c r="B46" s="160" t="inlineStr">
        <is>
          <t>91.21.01-012</t>
        </is>
      </c>
      <c r="C46" s="289" t="inlineStr">
        <is>
          <t>Агрегаты окрасочные высокого давления для окраски поверхностей конструкций, мощность 1 кВт</t>
        </is>
      </c>
      <c r="D46" s="286" t="inlineStr">
        <is>
          <t>маш.час</t>
        </is>
      </c>
      <c r="E46" s="353" t="n">
        <v>0.66</v>
      </c>
      <c r="F46" s="291" t="n">
        <v>6.82</v>
      </c>
      <c r="G46" s="197">
        <f>ROUND(E46*F46,2)</f>
        <v/>
      </c>
      <c r="H46" s="154">
        <f>G46/$G$52</f>
        <v/>
      </c>
      <c r="I46" s="197">
        <f>ROUND(F46*Прил.10!$D$12,2)</f>
        <v/>
      </c>
      <c r="J46" s="197">
        <f>ROUND(I46*E46,2)</f>
        <v/>
      </c>
    </row>
    <row r="47" hidden="1" outlineLevel="1" ht="25.5" customFormat="1" customHeight="1" s="217">
      <c r="A47" s="286" t="n">
        <v>27</v>
      </c>
      <c r="B47" s="160" t="inlineStr">
        <is>
          <t>91.08.09-023</t>
        </is>
      </c>
      <c r="C47" s="289" t="inlineStr">
        <is>
          <t>Трамбовки пневматические при работе от: передвижных компрессорных станций</t>
        </is>
      </c>
      <c r="D47" s="286" t="inlineStr">
        <is>
          <t>маш.час</t>
        </is>
      </c>
      <c r="E47" s="353" t="n">
        <v>6.47</v>
      </c>
      <c r="F47" s="291" t="n">
        <v>0.55</v>
      </c>
      <c r="G47" s="197">
        <f>ROUND(E47*F47,2)</f>
        <v/>
      </c>
      <c r="H47" s="154">
        <f>G47/$G$52</f>
        <v/>
      </c>
      <c r="I47" s="197">
        <f>ROUND(F47*Прил.10!$D$12,2)</f>
        <v/>
      </c>
      <c r="J47" s="197">
        <f>ROUND(I47*E47,2)</f>
        <v/>
      </c>
    </row>
    <row r="48" hidden="1" outlineLevel="1" ht="14.25" customFormat="1" customHeight="1" s="217">
      <c r="A48" s="286" t="n">
        <v>28</v>
      </c>
      <c r="B48" s="160" t="inlineStr">
        <is>
          <t>91.21.19-031</t>
        </is>
      </c>
      <c r="C48" s="289" t="inlineStr">
        <is>
          <t>Станок: сверлильный</t>
        </is>
      </c>
      <c r="D48" s="286" t="inlineStr">
        <is>
          <t>маш.час</t>
        </is>
      </c>
      <c r="E48" s="353" t="n">
        <v>0.36</v>
      </c>
      <c r="F48" s="291" t="n">
        <v>2.36</v>
      </c>
      <c r="G48" s="197">
        <f>ROUND(E48*F48,2)</f>
        <v/>
      </c>
      <c r="H48" s="154">
        <f>G48/$G$52</f>
        <v/>
      </c>
      <c r="I48" s="197">
        <f>ROUND(F48*Прил.10!$D$12,2)</f>
        <v/>
      </c>
      <c r="J48" s="197">
        <f>ROUND(I48*E48,2)</f>
        <v/>
      </c>
    </row>
    <row r="49" hidden="1" outlineLevel="1" ht="14.25" customFormat="1" customHeight="1" s="217">
      <c r="A49" s="286" t="n">
        <v>29</v>
      </c>
      <c r="B49" s="160" t="inlineStr">
        <is>
          <t>91.07.04-002</t>
        </is>
      </c>
      <c r="C49" s="289" t="inlineStr">
        <is>
          <t>Вибратор поверхностный</t>
        </is>
      </c>
      <c r="D49" s="286" t="inlineStr">
        <is>
          <t>маш.час</t>
        </is>
      </c>
      <c r="E49" s="353" t="n">
        <v>0.46</v>
      </c>
      <c r="F49" s="291" t="n">
        <v>0.5</v>
      </c>
      <c r="G49" s="197">
        <f>ROUND(E49*F49,2)</f>
        <v/>
      </c>
      <c r="H49" s="154">
        <f>G49/$G$52</f>
        <v/>
      </c>
      <c r="I49" s="197">
        <f>ROUND(F49*Прил.10!$D$12,2)</f>
        <v/>
      </c>
      <c r="J49" s="197">
        <f>ROUND(I49*E49,2)</f>
        <v/>
      </c>
    </row>
    <row r="50" collapsed="1" ht="14.25" customFormat="1" customHeight="1" s="217">
      <c r="A50" s="286" t="n"/>
      <c r="B50" s="286" t="n"/>
      <c r="C50" s="289" t="inlineStr">
        <is>
          <t>Итого прочие машины и механизмы</t>
        </is>
      </c>
      <c r="D50" s="286" t="n"/>
      <c r="E50" s="290" t="n"/>
      <c r="F50" s="197" t="n"/>
      <c r="G50" s="155">
        <f>SUM(G29:G49)</f>
        <v/>
      </c>
      <c r="H50" s="154">
        <f>G50/G52</f>
        <v/>
      </c>
      <c r="I50" s="197" t="n"/>
      <c r="J50" s="197">
        <f>SUM(J29:J49)</f>
        <v/>
      </c>
    </row>
    <row r="51" ht="29.45" customFormat="1" customHeight="1" s="217">
      <c r="A51" s="286" t="n"/>
      <c r="B51" s="286" t="n"/>
      <c r="C51" s="289" t="inlineStr">
        <is>
          <t>Итого прочие машины и механизмы 
(с коэффициентом на демонтаж 0,7)</t>
        </is>
      </c>
      <c r="D51" s="286" t="n"/>
      <c r="E51" s="290" t="n"/>
      <c r="F51" s="197" t="n"/>
      <c r="G51" s="155">
        <f>G50*0.7</f>
        <v/>
      </c>
      <c r="H51" s="156">
        <f>G51/G53</f>
        <v/>
      </c>
      <c r="I51" s="157" t="n"/>
      <c r="J51" s="158">
        <f>J50*0.7</f>
        <v/>
      </c>
    </row>
    <row r="52" ht="25.5" customFormat="1" customHeight="1" s="217">
      <c r="A52" s="286" t="n"/>
      <c r="B52" s="286" t="n"/>
      <c r="C52" s="293" t="inlineStr">
        <is>
          <t>Итого по разделу «Машины и механизмы»</t>
        </is>
      </c>
      <c r="D52" s="286" t="n"/>
      <c r="E52" s="290" t="n"/>
      <c r="F52" s="197" t="n"/>
      <c r="G52" s="197">
        <f>G50+G27</f>
        <v/>
      </c>
      <c r="H52" s="156" t="n">
        <v>1</v>
      </c>
      <c r="I52" s="157" t="n"/>
      <c r="J52" s="158">
        <f>J50+J27</f>
        <v/>
      </c>
    </row>
    <row r="53" ht="43.9" customFormat="1" customHeight="1" s="217">
      <c r="A53" s="286" t="n"/>
      <c r="B53" s="286" t="n"/>
      <c r="C53" s="293" t="inlineStr">
        <is>
          <t>Итого по разделу «Машины и механизмы»  
(с коэффициентом на демонтаж 0,7)</t>
        </is>
      </c>
      <c r="D53" s="286" t="n"/>
      <c r="E53" s="290" t="n"/>
      <c r="F53" s="197" t="n"/>
      <c r="G53" s="197">
        <f>G28+G51</f>
        <v/>
      </c>
      <c r="H53" s="156" t="n"/>
      <c r="I53" s="157" t="n"/>
      <c r="J53" s="158">
        <f>J28+J51</f>
        <v/>
      </c>
    </row>
    <row r="54">
      <c r="A54" s="286" t="n"/>
      <c r="B54" s="293" t="inlineStr">
        <is>
          <t xml:space="preserve">Оборудование </t>
        </is>
      </c>
      <c r="C54" s="346" t="n"/>
      <c r="D54" s="346" t="n"/>
      <c r="E54" s="346" t="n"/>
      <c r="F54" s="346" t="n"/>
      <c r="G54" s="346" t="n"/>
      <c r="H54" s="346" t="n"/>
      <c r="I54" s="346" t="n"/>
      <c r="J54" s="347" t="n"/>
    </row>
    <row r="55">
      <c r="A55" s="286" t="n"/>
      <c r="B55" s="289" t="inlineStr">
        <is>
          <t>Основное оборудование</t>
        </is>
      </c>
      <c r="C55" s="346" t="n"/>
      <c r="D55" s="346" t="n"/>
      <c r="E55" s="346" t="n"/>
      <c r="F55" s="346" t="n"/>
      <c r="G55" s="346" t="n"/>
      <c r="H55" s="347" t="n"/>
      <c r="I55" s="152" t="n"/>
      <c r="J55" s="152" t="n"/>
    </row>
    <row r="56">
      <c r="A56" s="286" t="n"/>
      <c r="B56" s="286" t="n"/>
      <c r="C56" s="289" t="inlineStr">
        <is>
          <t>Итого основное оборудование</t>
        </is>
      </c>
      <c r="D56" s="286" t="n"/>
      <c r="E56" s="290" t="n"/>
      <c r="F56" s="291" t="n"/>
      <c r="G56" s="197" t="n">
        <v>0</v>
      </c>
      <c r="H56" s="292" t="n">
        <v>0</v>
      </c>
      <c r="I56" s="155" t="n"/>
      <c r="J56" s="197" t="n">
        <v>0</v>
      </c>
    </row>
    <row r="57">
      <c r="A57" s="286" t="n"/>
      <c r="B57" s="286" t="n"/>
      <c r="C57" s="289" t="inlineStr">
        <is>
          <t>Итого прочее оборудование</t>
        </is>
      </c>
      <c r="D57" s="286" t="n"/>
      <c r="E57" s="290" t="n"/>
      <c r="F57" s="291" t="n"/>
      <c r="G57" s="197" t="n">
        <v>0</v>
      </c>
      <c r="H57" s="292" t="n">
        <v>0</v>
      </c>
      <c r="I57" s="155" t="n"/>
      <c r="J57" s="197" t="n">
        <v>0</v>
      </c>
    </row>
    <row r="58">
      <c r="A58" s="286" t="n"/>
      <c r="B58" s="286" t="n"/>
      <c r="C58" s="293" t="inlineStr">
        <is>
          <t>Итого по разделу «Оборудование»</t>
        </is>
      </c>
      <c r="D58" s="286" t="n"/>
      <c r="E58" s="290" t="n"/>
      <c r="F58" s="291" t="n"/>
      <c r="G58" s="197">
        <f>G57+G56</f>
        <v/>
      </c>
      <c r="H58" s="292" t="n">
        <v>0</v>
      </c>
      <c r="I58" s="155" t="n"/>
      <c r="J58" s="197" t="n">
        <v>0</v>
      </c>
    </row>
    <row r="59" ht="25.5" customHeight="1" s="220">
      <c r="A59" s="286" t="n"/>
      <c r="B59" s="286" t="n"/>
      <c r="C59" s="289" t="inlineStr">
        <is>
          <t>в том числе технологическое оборудование</t>
        </is>
      </c>
      <c r="D59" s="286" t="n"/>
      <c r="E59" s="353" t="n"/>
      <c r="F59" s="291" t="n"/>
      <c r="G59" s="197">
        <f>G58</f>
        <v/>
      </c>
      <c r="H59" s="292" t="n"/>
      <c r="I59" s="155" t="n"/>
      <c r="J59" s="197">
        <f>J58</f>
        <v/>
      </c>
    </row>
    <row r="60" ht="14.25" customFormat="1" customHeight="1" s="217">
      <c r="A60" s="286" t="n"/>
      <c r="B60" s="293" t="inlineStr">
        <is>
          <t xml:space="preserve">Материалы </t>
        </is>
      </c>
      <c r="C60" s="346" t="n"/>
      <c r="D60" s="346" t="n"/>
      <c r="E60" s="346" t="n"/>
      <c r="F60" s="346" t="n"/>
      <c r="G60" s="346" t="n"/>
      <c r="H60" s="346" t="n"/>
      <c r="I60" s="346" t="n"/>
      <c r="J60" s="347" t="n"/>
    </row>
    <row r="61" ht="14.25" customFormat="1" customHeight="1" s="217">
      <c r="A61" s="286" t="n"/>
      <c r="B61" s="289" t="inlineStr">
        <is>
          <t>Основные материалы</t>
        </is>
      </c>
      <c r="C61" s="346" t="n"/>
      <c r="D61" s="346" t="n"/>
      <c r="E61" s="346" t="n"/>
      <c r="F61" s="346" t="n"/>
      <c r="G61" s="346" t="n"/>
      <c r="H61" s="347" t="n"/>
      <c r="I61" s="152" t="n"/>
      <c r="J61" s="152" t="n"/>
    </row>
    <row r="62" ht="24.75" customFormat="1" customHeight="1" s="217">
      <c r="A62" s="286" t="n"/>
      <c r="B62" s="286" t="n"/>
      <c r="C62" s="289" t="inlineStr">
        <is>
          <t>Итого основные материалы</t>
        </is>
      </c>
      <c r="D62" s="286" t="n"/>
      <c r="E62" s="353" t="n"/>
      <c r="F62" s="291" t="n"/>
      <c r="G62" s="197" t="n">
        <v>0</v>
      </c>
      <c r="H62" s="292" t="n">
        <v>0</v>
      </c>
      <c r="I62" s="155" t="n"/>
      <c r="J62" s="197" t="n">
        <v>0</v>
      </c>
    </row>
    <row r="63" ht="14.25" customFormat="1" customHeight="1" s="217">
      <c r="A63" s="286" t="n"/>
      <c r="B63" s="286" t="n"/>
      <c r="C63" s="289" t="inlineStr">
        <is>
          <t>Итого прочие материалы</t>
        </is>
      </c>
      <c r="D63" s="286" t="n"/>
      <c r="E63" s="290" t="n"/>
      <c r="F63" s="291" t="n"/>
      <c r="G63" s="197" t="n">
        <v>0</v>
      </c>
      <c r="H63" s="292" t="n">
        <v>0</v>
      </c>
      <c r="I63" s="197" t="n"/>
      <c r="J63" s="197" t="n">
        <v>0</v>
      </c>
    </row>
    <row r="64" ht="14.25" customFormat="1" customHeight="1" s="217">
      <c r="A64" s="286" t="n"/>
      <c r="B64" s="286" t="n"/>
      <c r="C64" s="293" t="inlineStr">
        <is>
          <t>Итого по разделу «Материалы»</t>
        </is>
      </c>
      <c r="D64" s="286" t="n"/>
      <c r="E64" s="290" t="n"/>
      <c r="F64" s="291" t="n"/>
      <c r="G64" s="197" t="n">
        <v>0</v>
      </c>
      <c r="H64" s="292" t="n">
        <v>0</v>
      </c>
      <c r="I64" s="197" t="n"/>
      <c r="J64" s="197">
        <f>J62+J63</f>
        <v/>
      </c>
    </row>
    <row r="65" ht="14.25" customFormat="1" customHeight="1" s="217">
      <c r="A65" s="286" t="n"/>
      <c r="B65" s="286" t="n"/>
      <c r="C65" s="289" t="inlineStr">
        <is>
          <t>ИТОГО ПО РМ</t>
        </is>
      </c>
      <c r="D65" s="286" t="n"/>
      <c r="E65" s="290" t="n"/>
      <c r="F65" s="291" t="n"/>
      <c r="G65" s="197">
        <f>G16+G52+G64</f>
        <v/>
      </c>
      <c r="H65" s="292" t="n"/>
      <c r="I65" s="197" t="n"/>
      <c r="J65" s="197">
        <f>J16+J52+J64</f>
        <v/>
      </c>
    </row>
    <row r="66" ht="31.9" customFormat="1" customHeight="1" s="217">
      <c r="A66" s="286" t="n"/>
      <c r="B66" s="286" t="n"/>
      <c r="C66" s="289" t="inlineStr">
        <is>
          <t>ИТОГО ПО РМ
(с коэффициентом на демонтаж 0,7)</t>
        </is>
      </c>
      <c r="D66" s="286" t="n"/>
      <c r="E66" s="290" t="n"/>
      <c r="F66" s="291" t="n"/>
      <c r="G66" s="197">
        <f>G17+G53</f>
        <v/>
      </c>
      <c r="H66" s="292" t="n"/>
      <c r="I66" s="197" t="n"/>
      <c r="J66" s="197">
        <f>J17+J53</f>
        <v/>
      </c>
    </row>
    <row r="67" ht="14.25" customFormat="1" customHeight="1" s="217">
      <c r="A67" s="286" t="n"/>
      <c r="B67" s="286" t="n"/>
      <c r="C67" s="289" t="inlineStr">
        <is>
          <t>Накладные расходы</t>
        </is>
      </c>
      <c r="D67" s="159">
        <f>ROUND(G67/(G$19+$G$16),2)</f>
        <v/>
      </c>
      <c r="E67" s="290" t="n"/>
      <c r="F67" s="291" t="n"/>
      <c r="G67" s="197" t="n">
        <v>30519.15</v>
      </c>
      <c r="H67" s="292" t="n"/>
      <c r="I67" s="197" t="n"/>
      <c r="J67" s="197">
        <f>ROUND(D67*(J16+J19),2)</f>
        <v/>
      </c>
    </row>
    <row r="68" ht="32.45" customFormat="1" customHeight="1" s="217">
      <c r="A68" s="286" t="n"/>
      <c r="B68" s="286" t="n"/>
      <c r="C68" s="289" t="inlineStr">
        <is>
          <t>Накладные расходы 
(с коэффициентом на демонтаж 0,7)</t>
        </is>
      </c>
      <c r="D68" s="199">
        <f>D67</f>
        <v/>
      </c>
      <c r="E68" s="200" t="n"/>
      <c r="F68" s="291" t="n"/>
      <c r="G68" s="197">
        <f>G67*0.7</f>
        <v/>
      </c>
      <c r="H68" s="292" t="n"/>
      <c r="I68" s="197" t="n"/>
      <c r="J68" s="197">
        <f>ROUND(D68*(J17+J20),2)</f>
        <v/>
      </c>
    </row>
    <row r="69" ht="14.25" customFormat="1" customHeight="1" s="217">
      <c r="A69" s="286" t="n"/>
      <c r="B69" s="286" t="n"/>
      <c r="C69" s="289" t="inlineStr">
        <is>
          <t>Сметная прибыль</t>
        </is>
      </c>
      <c r="D69" s="159">
        <f>ROUND(G69/(G$16+G$19),2)</f>
        <v/>
      </c>
      <c r="E69" s="290" t="n"/>
      <c r="F69" s="291" t="n"/>
      <c r="G69" s="197" t="n">
        <v>21887</v>
      </c>
      <c r="H69" s="292" t="n"/>
      <c r="I69" s="197" t="n"/>
      <c r="J69" s="197">
        <f>ROUND(D69*(J16+J19),2)</f>
        <v/>
      </c>
    </row>
    <row r="70" ht="35.45" customFormat="1" customHeight="1" s="217">
      <c r="A70" s="286" t="n"/>
      <c r="B70" s="286" t="n"/>
      <c r="C70" s="289" t="inlineStr">
        <is>
          <t>Сметная прибыль 
(с коэффициентом на демонтаж 0,7)</t>
        </is>
      </c>
      <c r="D70" s="199">
        <f>D69</f>
        <v/>
      </c>
      <c r="E70" s="200" t="n"/>
      <c r="F70" s="291" t="n"/>
      <c r="G70" s="197">
        <f>G69*0.7</f>
        <v/>
      </c>
      <c r="H70" s="292" t="n"/>
      <c r="I70" s="197" t="n"/>
      <c r="J70" s="197">
        <f>ROUND(D70*(J17+J20),2)</f>
        <v/>
      </c>
    </row>
    <row r="71" ht="36.6" customFormat="1" customHeight="1" s="217">
      <c r="A71" s="286" t="n"/>
      <c r="B71" s="286" t="n"/>
      <c r="C71" s="289" t="inlineStr">
        <is>
          <t>Итого СМР (с НР и СП) 
(с коэффициентом на демонтаж 0,7)</t>
        </is>
      </c>
      <c r="D71" s="286" t="n"/>
      <c r="E71" s="290" t="n"/>
      <c r="F71" s="291" t="n"/>
      <c r="G71" s="197">
        <f>G66+G68+G70</f>
        <v/>
      </c>
      <c r="H71" s="292" t="n"/>
      <c r="I71" s="197" t="n"/>
      <c r="J71" s="197">
        <f>J66+J68+J70</f>
        <v/>
      </c>
    </row>
    <row r="72" ht="31.9" customFormat="1" customHeight="1" s="217">
      <c r="A72" s="286" t="n"/>
      <c r="B72" s="286" t="n"/>
      <c r="C72" s="289" t="inlineStr">
        <is>
          <t>ВСЕГО СМР + ОБОРУДОВАНИЕ 
(с коэффициентом на демонтаж 0,7)</t>
        </is>
      </c>
      <c r="D72" s="286" t="n"/>
      <c r="E72" s="290" t="n"/>
      <c r="F72" s="291" t="n"/>
      <c r="G72" s="197">
        <f>G71</f>
        <v/>
      </c>
      <c r="H72" s="292" t="n"/>
      <c r="I72" s="197" t="n"/>
      <c r="J72" s="197">
        <f>J71</f>
        <v/>
      </c>
    </row>
    <row r="73" ht="14.25" customFormat="1" customHeight="1" s="217">
      <c r="A73" s="286" t="n"/>
      <c r="B73" s="286" t="n"/>
      <c r="C73" s="289" t="inlineStr">
        <is>
          <t>ИТОГО ПОКАЗАТЕЛЬ НА ЕД. ИЗМ.</t>
        </is>
      </c>
      <c r="D73" s="286" t="inlineStr">
        <is>
          <t>ед.</t>
        </is>
      </c>
      <c r="E73" s="353" t="n">
        <v>4</v>
      </c>
      <c r="F73" s="291" t="n"/>
      <c r="G73" s="197">
        <f>G72/E73</f>
        <v/>
      </c>
      <c r="H73" s="292" t="n"/>
      <c r="I73" s="197" t="n"/>
      <c r="J73" s="197">
        <f>J72/E73</f>
        <v/>
      </c>
    </row>
    <row r="75" ht="14.25" customFormat="1" customHeight="1" s="217">
      <c r="A75" s="219" t="inlineStr">
        <is>
          <t>Составил ______________________    А.Р. Маркова</t>
        </is>
      </c>
    </row>
    <row r="76" ht="14.25" customFormat="1" customHeight="1" s="217">
      <c r="A76" s="216" t="inlineStr">
        <is>
          <t xml:space="preserve">                         (подпись, инициалы, фамилия)</t>
        </is>
      </c>
    </row>
    <row r="77" ht="14.25" customFormat="1" customHeight="1" s="217">
      <c r="A77" s="219" t="n"/>
    </row>
    <row r="78" ht="14.25" customFormat="1" customHeight="1" s="217">
      <c r="A78" s="219" t="inlineStr">
        <is>
          <t>Проверил ______________________        А.В. Костянецкая</t>
        </is>
      </c>
    </row>
    <row r="79" ht="14.25" customFormat="1" customHeight="1" s="217">
      <c r="A79" s="216" t="inlineStr">
        <is>
          <t xml:space="preserve">                        (подпись, инициалы, фамилия)</t>
        </is>
      </c>
    </row>
  </sheetData>
  <mergeCells count="22">
    <mergeCell ref="H9:H10"/>
    <mergeCell ref="B60:J60"/>
    <mergeCell ref="B55:H55"/>
    <mergeCell ref="A4:J4"/>
    <mergeCell ref="H2:J2"/>
    <mergeCell ref="C9:C10"/>
    <mergeCell ref="E9:E10"/>
    <mergeCell ref="A7:H7"/>
    <mergeCell ref="B22:H22"/>
    <mergeCell ref="B9:B10"/>
    <mergeCell ref="D9:D10"/>
    <mergeCell ref="B18:H18"/>
    <mergeCell ref="B21:H21"/>
    <mergeCell ref="B12:H12"/>
    <mergeCell ref="D6:J6"/>
    <mergeCell ref="A8:H8"/>
    <mergeCell ref="F9:G9"/>
    <mergeCell ref="B54:J54"/>
    <mergeCell ref="B61:H61"/>
    <mergeCell ref="A9:A10"/>
    <mergeCell ref="A6:C6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H34" sqref="H34"/>
    </sheetView>
  </sheetViews>
  <sheetFormatPr baseColWidth="8" defaultRowHeight="15"/>
  <cols>
    <col width="5.7109375" customWidth="1" style="220" min="1" max="1"/>
    <col width="17.5703125" customWidth="1" style="220" min="2" max="2"/>
    <col width="39.140625" customWidth="1" style="220" min="3" max="3"/>
    <col width="10.7109375" customWidth="1" style="220" min="4" max="4"/>
    <col width="13.85546875" customWidth="1" style="220" min="5" max="5"/>
    <col width="13.28515625" customWidth="1" style="220" min="6" max="6"/>
    <col width="14.140625" customWidth="1" style="220" min="7" max="7"/>
  </cols>
  <sheetData>
    <row r="1">
      <c r="A1" s="294" t="inlineStr">
        <is>
          <t>Приложение №6</t>
        </is>
      </c>
    </row>
    <row r="2" ht="21.75" customHeight="1" s="220">
      <c r="A2" s="294" t="n"/>
      <c r="B2" s="294" t="n"/>
      <c r="C2" s="294" t="n"/>
      <c r="D2" s="294" t="n"/>
      <c r="E2" s="294" t="n"/>
      <c r="F2" s="294" t="n"/>
      <c r="G2" s="294" t="n"/>
    </row>
    <row r="3">
      <c r="A3" s="255" t="inlineStr">
        <is>
          <t>Расчет стоимости оборудования</t>
        </is>
      </c>
    </row>
    <row r="4" ht="25.5" customHeight="1" s="220">
      <c r="A4" s="258" t="inlineStr">
        <is>
          <t>Наименование разрабатываемого показателя УНЦ — Демонтаж трансформаторов тока 35 кВ</t>
        </is>
      </c>
    </row>
    <row r="5">
      <c r="A5" s="219" t="n"/>
      <c r="B5" s="219" t="n"/>
      <c r="C5" s="219" t="n"/>
      <c r="D5" s="219" t="n"/>
      <c r="E5" s="219" t="n"/>
      <c r="F5" s="219" t="n"/>
      <c r="G5" s="219" t="n"/>
    </row>
    <row r="6" ht="30" customHeight="1" s="220">
      <c r="A6" s="299" t="inlineStr">
        <is>
          <t>№ пп.</t>
        </is>
      </c>
      <c r="B6" s="299" t="inlineStr">
        <is>
          <t>Код ресурса</t>
        </is>
      </c>
      <c r="C6" s="299" t="inlineStr">
        <is>
          <t>Наименование</t>
        </is>
      </c>
      <c r="D6" s="299" t="inlineStr">
        <is>
          <t>Ед. изм.</t>
        </is>
      </c>
      <c r="E6" s="286" t="inlineStr">
        <is>
          <t>Кол-во единиц по проектным данным</t>
        </is>
      </c>
      <c r="F6" s="299" t="inlineStr">
        <is>
          <t>Сметная стоимость в ценах на 01.01.2000 (руб.)</t>
        </is>
      </c>
      <c r="G6" s="347" t="n"/>
    </row>
    <row r="7">
      <c r="A7" s="349" t="n"/>
      <c r="B7" s="349" t="n"/>
      <c r="C7" s="349" t="n"/>
      <c r="D7" s="349" t="n"/>
      <c r="E7" s="349" t="n"/>
      <c r="F7" s="286" t="inlineStr">
        <is>
          <t>на ед. изм.</t>
        </is>
      </c>
      <c r="G7" s="286" t="inlineStr">
        <is>
          <t>общая</t>
        </is>
      </c>
    </row>
    <row r="8">
      <c r="A8" s="286" t="n">
        <v>1</v>
      </c>
      <c r="B8" s="286" t="n">
        <v>2</v>
      </c>
      <c r="C8" s="286" t="n">
        <v>3</v>
      </c>
      <c r="D8" s="286" t="n">
        <v>4</v>
      </c>
      <c r="E8" s="286" t="n">
        <v>5</v>
      </c>
      <c r="F8" s="286" t="n">
        <v>6</v>
      </c>
      <c r="G8" s="286" t="n">
        <v>7</v>
      </c>
    </row>
    <row r="9" ht="15" customHeight="1" s="220">
      <c r="A9" s="24" t="n"/>
      <c r="B9" s="289" t="inlineStr">
        <is>
          <t>ИНЖЕНЕРНОЕ ОБОРУДОВАНИЕ</t>
        </is>
      </c>
      <c r="C9" s="346" t="n"/>
      <c r="D9" s="346" t="n"/>
      <c r="E9" s="346" t="n"/>
      <c r="F9" s="346" t="n"/>
      <c r="G9" s="347" t="n"/>
    </row>
    <row r="10" ht="27" customHeight="1" s="220">
      <c r="A10" s="286" t="n"/>
      <c r="B10" s="293" t="n"/>
      <c r="C10" s="289" t="inlineStr">
        <is>
          <t>ИТОГО ИНЖЕНЕРНОЕ ОБОРУДОВАНИЕ</t>
        </is>
      </c>
      <c r="D10" s="293" t="n"/>
      <c r="E10" s="103" t="n"/>
      <c r="F10" s="291" t="n"/>
      <c r="G10" s="291" t="n">
        <v>0</v>
      </c>
    </row>
    <row r="11">
      <c r="A11" s="286" t="n"/>
      <c r="B11" s="289" t="inlineStr">
        <is>
          <t>ТЕХНОЛОГИЧЕСКОЕ ОБОРУДОВАНИЕ</t>
        </is>
      </c>
      <c r="C11" s="346" t="n"/>
      <c r="D11" s="346" t="n"/>
      <c r="E11" s="346" t="n"/>
      <c r="F11" s="346" t="n"/>
      <c r="G11" s="347" t="n"/>
    </row>
    <row r="12" ht="25.5" customHeight="1" s="220">
      <c r="A12" s="286" t="n"/>
      <c r="B12" s="289" t="n"/>
      <c r="C12" s="289" t="inlineStr">
        <is>
          <t>ИТОГО ТЕХНОЛОГИЧЕСКОЕ ОБОРУДОВАНИЕ</t>
        </is>
      </c>
      <c r="D12" s="289" t="n"/>
      <c r="E12" s="298" t="n"/>
      <c r="F12" s="291" t="n"/>
      <c r="G12" s="197" t="n">
        <v>0</v>
      </c>
    </row>
    <row r="13" ht="19.5" customHeight="1" s="220">
      <c r="A13" s="286" t="n"/>
      <c r="B13" s="289" t="n"/>
      <c r="C13" s="289" t="inlineStr">
        <is>
          <t>Всего по разделу «Оборудование»</t>
        </is>
      </c>
      <c r="D13" s="289" t="n"/>
      <c r="E13" s="298" t="n"/>
      <c r="F13" s="291" t="n"/>
      <c r="G13" s="197">
        <f>G10+G12</f>
        <v/>
      </c>
    </row>
    <row r="14">
      <c r="A14" s="218" t="n"/>
      <c r="B14" s="214" t="n"/>
      <c r="C14" s="218" t="n"/>
      <c r="D14" s="218" t="n"/>
      <c r="E14" s="218" t="n"/>
      <c r="F14" s="218" t="n"/>
      <c r="G14" s="218" t="n"/>
    </row>
    <row r="15">
      <c r="A15" s="219" t="inlineStr">
        <is>
          <t>Составил ______________________    А.Р. Маркова</t>
        </is>
      </c>
      <c r="B15" s="217" t="n"/>
      <c r="C15" s="217" t="n"/>
      <c r="D15" s="218" t="n"/>
      <c r="E15" s="218" t="n"/>
      <c r="F15" s="218" t="n"/>
      <c r="G15" s="218" t="n"/>
    </row>
    <row r="16">
      <c r="A16" s="216" t="inlineStr">
        <is>
          <t xml:space="preserve">                         (подпись, инициалы, фамилия)</t>
        </is>
      </c>
      <c r="B16" s="217" t="n"/>
      <c r="C16" s="217" t="n"/>
      <c r="D16" s="218" t="n"/>
      <c r="E16" s="218" t="n"/>
      <c r="F16" s="218" t="n"/>
      <c r="G16" s="218" t="n"/>
    </row>
    <row r="17">
      <c r="A17" s="219" t="n"/>
      <c r="B17" s="217" t="n"/>
      <c r="C17" s="217" t="n"/>
      <c r="D17" s="218" t="n"/>
      <c r="E17" s="218" t="n"/>
      <c r="F17" s="218" t="n"/>
      <c r="G17" s="218" t="n"/>
    </row>
    <row r="18">
      <c r="A18" s="219" t="inlineStr">
        <is>
          <t>Проверил ______________________        А.В. Костянецкая</t>
        </is>
      </c>
      <c r="B18" s="217" t="n"/>
      <c r="C18" s="217" t="n"/>
      <c r="D18" s="218" t="n"/>
      <c r="E18" s="218" t="n"/>
      <c r="F18" s="218" t="n"/>
      <c r="G18" s="218" t="n"/>
    </row>
    <row r="19">
      <c r="A19" s="216" t="inlineStr">
        <is>
          <t xml:space="preserve">                        (подпись, инициалы, фамилия)</t>
        </is>
      </c>
      <c r="B19" s="217" t="n"/>
      <c r="C19" s="217" t="n"/>
      <c r="D19" s="218" t="n"/>
      <c r="E19" s="218" t="n"/>
      <c r="F19" s="218" t="n"/>
      <c r="G19" s="2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topLeftCell="A4" workbookViewId="0">
      <selection activeCell="B13" activeCellId="1" sqref="D18 B13"/>
    </sheetView>
  </sheetViews>
  <sheetFormatPr baseColWidth="8" defaultColWidth="8.85546875" defaultRowHeight="15"/>
  <cols>
    <col width="14.42578125" customWidth="1" style="220" min="1" max="1"/>
    <col width="29.7109375" customWidth="1" style="220" min="2" max="2"/>
    <col width="38.140625" customWidth="1" style="220" min="3" max="3"/>
    <col width="34.42578125" customWidth="1" style="220" min="4" max="4"/>
    <col width="8.85546875" customWidth="1" style="220" min="5" max="5"/>
  </cols>
  <sheetData>
    <row r="1">
      <c r="B1" s="219" t="n"/>
      <c r="C1" s="219" t="n"/>
      <c r="D1" s="294" t="inlineStr">
        <is>
          <t>Приложение №7</t>
        </is>
      </c>
    </row>
    <row r="2">
      <c r="A2" s="294" t="n"/>
      <c r="B2" s="294" t="n"/>
      <c r="C2" s="294" t="n"/>
      <c r="D2" s="294" t="n"/>
    </row>
    <row r="3" ht="24.75" customHeight="1" s="220">
      <c r="A3" s="255" t="inlineStr">
        <is>
          <t>Расчет показателя УНЦ</t>
        </is>
      </c>
    </row>
    <row r="4" ht="24.75" customHeight="1" s="220">
      <c r="A4" s="255" t="n"/>
      <c r="B4" s="255" t="n"/>
      <c r="C4" s="255" t="n"/>
      <c r="D4" s="255" t="n"/>
    </row>
    <row r="5" ht="49.5" customHeight="1" s="220">
      <c r="A5" s="258" t="inlineStr">
        <is>
          <t xml:space="preserve">Наименование разрабатываемого показателя УНЦ - </t>
        </is>
      </c>
      <c r="D5" s="258">
        <f>'Прил.5 Расчет СМР и ОБ'!D6:J6</f>
        <v/>
      </c>
    </row>
    <row r="6" ht="19.9" customHeight="1" s="220">
      <c r="A6" s="258" t="inlineStr">
        <is>
          <t>Единица измерения  — 1 ед.</t>
        </is>
      </c>
      <c r="D6" s="258" t="n"/>
    </row>
    <row r="7">
      <c r="A7" s="219" t="n"/>
      <c r="B7" s="219" t="n"/>
      <c r="C7" s="219" t="n"/>
      <c r="D7" s="219" t="n"/>
    </row>
    <row r="8" ht="14.45" customHeight="1" s="220">
      <c r="A8" s="269" t="inlineStr">
        <is>
          <t>Код показателя</t>
        </is>
      </c>
      <c r="B8" s="269" t="inlineStr">
        <is>
          <t>Наименование показателя</t>
        </is>
      </c>
      <c r="C8" s="269" t="inlineStr">
        <is>
          <t>Наименование РМ, входящих в состав показателя</t>
        </is>
      </c>
      <c r="D8" s="269" t="inlineStr">
        <is>
          <t>Норматив цены на 01.01.2023, тыс.руб.</t>
        </is>
      </c>
    </row>
    <row r="9" ht="15" customHeight="1" s="220">
      <c r="A9" s="349" t="n"/>
      <c r="B9" s="349" t="n"/>
      <c r="C9" s="349" t="n"/>
      <c r="D9" s="349" t="n"/>
    </row>
    <row r="10">
      <c r="A10" s="286" t="n">
        <v>1</v>
      </c>
      <c r="B10" s="286" t="n">
        <v>2</v>
      </c>
      <c r="C10" s="286" t="n">
        <v>3</v>
      </c>
      <c r="D10" s="286" t="n">
        <v>4</v>
      </c>
    </row>
    <row r="11" ht="41.45" customHeight="1" s="220">
      <c r="A11" s="286" t="inlineStr">
        <is>
          <t>М6-09-2</t>
        </is>
      </c>
      <c r="B11" s="286" t="inlineStr">
        <is>
          <t>УНЦ на демонтажные работы ПС</t>
        </is>
      </c>
      <c r="C11" s="210" t="inlineStr">
        <is>
          <t>Демонтаж трансформаторов тока 35 кВ</t>
        </is>
      </c>
      <c r="D11" s="211">
        <f>'Прил.4 РМ'!C41/1000</f>
        <v/>
      </c>
      <c r="E11" s="212" t="n"/>
    </row>
    <row r="12">
      <c r="A12" s="218" t="n"/>
      <c r="B12" s="214" t="n"/>
      <c r="C12" s="218" t="n"/>
      <c r="D12" s="218" t="n"/>
    </row>
    <row r="13">
      <c r="A13" s="219" t="inlineStr">
        <is>
          <t>Составил ______________________      А.Р. Маркова</t>
        </is>
      </c>
      <c r="B13" s="217" t="n"/>
      <c r="C13" s="217" t="n"/>
      <c r="D13" s="218" t="n"/>
    </row>
    <row r="14">
      <c r="A14" s="216" t="inlineStr">
        <is>
          <t xml:space="preserve">                         (подпись, инициалы, фамилия)</t>
        </is>
      </c>
      <c r="B14" s="217" t="n"/>
      <c r="C14" s="217" t="n"/>
      <c r="D14" s="218" t="n"/>
    </row>
    <row r="15">
      <c r="A15" s="219" t="n"/>
      <c r="B15" s="217" t="n"/>
      <c r="C15" s="217" t="n"/>
      <c r="D15" s="218" t="n"/>
    </row>
    <row r="16">
      <c r="A16" s="219" t="inlineStr">
        <is>
          <t>Проверил ______________________        А.В. Костянецкая</t>
        </is>
      </c>
      <c r="B16" s="217" t="n"/>
      <c r="C16" s="217" t="n"/>
      <c r="D16" s="218" t="n"/>
    </row>
    <row r="17">
      <c r="A17" s="216" t="inlineStr">
        <is>
          <t xml:space="preserve">                        (подпись, инициалы, фамилия)</t>
        </is>
      </c>
      <c r="B17" s="217" t="n"/>
      <c r="C17" s="217" t="n"/>
      <c r="D17" s="21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7" zoomScale="60" zoomScaleNormal="85" workbookViewId="0">
      <selection activeCell="B27" sqref="B27"/>
    </sheetView>
  </sheetViews>
  <sheetFormatPr baseColWidth="8" defaultRowHeight="15"/>
  <cols>
    <col width="9.140625" customWidth="1" style="220" min="1" max="1"/>
    <col width="40.7109375" customWidth="1" style="220" min="2" max="2"/>
    <col width="37" customWidth="1" style="220" min="3" max="3"/>
    <col width="32" customWidth="1" style="220" min="4" max="4"/>
    <col width="9.140625" customWidth="1" style="220" min="5" max="5"/>
  </cols>
  <sheetData>
    <row r="4" ht="15.75" customHeight="1" s="220">
      <c r="B4" s="263" t="inlineStr">
        <is>
          <t>Приложение № 10</t>
        </is>
      </c>
    </row>
    <row r="5" ht="18.75" customHeight="1" s="220">
      <c r="B5" s="124" t="n"/>
    </row>
    <row r="6" ht="15.75" customHeight="1" s="220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00" t="n"/>
    </row>
    <row r="8">
      <c r="B8" s="300" t="n"/>
      <c r="C8" s="300" t="n"/>
      <c r="D8" s="300" t="n"/>
      <c r="E8" s="300" t="n"/>
    </row>
    <row r="9" ht="47.25" customHeight="1" s="220">
      <c r="B9" s="269" t="inlineStr">
        <is>
          <t>Наименование индекса / норм сопутствующих затрат</t>
        </is>
      </c>
      <c r="C9" s="269" t="inlineStr">
        <is>
          <t>Дата применения и обоснование индекса / норм сопутствующих затрат</t>
        </is>
      </c>
      <c r="D9" s="269" t="inlineStr">
        <is>
          <t>Размер индекса / норма сопутствующих затрат</t>
        </is>
      </c>
    </row>
    <row r="10" ht="15.75" customHeight="1" s="220">
      <c r="B10" s="269" t="n">
        <v>1</v>
      </c>
      <c r="C10" s="269" t="n">
        <v>2</v>
      </c>
      <c r="D10" s="269" t="n">
        <v>3</v>
      </c>
    </row>
    <row r="11" ht="45" customHeight="1" s="220">
      <c r="B11" s="269" t="inlineStr">
        <is>
          <t xml:space="preserve">Индекс изменения сметной стоимости на 1 квартал 2023 года. ОЗП </t>
        </is>
      </c>
      <c r="C11" s="269" t="inlineStr">
        <is>
          <t>Письмо Минстроя России от 30.03.2023г. №17106-ИФ/09  прил.1</t>
        </is>
      </c>
      <c r="D11" s="269" t="n">
        <v>44.29</v>
      </c>
    </row>
    <row r="12" ht="29.25" customHeight="1" s="220">
      <c r="B12" s="269" t="inlineStr">
        <is>
          <t>Индекс изменения сметной стоимости на 1 квартал 2023 года. ЭМ</t>
        </is>
      </c>
      <c r="C12" s="269" t="inlineStr">
        <is>
          <t>Письмо Минстроя России от 30.03.2023г. №17106-ИФ/09  прил.1</t>
        </is>
      </c>
      <c r="D12" s="269" t="n">
        <v>13.47</v>
      </c>
    </row>
    <row r="13" ht="29.25" customHeight="1" s="220">
      <c r="B13" s="269" t="inlineStr">
        <is>
          <t>Индекс изменения сметной стоимости на 1 квартал 2023 года. МАТ</t>
        </is>
      </c>
      <c r="C13" s="269" t="inlineStr">
        <is>
          <t>Письмо Минстроя России от 30.03.2023г. №17106-ИФ/09  прил.1</t>
        </is>
      </c>
      <c r="D13" s="269" t="n">
        <v>8.039999999999999</v>
      </c>
    </row>
    <row r="14" ht="30.75" customHeight="1" s="220">
      <c r="B14" s="269" t="inlineStr">
        <is>
          <t>Индекс изменения сметной стоимости на 1 квартал 2023 года. ОБ</t>
        </is>
      </c>
      <c r="C14" s="118" t="inlineStr">
        <is>
          <t>Письмо Минстроя России от 23.02.2023г. №9791-ИФ/09 прил.6</t>
        </is>
      </c>
      <c r="D14" s="269" t="n">
        <v>6.26</v>
      </c>
    </row>
    <row r="15" ht="89.25" customHeight="1" s="220">
      <c r="B15" s="269" t="inlineStr">
        <is>
          <t>Временные здания и сооружения</t>
        </is>
      </c>
      <c r="C15" s="2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5" t="n">
        <v>0.039</v>
      </c>
    </row>
    <row r="16" ht="78.75" customHeight="1" s="220">
      <c r="B16" s="269" t="inlineStr">
        <is>
          <t>Дополнительные затраты при производстве строительно-монтажных работ в зимнее время</t>
        </is>
      </c>
      <c r="C16" s="2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5" t="n">
        <v>0.021</v>
      </c>
    </row>
    <row r="17" ht="34.5" customHeight="1" s="220">
      <c r="B17" s="269" t="n"/>
      <c r="C17" s="269" t="n"/>
      <c r="D17" s="269" t="n"/>
    </row>
    <row r="18" ht="31.5" customHeight="1" s="220">
      <c r="B18" s="269" t="inlineStr">
        <is>
          <t>Строительный контроль</t>
        </is>
      </c>
      <c r="C18" s="269" t="inlineStr">
        <is>
          <t>Постановление Правительства РФ от 21.06.10 г. № 468</t>
        </is>
      </c>
      <c r="D18" s="125" t="n">
        <v>0.0214</v>
      </c>
    </row>
    <row r="19" ht="31.5" customHeight="1" s="220">
      <c r="B19" s="269" t="inlineStr">
        <is>
          <t>Авторский надзор - 0,2%</t>
        </is>
      </c>
      <c r="C19" s="269" t="inlineStr">
        <is>
          <t>Приказ от 4.08.2020 № 421/пр п.173</t>
        </is>
      </c>
      <c r="D19" s="125" t="n">
        <v>0.002</v>
      </c>
    </row>
    <row r="20" ht="24" customHeight="1" s="220">
      <c r="B20" s="269" t="inlineStr">
        <is>
          <t>Непредвиденные расходы</t>
        </is>
      </c>
      <c r="C20" s="269" t="inlineStr">
        <is>
          <t>Приказ от 4.08.2020 № 421/пр п.179</t>
        </is>
      </c>
      <c r="D20" s="125" t="n">
        <v>0.03</v>
      </c>
    </row>
    <row r="21" ht="18.75" customHeight="1" s="220">
      <c r="B21" s="115" t="n"/>
    </row>
    <row r="22" ht="18.75" customHeight="1" s="220">
      <c r="B22" s="115" t="n"/>
    </row>
    <row r="23" ht="18.75" customHeight="1" s="220">
      <c r="B23" s="115" t="n"/>
    </row>
    <row r="24" ht="18.75" customHeight="1" s="220">
      <c r="B24" s="115" t="n"/>
    </row>
    <row r="27">
      <c r="B27" s="219" t="inlineStr">
        <is>
          <t>Составил ______________________        А.Р. Маркова</t>
        </is>
      </c>
      <c r="C27" s="217" t="n"/>
    </row>
    <row r="28">
      <c r="B28" s="216" t="inlineStr">
        <is>
          <t xml:space="preserve">                         (подпись, инициалы, фамилия)</t>
        </is>
      </c>
      <c r="C28" s="217" t="n"/>
    </row>
    <row r="29">
      <c r="B29" s="219" t="n"/>
      <c r="C29" s="217" t="n"/>
    </row>
    <row r="30">
      <c r="B30" s="219" t="inlineStr">
        <is>
          <t>Проверил ______________________        А.В. Костянецкая</t>
        </is>
      </c>
      <c r="C30" s="217" t="n"/>
    </row>
    <row r="31">
      <c r="B31" s="216" t="inlineStr">
        <is>
          <t xml:space="preserve">                        (подпись, инициалы, фамилия)</t>
        </is>
      </c>
      <c r="C31" s="2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topLeftCell="A16" zoomScale="60" zoomScaleNormal="100" workbookViewId="0">
      <selection activeCell="I17" sqref="I17"/>
    </sheetView>
  </sheetViews>
  <sheetFormatPr baseColWidth="8" defaultColWidth="9.140625" defaultRowHeight="15"/>
  <cols>
    <col width="44.85546875" customWidth="1" style="220" min="2" max="2"/>
    <col width="13" customWidth="1" style="220" min="3" max="3"/>
    <col width="22.85546875" customWidth="1" style="220" min="4" max="4"/>
    <col width="21.5703125" customWidth="1" style="220" min="5" max="5"/>
    <col width="43.85546875" customWidth="1" style="220" min="6" max="6"/>
  </cols>
  <sheetData>
    <row r="1" s="220"/>
    <row r="2" ht="17.25" customHeight="1" s="220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20"/>
    <row r="4" ht="18" customHeight="1" s="220">
      <c r="A4" s="221" t="inlineStr">
        <is>
          <t>Составлен в уровне цен на 01.01.2023 г.</t>
        </is>
      </c>
      <c r="B4" s="254" t="n"/>
      <c r="C4" s="254" t="n"/>
      <c r="D4" s="254" t="n"/>
      <c r="E4" s="254" t="n"/>
      <c r="F4" s="254" t="n"/>
      <c r="G4" s="254" t="n"/>
    </row>
    <row r="5" ht="15.75" customHeight="1" s="220">
      <c r="A5" s="223" t="inlineStr">
        <is>
          <t>№ пп.</t>
        </is>
      </c>
      <c r="B5" s="223" t="inlineStr">
        <is>
          <t>Наименование элемента</t>
        </is>
      </c>
      <c r="C5" s="223" t="inlineStr">
        <is>
          <t>Обозначение</t>
        </is>
      </c>
      <c r="D5" s="223" t="inlineStr">
        <is>
          <t>Формула</t>
        </is>
      </c>
      <c r="E5" s="223" t="inlineStr">
        <is>
          <t>Величина элемента</t>
        </is>
      </c>
      <c r="F5" s="223" t="inlineStr">
        <is>
          <t>Наименования обосновывающих документов</t>
        </is>
      </c>
      <c r="G5" s="254" t="n"/>
    </row>
    <row r="6" ht="15.75" customHeight="1" s="220">
      <c r="A6" s="223" t="n">
        <v>1</v>
      </c>
      <c r="B6" s="223" t="n">
        <v>2</v>
      </c>
      <c r="C6" s="223" t="n">
        <v>3</v>
      </c>
      <c r="D6" s="223" t="n">
        <v>4</v>
      </c>
      <c r="E6" s="223" t="n">
        <v>5</v>
      </c>
      <c r="F6" s="223" t="n">
        <v>6</v>
      </c>
      <c r="G6" s="254" t="n"/>
    </row>
    <row r="7" ht="110.25" customHeight="1" s="220">
      <c r="A7" s="224" t="inlineStr">
        <is>
          <t>1.1</t>
        </is>
      </c>
      <c r="B7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9" t="inlineStr">
        <is>
          <t>С1ср</t>
        </is>
      </c>
      <c r="D7" s="269" t="inlineStr">
        <is>
          <t>-</t>
        </is>
      </c>
      <c r="E7" s="227" t="n">
        <v>47872.94</v>
      </c>
      <c r="F7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4" t="n"/>
    </row>
    <row r="8" ht="31.5" customHeight="1" s="220">
      <c r="A8" s="224" t="inlineStr">
        <is>
          <t>1.2</t>
        </is>
      </c>
      <c r="B8" s="229" t="inlineStr">
        <is>
          <t>Среднегодовое нормативное число часов работы одного рабочего в месяц, часы (ч.)</t>
        </is>
      </c>
      <c r="C8" s="269" t="inlineStr">
        <is>
          <t>tср</t>
        </is>
      </c>
      <c r="D8" s="269" t="inlineStr">
        <is>
          <t>1973ч/12мес.</t>
        </is>
      </c>
      <c r="E8" s="228">
        <f>1973/12</f>
        <v/>
      </c>
      <c r="F8" s="229" t="inlineStr">
        <is>
          <t>Производственный календарь 2023 год
(40-часов.неделя)</t>
        </is>
      </c>
      <c r="G8" s="231" t="n"/>
    </row>
    <row r="9" ht="15.75" customHeight="1" s="220">
      <c r="A9" s="224" t="inlineStr">
        <is>
          <t>1.3</t>
        </is>
      </c>
      <c r="B9" s="229" t="inlineStr">
        <is>
          <t>Коэффициент увеличения</t>
        </is>
      </c>
      <c r="C9" s="269" t="inlineStr">
        <is>
          <t>Кув</t>
        </is>
      </c>
      <c r="D9" s="269" t="inlineStr">
        <is>
          <t>-</t>
        </is>
      </c>
      <c r="E9" s="228" t="n">
        <v>1</v>
      </c>
      <c r="F9" s="229" t="n"/>
      <c r="G9" s="231" t="n"/>
    </row>
    <row r="10" ht="15.75" customHeight="1" s="220">
      <c r="A10" s="224" t="inlineStr">
        <is>
          <t>1.4</t>
        </is>
      </c>
      <c r="B10" s="229" t="inlineStr">
        <is>
          <t>Средний разряд работ</t>
        </is>
      </c>
      <c r="C10" s="269" t="n"/>
      <c r="D10" s="269" t="n"/>
      <c r="E10" s="362" t="n">
        <v>3.6</v>
      </c>
      <c r="F10" s="229" t="inlineStr">
        <is>
          <t>РТМ</t>
        </is>
      </c>
      <c r="G10" s="231" t="n"/>
    </row>
    <row r="11" ht="78.75" customHeight="1" s="220">
      <c r="A11" s="224" t="inlineStr">
        <is>
          <t>1.5</t>
        </is>
      </c>
      <c r="B11" s="229" t="inlineStr">
        <is>
          <t>Тарифный коэффициент среднего разряда работ</t>
        </is>
      </c>
      <c r="C11" s="269" t="inlineStr">
        <is>
          <t>КТ</t>
        </is>
      </c>
      <c r="D11" s="269" t="inlineStr">
        <is>
          <t>-</t>
        </is>
      </c>
      <c r="E11" s="363" t="n">
        <v>1.278</v>
      </c>
      <c r="F11" s="2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4" t="n"/>
    </row>
    <row r="12" ht="78.75" customHeight="1" s="220">
      <c r="A12" s="224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64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1" t="n"/>
    </row>
    <row r="13" ht="63" customHeight="1" s="220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4" t="n"/>
    </row>
    <row r="14" ht="15.75" customHeight="1" s="220">
      <c r="A14" s="242" t="n"/>
      <c r="B14" s="243" t="inlineStr">
        <is>
          <t>Инженер I категории</t>
        </is>
      </c>
      <c r="C14" s="243" t="n"/>
      <c r="D14" s="243" t="n"/>
      <c r="E14" s="243" t="n"/>
      <c r="F14" s="244" t="n"/>
    </row>
    <row r="15" ht="110.25" customHeight="1" s="220">
      <c r="A15" s="224" t="inlineStr">
        <is>
          <t>1.1</t>
        </is>
      </c>
      <c r="B15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9" t="inlineStr">
        <is>
          <t>С1ср</t>
        </is>
      </c>
      <c r="D15" s="269" t="inlineStr">
        <is>
          <t>-</t>
        </is>
      </c>
      <c r="E15" s="227" t="n">
        <v>47872.94</v>
      </c>
      <c r="F15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54" t="n"/>
    </row>
    <row r="16" ht="31.5" customHeight="1" s="220">
      <c r="A16" s="224" t="inlineStr">
        <is>
          <t>1.2</t>
        </is>
      </c>
      <c r="B16" s="229" t="inlineStr">
        <is>
          <t>Среднегодовое нормативное число часов работы одного рабочего в месяц, часы (ч.)</t>
        </is>
      </c>
      <c r="C16" s="269" t="inlineStr">
        <is>
          <t>tср</t>
        </is>
      </c>
      <c r="D16" s="269" t="inlineStr">
        <is>
          <t>1973ч/12мес.</t>
        </is>
      </c>
      <c r="E16" s="228">
        <f>1973/12</f>
        <v/>
      </c>
      <c r="F16" s="229" t="inlineStr">
        <is>
          <t>Производственный календарь 2023 год
(40-часов.неделя)</t>
        </is>
      </c>
      <c r="G16" s="231" t="n"/>
    </row>
    <row r="17" ht="15.75" customHeight="1" s="220">
      <c r="A17" s="224" t="inlineStr">
        <is>
          <t>1.3</t>
        </is>
      </c>
      <c r="B17" s="229" t="inlineStr">
        <is>
          <t>Коэффициент увеличения</t>
        </is>
      </c>
      <c r="C17" s="269" t="inlineStr">
        <is>
          <t>Кув</t>
        </is>
      </c>
      <c r="D17" s="269" t="inlineStr">
        <is>
          <t>-</t>
        </is>
      </c>
      <c r="E17" s="228" t="n">
        <v>1</v>
      </c>
      <c r="F17" s="229" t="n"/>
      <c r="G17" s="231" t="n"/>
    </row>
    <row r="18" ht="15.75" customHeight="1" s="220">
      <c r="A18" s="224" t="inlineStr">
        <is>
          <t>1.4</t>
        </is>
      </c>
      <c r="B18" s="229" t="inlineStr">
        <is>
          <t>Средний разряд работ</t>
        </is>
      </c>
      <c r="C18" s="269" t="n"/>
      <c r="D18" s="269" t="n"/>
      <c r="E18" s="362" t="inlineStr">
        <is>
          <t>Инженер I категории</t>
        </is>
      </c>
      <c r="F18" s="229" t="inlineStr">
        <is>
          <t>РТМ</t>
        </is>
      </c>
      <c r="G18" s="231" t="n"/>
    </row>
    <row r="19" ht="78.75" customHeight="1" s="220">
      <c r="A19" s="237" t="inlineStr">
        <is>
          <t>1.5</t>
        </is>
      </c>
      <c r="B19" s="241" t="inlineStr">
        <is>
          <t>Тарифный коэффициент среднего разряда работ</t>
        </is>
      </c>
      <c r="C19" s="239" t="inlineStr">
        <is>
          <t>КТ</t>
        </is>
      </c>
      <c r="D19" s="239" t="inlineStr">
        <is>
          <t>-</t>
        </is>
      </c>
      <c r="E19" s="365" t="n">
        <v>2.15</v>
      </c>
      <c r="F19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54" t="n"/>
    </row>
    <row r="20" ht="78.75" customHeight="1" s="220">
      <c r="A20" s="224" t="inlineStr">
        <is>
          <t>1.6</t>
        </is>
      </c>
      <c r="B20" s="234" t="inlineStr">
        <is>
          <t>Коэффициент инфляции, определяемый поквартально</t>
        </is>
      </c>
      <c r="C20" s="269" t="inlineStr">
        <is>
          <t>Кинф</t>
        </is>
      </c>
      <c r="D20" s="269" t="inlineStr">
        <is>
          <t>-</t>
        </is>
      </c>
      <c r="E20" s="364" t="n">
        <v>1.139</v>
      </c>
      <c r="F20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31" t="n"/>
    </row>
    <row r="21" ht="63" customHeight="1" s="220">
      <c r="A21" s="224" t="inlineStr">
        <is>
          <t>1.7</t>
        </is>
      </c>
      <c r="B21" s="246" t="inlineStr">
        <is>
          <t>Размер средств на оплату труда рабочих-строителей в текущем уровне цен (ФОТр.тек.), руб/чел.-ч</t>
        </is>
      </c>
      <c r="C21" s="269" t="inlineStr">
        <is>
          <t>ФОТр.тек.</t>
        </is>
      </c>
      <c r="D21" s="269" t="inlineStr">
        <is>
          <t>(С1ср/tср*КТ*Т*Кув)*Кинф</t>
        </is>
      </c>
      <c r="E21" s="247">
        <f>((E15*E17/E16)*E19)*E20</f>
        <v/>
      </c>
      <c r="F21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54" t="n"/>
    </row>
    <row r="22" ht="15.75" customHeight="1" s="220">
      <c r="A22" s="242" t="n"/>
      <c r="B22" s="243" t="inlineStr">
        <is>
          <t>Инженер II категории</t>
        </is>
      </c>
      <c r="C22" s="243" t="n"/>
      <c r="D22" s="243" t="n"/>
      <c r="E22" s="243" t="n"/>
      <c r="F22" s="244" t="n"/>
    </row>
    <row r="23" ht="110.25" customHeight="1" s="220">
      <c r="A23" s="224" t="inlineStr">
        <is>
          <t>1.1</t>
        </is>
      </c>
      <c r="B23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9" t="inlineStr">
        <is>
          <t>С1ср</t>
        </is>
      </c>
      <c r="D23" s="269" t="inlineStr">
        <is>
          <t>-</t>
        </is>
      </c>
      <c r="E23" s="227" t="n">
        <v>47872.94</v>
      </c>
      <c r="F23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54" t="n"/>
    </row>
    <row r="24" ht="31.5" customHeight="1" s="220">
      <c r="A24" s="224" t="inlineStr">
        <is>
          <t>1.2</t>
        </is>
      </c>
      <c r="B24" s="229" t="inlineStr">
        <is>
          <t>Среднегодовое нормативное число часов работы одного рабочего в месяц, часы (ч.)</t>
        </is>
      </c>
      <c r="C24" s="269" t="inlineStr">
        <is>
          <t>tср</t>
        </is>
      </c>
      <c r="D24" s="269" t="inlineStr">
        <is>
          <t>1973ч/12мес.</t>
        </is>
      </c>
      <c r="E24" s="228">
        <f>1973/12</f>
        <v/>
      </c>
      <c r="F24" s="229" t="inlineStr">
        <is>
          <t>Производственный календарь 2023 год
(40-часов.неделя)</t>
        </is>
      </c>
      <c r="G24" s="231" t="n"/>
    </row>
    <row r="25" ht="15.75" customHeight="1" s="220">
      <c r="A25" s="224" t="inlineStr">
        <is>
          <t>1.3</t>
        </is>
      </c>
      <c r="B25" s="229" t="inlineStr">
        <is>
          <t>Коэффициент увеличения</t>
        </is>
      </c>
      <c r="C25" s="269" t="inlineStr">
        <is>
          <t>Кув</t>
        </is>
      </c>
      <c r="D25" s="269" t="inlineStr">
        <is>
          <t>-</t>
        </is>
      </c>
      <c r="E25" s="228" t="n">
        <v>1</v>
      </c>
      <c r="F25" s="229" t="n"/>
      <c r="G25" s="231" t="n"/>
    </row>
    <row r="26" ht="15.75" customHeight="1" s="220">
      <c r="A26" s="224" t="inlineStr">
        <is>
          <t>1.4</t>
        </is>
      </c>
      <c r="B26" s="229" t="inlineStr">
        <is>
          <t>Средний разряд работ</t>
        </is>
      </c>
      <c r="C26" s="269" t="n"/>
      <c r="D26" s="269" t="n"/>
      <c r="E26" s="362" t="inlineStr">
        <is>
          <t>Инженер II категории</t>
        </is>
      </c>
      <c r="F26" s="229" t="inlineStr">
        <is>
          <t>РТМ</t>
        </is>
      </c>
      <c r="G26" s="231" t="n"/>
    </row>
    <row r="27" ht="78.75" customHeight="1" s="220">
      <c r="A27" s="237" t="inlineStr">
        <is>
          <t>1.5</t>
        </is>
      </c>
      <c r="B27" s="241" t="inlineStr">
        <is>
          <t>Тарифный коэффициент среднего разряда работ</t>
        </is>
      </c>
      <c r="C27" s="239" t="inlineStr">
        <is>
          <t>КТ</t>
        </is>
      </c>
      <c r="D27" s="239" t="inlineStr">
        <is>
          <t>-</t>
        </is>
      </c>
      <c r="E27" s="365" t="n">
        <v>1.96</v>
      </c>
      <c r="F27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54" t="n"/>
    </row>
    <row r="28" ht="78.75" customHeight="1" s="220">
      <c r="A28" s="224" t="inlineStr">
        <is>
          <t>1.6</t>
        </is>
      </c>
      <c r="B28" s="234" t="inlineStr">
        <is>
          <t>Коэффициент инфляции, определяемый поквартально</t>
        </is>
      </c>
      <c r="C28" s="269" t="inlineStr">
        <is>
          <t>Кинф</t>
        </is>
      </c>
      <c r="D28" s="269" t="inlineStr">
        <is>
          <t>-</t>
        </is>
      </c>
      <c r="E28" s="364" t="n">
        <v>1.139</v>
      </c>
      <c r="F28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31" t="n"/>
    </row>
    <row r="29" ht="63" customHeight="1" s="220">
      <c r="A29" s="224" t="inlineStr">
        <is>
          <t>1.7</t>
        </is>
      </c>
      <c r="B29" s="246" t="inlineStr">
        <is>
          <t>Размер средств на оплату труда рабочих-строителей в текущем уровне цен (ФОТр.тек.), руб/чел.-ч</t>
        </is>
      </c>
      <c r="C29" s="269" t="inlineStr">
        <is>
          <t>ФОТр.тек.</t>
        </is>
      </c>
      <c r="D29" s="269" t="inlineStr">
        <is>
          <t>(С1ср/tср*КТ*Т*Кув)*Кинф</t>
        </is>
      </c>
      <c r="E29" s="247">
        <f>((E23*E25/E24)*E27)*E28</f>
        <v/>
      </c>
      <c r="F29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54" t="n"/>
    </row>
  </sheetData>
  <mergeCells count="1">
    <mergeCell ref="A2:F2"/>
  </mergeCells>
  <pageMargins left="0.7" right="0.7" top="0.75" bottom="0.75" header="0.3" footer="0.3"/>
  <pageSetup orientation="portrait" scale="58"/>
  <rowBreaks count="1" manualBreakCount="1">
    <brk id="21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2025-01-24T12:11:58Z</dcterms:modified>
  <cp:lastModifiedBy>Nikolay Ivanov</cp:lastModifiedBy>
  <cp:lastPrinted>2023-11-29T08:58:26Z</cp:lastPrinted>
</cp:coreProperties>
</file>