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Area" localSheetId="2">'Прил. 3'!$A$1:$H$116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ОБ'!$A$1:$J$82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0.0000"/>
    <numFmt numFmtId="166" formatCode="0.0"/>
    <numFmt numFmtId="167" formatCode="0.00000000"/>
    <numFmt numFmtId="168" formatCode="#,##0.0000"/>
    <numFmt numFmtId="169" formatCode="#,##0.00\ _₽"/>
    <numFmt numFmtId="170" formatCode="#,##0.0"/>
    <numFmt numFmtId="171" formatCode="#,##0.000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Arial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2" fontId="19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49" fontId="0" fillId="0" borderId="0" pivotButton="0" quotePrefix="0" xfId="0"/>
    <xf numFmtId="166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167" fontId="0" fillId="0" borderId="0" pivotButton="0" quotePrefix="0" xfId="0"/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0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165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9" fontId="2" fillId="0" borderId="1" applyAlignment="1" pivotButton="0" quotePrefix="0" xfId="0">
      <alignment horizontal="right" vertical="center" wrapText="1"/>
    </xf>
    <xf numFmtId="49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9" fontId="23" fillId="0" borderId="1" applyAlignment="1" pivotButton="0" quotePrefix="0" xfId="0">
      <alignment vertical="center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22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10" fontId="2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horizontal="right"/>
    </xf>
    <xf numFmtId="49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5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25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25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1" fontId="17" fillId="0" borderId="5" applyAlignment="1" pivotButton="0" quotePrefix="0" xfId="0">
      <alignment horizontal="center" vertical="center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right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4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165" fontId="23" fillId="0" borderId="1" applyAlignment="1" pivotButton="0" quotePrefix="0" xfId="0">
      <alignment horizontal="center" vertical="center" wrapText="1"/>
    </xf>
    <xf numFmtId="166" fontId="0" fillId="0" borderId="0" pivotButton="0" quotePrefix="0" xfId="0"/>
    <xf numFmtId="167" fontId="0" fillId="0" borderId="0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14" pivotButton="0" quotePrefix="0" xfId="0"/>
    <xf numFmtId="169" fontId="2" fillId="0" borderId="1" applyAlignment="1" pivotButton="0" quotePrefix="0" xfId="0">
      <alignment horizontal="right" vertical="center" wrapText="1"/>
    </xf>
    <xf numFmtId="169" fontId="23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43" fontId="0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171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D31"/>
  <sheetViews>
    <sheetView view="pageBreakPreview" topLeftCell="A17" zoomScale="70" zoomScaleNormal="70" workbookViewId="0">
      <selection activeCell="C26" sqref="C26"/>
    </sheetView>
  </sheetViews>
  <sheetFormatPr baseColWidth="8" defaultRowHeight="15"/>
  <cols>
    <col width="36.85546875" customWidth="1" style="206" min="3" max="3"/>
    <col width="43.85546875" customWidth="1" style="206" min="4" max="4"/>
  </cols>
  <sheetData>
    <row r="3" ht="15.75" customHeight="1" s="206">
      <c r="B3" s="246" t="inlineStr">
        <is>
          <t>Приложение № 1</t>
        </is>
      </c>
    </row>
    <row r="4" ht="18.75" customHeight="1" s="206">
      <c r="B4" s="247" t="inlineStr">
        <is>
          <t>Сравнительная таблица отбора объекта-представителя</t>
        </is>
      </c>
    </row>
    <row r="5" ht="84" customHeight="1" s="206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6">
      <c r="B6" s="114" t="n"/>
      <c r="C6" s="114" t="n"/>
      <c r="D6" s="114" t="n"/>
    </row>
    <row r="7" ht="42" customHeight="1" s="206">
      <c r="B7" s="245" t="inlineStr">
        <is>
          <t>Наименование разрабатываемого показателя УНЦ — Демонтаж трансформаторов тока 220 кВ</t>
        </is>
      </c>
    </row>
    <row r="8" ht="31.5" customHeight="1" s="206">
      <c r="B8" s="245" t="inlineStr">
        <is>
          <t>Сопоставимый уровень цен: 01.01.2000</t>
        </is>
      </c>
    </row>
    <row r="9" ht="15.75" customHeight="1" s="206">
      <c r="B9" s="245" t="inlineStr">
        <is>
          <t>Единица измерения  — 1 ед</t>
        </is>
      </c>
    </row>
    <row r="10" ht="18.75" customHeight="1" s="206">
      <c r="B10" s="115" t="n"/>
    </row>
    <row r="11" ht="15.75" customHeight="1" s="206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>Объект-представитель</t>
        </is>
      </c>
    </row>
    <row r="12" ht="41.25" customHeight="1" s="206">
      <c r="B12" s="252" t="n">
        <v>1</v>
      </c>
      <c r="C12" s="220" t="inlineStr">
        <is>
          <t>Наименование объекта-представителя</t>
        </is>
      </c>
      <c r="D12" s="252" t="inlineStr">
        <is>
          <t>ПС Тюрлема (МЭС Волги)</t>
        </is>
      </c>
    </row>
    <row r="13" ht="31.5" customHeight="1" s="206">
      <c r="B13" s="252" t="n">
        <v>2</v>
      </c>
      <c r="C13" s="220" t="inlineStr">
        <is>
          <t>Наименование субъекта Российской Федерации</t>
        </is>
      </c>
      <c r="D13" s="252" t="inlineStr">
        <is>
          <t>Чувашская Республика, Козловский район</t>
        </is>
      </c>
    </row>
    <row r="14" ht="15.75" customHeight="1" s="206">
      <c r="B14" s="252" t="n">
        <v>3</v>
      </c>
      <c r="C14" s="220" t="inlineStr">
        <is>
          <t>Климатический район и подрайон</t>
        </is>
      </c>
      <c r="D14" s="252" t="inlineStr">
        <is>
          <t>IIВ</t>
        </is>
      </c>
    </row>
    <row r="15" ht="15.75" customHeight="1" s="206">
      <c r="B15" s="252" t="n">
        <v>4</v>
      </c>
      <c r="C15" s="220" t="inlineStr">
        <is>
          <t>Мощность объекта</t>
        </is>
      </c>
      <c r="D15" s="252" t="n">
        <v>2</v>
      </c>
    </row>
    <row r="16" ht="107.25" customHeight="1" s="206">
      <c r="B16" s="252" t="n">
        <v>5</v>
      </c>
      <c r="C16" s="11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2" t="inlineStr">
        <is>
          <t>ТГФМ-220</t>
        </is>
      </c>
    </row>
    <row r="17" ht="95.25" customHeight="1" s="206">
      <c r="B17" s="252" t="n">
        <v>6</v>
      </c>
      <c r="C17" s="11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5">
        <f>D18+D19</f>
        <v/>
      </c>
    </row>
    <row r="18" ht="15.75" customHeight="1" s="206">
      <c r="B18" s="119" t="inlineStr">
        <is>
          <t>6.1</t>
        </is>
      </c>
      <c r="C18" s="220" t="inlineStr">
        <is>
          <t>строительно-монтажные работы</t>
        </is>
      </c>
      <c r="D18" s="235">
        <f>'Прил.2 Расч стоим'!F14</f>
        <v/>
      </c>
    </row>
    <row r="19" ht="15.75" customHeight="1" s="206">
      <c r="B19" s="119" t="inlineStr">
        <is>
          <t>6.2</t>
        </is>
      </c>
      <c r="C19" s="220" t="inlineStr">
        <is>
          <t>оборудование и инвентарь</t>
        </is>
      </c>
      <c r="D19" s="235" t="n">
        <v>0</v>
      </c>
    </row>
    <row r="20" ht="15.75" customHeight="1" s="206">
      <c r="B20" s="119" t="inlineStr">
        <is>
          <t>6.3</t>
        </is>
      </c>
      <c r="C20" s="220" t="inlineStr">
        <is>
          <t>пусконаладочные работы</t>
        </is>
      </c>
      <c r="D20" s="235" t="n"/>
    </row>
    <row r="21" ht="19.5" customHeight="1" s="206">
      <c r="B21" s="119" t="inlineStr">
        <is>
          <t>6.4</t>
        </is>
      </c>
      <c r="C21" s="220" t="inlineStr">
        <is>
          <t>прочие и лимитированные затраты</t>
        </is>
      </c>
      <c r="D21" s="235" t="n"/>
    </row>
    <row r="22" ht="15.75" customHeight="1" s="206">
      <c r="B22" s="252" t="n">
        <v>7</v>
      </c>
      <c r="C22" s="220" t="inlineStr">
        <is>
          <t>Сопоставимый уровень цен</t>
        </is>
      </c>
      <c r="D22" s="236" t="inlineStr">
        <is>
          <t>4 квартал 2016</t>
        </is>
      </c>
    </row>
    <row r="23" ht="110.25" customHeight="1" s="206">
      <c r="B23" s="252" t="n">
        <v>8</v>
      </c>
      <c r="C23" s="11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5">
        <f>D17</f>
        <v/>
      </c>
    </row>
    <row r="24" ht="47.25" customHeight="1" s="206">
      <c r="B24" s="252" t="n">
        <v>9</v>
      </c>
      <c r="C24" s="118" t="inlineStr">
        <is>
          <t>Приведенная сметная стоимость на единицу мощности, тыс. руб. (строка 8/строку 4)</t>
        </is>
      </c>
      <c r="D24" s="235">
        <f>D17/D15</f>
        <v/>
      </c>
    </row>
    <row r="25" ht="15.75" customHeight="1" s="206">
      <c r="B25" s="120" t="n"/>
      <c r="C25" s="121" t="n"/>
      <c r="D25" s="121" t="n"/>
    </row>
    <row r="26">
      <c r="B26" s="198" t="inlineStr">
        <is>
          <t>Составил ______________________        А.Р. Маркова</t>
        </is>
      </c>
      <c r="C26" s="204" t="n"/>
    </row>
    <row r="27">
      <c r="B27" s="205" t="inlineStr">
        <is>
          <t xml:space="preserve">                         (подпись, инициалы, фамилия)</t>
        </is>
      </c>
      <c r="C27" s="204" t="n"/>
    </row>
    <row r="28">
      <c r="B28" s="198" t="n"/>
      <c r="C28" s="204" t="n"/>
    </row>
    <row r="29">
      <c r="B29" s="198" t="inlineStr">
        <is>
          <t>Проверил ______________________        А.В. Костянецкая</t>
        </is>
      </c>
      <c r="C29" s="204" t="n"/>
    </row>
    <row r="30">
      <c r="B30" s="205" t="inlineStr">
        <is>
          <t xml:space="preserve">                        (подпись, инициалы, фамилия)</t>
        </is>
      </c>
      <c r="C30" s="204" t="n"/>
    </row>
    <row r="31" ht="15.75" customHeight="1" s="206">
      <c r="B31" s="121" t="n"/>
      <c r="C31" s="121" t="n"/>
      <c r="D31" s="12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fitToHeight="0"/>
  <rowBreaks count="1" manualBreakCount="1">
    <brk id="21" min="0" max="16383" man="1"/>
  </rowBreaks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4"/>
  <sheetViews>
    <sheetView view="pageBreakPreview" zoomScale="60" zoomScaleNormal="70" workbookViewId="0">
      <selection activeCell="D17" sqref="D17"/>
    </sheetView>
  </sheetViews>
  <sheetFormatPr baseColWidth="8" defaultRowHeight="15"/>
  <cols>
    <col width="5.5703125" customWidth="1" style="206" min="1" max="1"/>
    <col width="35.28515625" customWidth="1" style="206" min="3" max="3"/>
    <col width="13.85546875" customWidth="1" style="206" min="4" max="4"/>
    <col width="17.42578125" customWidth="1" style="206" min="5" max="5"/>
    <col width="12.7109375" customWidth="1" style="206" min="6" max="6"/>
    <col width="14.85546875" customWidth="1" style="206" min="7" max="7"/>
    <col width="16.7109375" customWidth="1" style="206" min="8" max="8"/>
    <col width="13" customWidth="1" style="206" min="9" max="10"/>
    <col width="18" customWidth="1" style="206" min="11" max="11"/>
  </cols>
  <sheetData>
    <row r="3" ht="15.75" customHeight="1" s="206">
      <c r="B3" s="246" t="inlineStr">
        <is>
          <t>Приложение № 2</t>
        </is>
      </c>
    </row>
    <row r="4" ht="15.75" customHeight="1" s="206">
      <c r="B4" s="251" t="inlineStr">
        <is>
          <t>Расчет стоимости основных видов работ для выбора объекта-представителя</t>
        </is>
      </c>
    </row>
    <row r="5" ht="15.75" customHeight="1" s="206">
      <c r="B5" s="122" t="n"/>
      <c r="C5" s="122" t="n"/>
      <c r="D5" s="122" t="n"/>
      <c r="E5" s="122" t="n"/>
      <c r="F5" s="122" t="n"/>
      <c r="G5" s="122" t="n"/>
      <c r="H5" s="122" t="n"/>
      <c r="I5" s="122" t="n"/>
      <c r="J5" s="122" t="n"/>
      <c r="K5" s="122" t="n"/>
    </row>
    <row r="6" ht="15.75" customHeight="1" s="206">
      <c r="B6" s="245" t="inlineStr">
        <is>
          <t>Наименование разрабатываемого показателя УНЦ - Демонтаж трансформаторов тока 220 кВ</t>
        </is>
      </c>
    </row>
    <row r="7" ht="15.75" customHeight="1" s="206">
      <c r="B7" s="245" t="inlineStr">
        <is>
          <t>Единица измерения  — 1 ед</t>
        </is>
      </c>
    </row>
    <row r="8" ht="18.75" customHeight="1" s="206">
      <c r="B8" s="115" t="n"/>
    </row>
    <row r="9" ht="15.75" customHeight="1" s="206"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27" t="n"/>
      <c r="F9" s="327" t="n"/>
      <c r="G9" s="327" t="n"/>
      <c r="H9" s="327" t="n"/>
      <c r="I9" s="327" t="n"/>
      <c r="J9" s="328" t="n"/>
    </row>
    <row r="10" ht="15.75" customHeight="1" s="206">
      <c r="B10" s="329" t="n"/>
      <c r="C10" s="329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4 кв. 2016г., тыс. руб.</t>
        </is>
      </c>
      <c r="G10" s="327" t="n"/>
      <c r="H10" s="327" t="n"/>
      <c r="I10" s="327" t="n"/>
      <c r="J10" s="328" t="n"/>
    </row>
    <row r="11" ht="31.5" customHeight="1" s="206">
      <c r="B11" s="330" t="n"/>
      <c r="C11" s="330" t="n"/>
      <c r="D11" s="330" t="n"/>
      <c r="E11" s="330" t="n"/>
      <c r="F11" s="252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</row>
    <row r="12" ht="15.75" customHeight="1" s="206">
      <c r="B12" s="252" t="n"/>
      <c r="C12" s="235" t="inlineStr">
        <is>
          <t>Демонтаж трансформаторов тока 220 кВ</t>
        </is>
      </c>
      <c r="D12" s="252" t="n"/>
      <c r="E12" s="252" t="n"/>
      <c r="F12" s="252" t="n">
        <v>307.6694958</v>
      </c>
      <c r="G12" s="328" t="n"/>
      <c r="H12" s="252" t="n">
        <v>0</v>
      </c>
      <c r="I12" s="252" t="n"/>
      <c r="J12" s="252" t="n">
        <v>307.6694958</v>
      </c>
    </row>
    <row r="13" ht="15.75" customHeight="1" s="206">
      <c r="B13" s="255" t="inlineStr">
        <is>
          <t>Всего по объекту:</t>
        </is>
      </c>
      <c r="C13" s="327" t="n"/>
      <c r="D13" s="327" t="n"/>
      <c r="E13" s="328" t="n"/>
      <c r="F13" s="123" t="n"/>
      <c r="G13" s="123" t="n"/>
      <c r="H13" s="123" t="n"/>
      <c r="I13" s="123" t="n"/>
      <c r="J13" s="123" t="n"/>
    </row>
    <row r="14" ht="15.75" customHeight="1" s="206">
      <c r="B14" s="255" t="inlineStr">
        <is>
          <t>Всего по объекту в сопоставимом уровне цен 4кв. 2016г:</t>
        </is>
      </c>
      <c r="C14" s="327" t="n"/>
      <c r="D14" s="327" t="n"/>
      <c r="E14" s="328" t="n"/>
      <c r="F14" s="331">
        <f>F12</f>
        <v/>
      </c>
      <c r="G14" s="328" t="n"/>
      <c r="H14" s="123">
        <f>H12</f>
        <v/>
      </c>
      <c r="I14" s="123" t="n"/>
      <c r="J14" s="123">
        <f>J12</f>
        <v/>
      </c>
    </row>
    <row r="15" ht="15.75" customHeight="1" s="206">
      <c r="B15" s="237" t="n"/>
      <c r="C15" s="237" t="n"/>
      <c r="D15" s="237" t="n"/>
      <c r="E15" s="237" t="n"/>
      <c r="F15" s="237" t="n"/>
      <c r="G15" s="237" t="n"/>
      <c r="H15" s="237" t="n"/>
      <c r="I15" s="237" t="n"/>
      <c r="J15" s="237" t="n"/>
    </row>
    <row r="16" ht="28.5" customHeight="1" s="206">
      <c r="B16" s="237" t="n"/>
      <c r="C16" s="237" t="n"/>
      <c r="D16" s="237" t="n"/>
      <c r="E16" s="237" t="n"/>
      <c r="F16" s="237" t="n"/>
      <c r="G16" s="237" t="n"/>
      <c r="H16" s="237" t="n"/>
      <c r="I16" s="237" t="n"/>
      <c r="J16" s="237" t="n"/>
    </row>
    <row r="17" ht="18.75" customHeight="1" s="206">
      <c r="B17" s="237" t="n"/>
      <c r="C17" s="237" t="n"/>
      <c r="D17" s="237" t="n"/>
      <c r="E17" s="237" t="n"/>
      <c r="F17" s="237" t="n"/>
      <c r="G17" s="237" t="n"/>
      <c r="H17" s="237" t="n"/>
      <c r="I17" s="237" t="n"/>
      <c r="J17" s="237" t="n"/>
    </row>
    <row r="20">
      <c r="C20" s="326" t="inlineStr">
        <is>
          <t>Составил ______________________    А.Р. Маркова</t>
        </is>
      </c>
      <c r="D20" s="204" t="n"/>
    </row>
    <row r="21">
      <c r="C21" s="205" t="inlineStr">
        <is>
          <t xml:space="preserve">                         (подпись, инициалы, фамилия)</t>
        </is>
      </c>
      <c r="D21" s="204" t="n"/>
    </row>
    <row r="22">
      <c r="C22" s="198" t="n"/>
      <c r="D22" s="204" t="n"/>
    </row>
    <row r="23">
      <c r="C23" s="198" t="inlineStr">
        <is>
          <t>Проверил ______________________        А.В. Костянецкая</t>
        </is>
      </c>
      <c r="D23" s="204" t="n"/>
    </row>
    <row r="24">
      <c r="C24" s="205" t="inlineStr">
        <is>
          <t xml:space="preserve">                        (подпись, инициалы, фамилия)</t>
        </is>
      </c>
      <c r="D24" s="204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L116"/>
  <sheetViews>
    <sheetView view="pageBreakPreview" topLeftCell="A98" zoomScale="85" zoomScaleSheetLayoutView="85" workbookViewId="0">
      <selection activeCell="B112" sqref="B112"/>
    </sheetView>
  </sheetViews>
  <sheetFormatPr baseColWidth="8" defaultRowHeight="15"/>
  <cols>
    <col width="8.5703125" customWidth="1" style="206" min="1" max="1"/>
    <col width="12.85546875" customWidth="1" style="206" min="2" max="2"/>
    <col width="20.7109375" customWidth="1" style="206" min="3" max="3"/>
    <col width="59" customWidth="1" style="206" min="4" max="4"/>
    <col width="12.28515625" customWidth="1" style="206" min="5" max="5"/>
    <col width="19.85546875" customWidth="1" style="206" min="6" max="6"/>
    <col width="17.85546875" customWidth="1" style="206" min="7" max="7"/>
    <col width="19.42578125" customWidth="1" style="141" min="8" max="8"/>
    <col width="10.140625" customWidth="1" style="206" min="9" max="9"/>
    <col width="11.85546875" customWidth="1" style="206" min="10" max="10"/>
    <col width="15" customWidth="1" style="206" min="11" max="11"/>
  </cols>
  <sheetData>
    <row r="2" ht="15.75" customHeight="1" s="206">
      <c r="A2" s="246" t="inlineStr">
        <is>
          <t xml:space="preserve">Приложение № 3 </t>
        </is>
      </c>
      <c r="I2" s="120" t="n"/>
    </row>
    <row r="3" ht="18.75" customHeight="1" s="206">
      <c r="A3" s="247" t="inlineStr">
        <is>
          <t>Объектная ресурсная ведомость</t>
        </is>
      </c>
    </row>
    <row r="4" ht="18.75" customHeight="1" s="206">
      <c r="A4" s="247" t="n"/>
      <c r="B4" s="247" t="n"/>
      <c r="C4" s="247" t="n"/>
      <c r="D4" s="247" t="n"/>
      <c r="I4" s="247" t="n"/>
    </row>
    <row r="5" ht="15.75" customHeight="1" s="206">
      <c r="C5" s="131" t="n"/>
      <c r="D5" s="131" t="n"/>
      <c r="E5" s="131" t="n"/>
      <c r="F5" s="131" t="n"/>
      <c r="G5" s="131" t="n"/>
      <c r="H5" s="132" t="n"/>
    </row>
    <row r="6" ht="15.75" customHeight="1" s="206">
      <c r="C6" s="131" t="n"/>
      <c r="D6" s="131" t="n"/>
      <c r="E6" s="131" t="n"/>
      <c r="F6" s="131" t="n"/>
      <c r="G6" s="131" t="n"/>
      <c r="H6" s="132" t="n"/>
    </row>
    <row r="7" ht="15.75" customHeight="1" s="206">
      <c r="C7" s="131" t="n"/>
      <c r="D7" s="131" t="n"/>
      <c r="E7" s="131" t="n"/>
      <c r="F7" s="131" t="n"/>
      <c r="G7" s="131" t="n"/>
      <c r="H7" s="132" t="n"/>
    </row>
    <row r="8" ht="15" customHeight="1" s="206">
      <c r="A8" s="263" t="inlineStr">
        <is>
          <t>Наименование разрабатываемого показателя УНЦ - Демонтаж трансформаторов тока 220 кВ</t>
        </is>
      </c>
    </row>
    <row r="9" ht="14.25" customHeight="1" s="206"/>
    <row r="10" ht="15.75" customHeight="1" s="206">
      <c r="C10" s="133" t="n"/>
      <c r="D10" s="134" t="n"/>
      <c r="E10" s="135" t="n"/>
      <c r="F10" s="136" t="n"/>
      <c r="G10" s="137" t="n"/>
      <c r="H10" s="138" t="n"/>
    </row>
    <row r="11" ht="38.25" customHeight="1" s="206">
      <c r="A11" s="252" t="inlineStr">
        <is>
          <t>п/п</t>
        </is>
      </c>
      <c r="B11" s="252" t="inlineStr">
        <is>
          <t>№ЛСР</t>
        </is>
      </c>
      <c r="C11" s="252" t="inlineStr">
        <is>
          <t>Код ресурса</t>
        </is>
      </c>
      <c r="D11" s="252" t="inlineStr">
        <is>
          <t>Наименование ресурса</t>
        </is>
      </c>
      <c r="E11" s="252" t="inlineStr">
        <is>
          <t>Ед. изм.</t>
        </is>
      </c>
      <c r="F11" s="252" t="inlineStr">
        <is>
          <t>Кол-во единиц по данным объекта-представителя</t>
        </is>
      </c>
      <c r="G11" s="252" t="inlineStr">
        <is>
          <t>Сметная стоимость в ценах на 01.01.2000 (руб.)</t>
        </is>
      </c>
      <c r="H11" s="328" t="n"/>
    </row>
    <row r="12" ht="40.5" customHeight="1" s="206">
      <c r="A12" s="330" t="n"/>
      <c r="B12" s="330" t="n"/>
      <c r="C12" s="330" t="n"/>
      <c r="D12" s="330" t="n"/>
      <c r="E12" s="330" t="n"/>
      <c r="F12" s="330" t="n"/>
      <c r="G12" s="252" t="inlineStr">
        <is>
          <t>на ед.изм.</t>
        </is>
      </c>
      <c r="H12" s="252" t="inlineStr">
        <is>
          <t>общая</t>
        </is>
      </c>
    </row>
    <row r="13" ht="15.75" customHeight="1" s="206">
      <c r="A13" s="252" t="n">
        <v>1</v>
      </c>
      <c r="B13" s="165" t="n"/>
      <c r="C13" s="252" t="n">
        <v>2</v>
      </c>
      <c r="D13" s="252" t="inlineStr">
        <is>
          <t>З</t>
        </is>
      </c>
      <c r="E13" s="252" t="n">
        <v>4</v>
      </c>
      <c r="F13" s="252" t="n">
        <v>5</v>
      </c>
      <c r="G13" s="165" t="n">
        <v>6</v>
      </c>
      <c r="H13" s="165" t="n">
        <v>7</v>
      </c>
    </row>
    <row r="14" ht="15" customHeight="1" s="206">
      <c r="A14" s="260" t="inlineStr">
        <is>
          <t>Затраты труда рабочих</t>
        </is>
      </c>
      <c r="B14" s="327" t="n"/>
      <c r="C14" s="327" t="n"/>
      <c r="D14" s="328" t="n"/>
      <c r="E14" s="166" t="n"/>
      <c r="F14" s="332" t="n">
        <v>1713.3318</v>
      </c>
      <c r="G14" s="166" t="n"/>
      <c r="H14" s="168">
        <f>SUM(H15:H25)</f>
        <v/>
      </c>
    </row>
    <row r="15">
      <c r="A15" s="169" t="inlineStr">
        <is>
          <t>1</t>
        </is>
      </c>
      <c r="B15" s="169" t="n"/>
      <c r="C15" s="169" t="inlineStr">
        <is>
          <t>10-30-1</t>
        </is>
      </c>
      <c r="D15" s="270" t="inlineStr">
        <is>
          <t>Инженер I категории</t>
        </is>
      </c>
      <c r="E15" s="267" t="inlineStr">
        <is>
          <t>чел.час</t>
        </is>
      </c>
      <c r="F15" s="172" t="n">
        <v>516.6429000000001</v>
      </c>
      <c r="G15" s="279" t="n">
        <v>15.49</v>
      </c>
      <c r="H15" s="174">
        <f>ROUND(F15*G15,2)</f>
        <v/>
      </c>
      <c r="J15" s="333" t="n"/>
      <c r="K15" s="194" t="n"/>
      <c r="L15" s="194" t="n"/>
    </row>
    <row r="16">
      <c r="A16" s="169" t="inlineStr">
        <is>
          <t>2</t>
        </is>
      </c>
      <c r="B16" s="169" t="n"/>
      <c r="C16" s="169" t="inlineStr">
        <is>
          <t>10-30-2</t>
        </is>
      </c>
      <c r="D16" s="270" t="inlineStr">
        <is>
          <t>Инженер II категории</t>
        </is>
      </c>
      <c r="E16" s="267" t="inlineStr">
        <is>
          <t>чел.час</t>
        </is>
      </c>
      <c r="F16" s="172" t="n">
        <v>516.6429000000001</v>
      </c>
      <c r="G16" s="279" t="n">
        <v>14.09</v>
      </c>
      <c r="H16" s="174">
        <f>ROUND(F16*G16,2)</f>
        <v/>
      </c>
      <c r="J16" s="333" t="n"/>
      <c r="K16" s="194" t="n"/>
      <c r="L16" s="194" t="n"/>
    </row>
    <row r="17">
      <c r="A17" s="169" t="inlineStr">
        <is>
          <t>3</t>
        </is>
      </c>
      <c r="B17" s="169" t="n"/>
      <c r="C17" s="169" t="inlineStr">
        <is>
          <t>1-4-0</t>
        </is>
      </c>
      <c r="D17" s="270" t="inlineStr">
        <is>
          <t>Затраты труда рабочих (средний разряд работы 4,0)</t>
        </is>
      </c>
      <c r="E17" s="267" t="inlineStr">
        <is>
          <t>чел.час</t>
        </is>
      </c>
      <c r="F17" s="172" t="n">
        <v>273.75405</v>
      </c>
      <c r="G17" s="279" t="n">
        <v>9.619999999999999</v>
      </c>
      <c r="H17" s="174">
        <f>ROUND(F17*G17,2)</f>
        <v/>
      </c>
      <c r="J17" s="333" t="n"/>
      <c r="K17" s="194" t="n"/>
      <c r="L17" s="141" t="n"/>
    </row>
    <row r="18">
      <c r="A18" s="169" t="inlineStr">
        <is>
          <t>4</t>
        </is>
      </c>
      <c r="B18" s="169" t="n"/>
      <c r="C18" s="169" t="inlineStr">
        <is>
          <t>1-3-5</t>
        </is>
      </c>
      <c r="D18" s="270" t="inlineStr">
        <is>
          <t>Затраты труда рабочих (средний разряд работы 3,5)</t>
        </is>
      </c>
      <c r="E18" s="267" t="inlineStr">
        <is>
          <t>чел.час</t>
        </is>
      </c>
      <c r="F18" s="172" t="n">
        <v>251.10735</v>
      </c>
      <c r="G18" s="279" t="n">
        <v>9.07</v>
      </c>
      <c r="H18" s="174">
        <f>ROUND(F18*G18,2)</f>
        <v/>
      </c>
      <c r="J18" s="333" t="n"/>
      <c r="K18" s="141" t="n"/>
      <c r="L18" s="194" t="n"/>
    </row>
    <row r="19">
      <c r="A19" s="169" t="inlineStr">
        <is>
          <t>5</t>
        </is>
      </c>
      <c r="B19" s="169" t="n"/>
      <c r="C19" s="169" t="inlineStr">
        <is>
          <t>1-4-2</t>
        </is>
      </c>
      <c r="D19" s="270" t="inlineStr">
        <is>
          <t>Затраты труда рабочих (средний разряд работы 4,2)</t>
        </is>
      </c>
      <c r="E19" s="267" t="inlineStr">
        <is>
          <t>чел.час</t>
        </is>
      </c>
      <c r="F19" s="172" t="n">
        <v>64.61295</v>
      </c>
      <c r="G19" s="279" t="n">
        <v>9.92</v>
      </c>
      <c r="H19" s="174">
        <f>ROUND(F19*G19,2)</f>
        <v/>
      </c>
      <c r="J19" s="333" t="n"/>
      <c r="K19" s="334" t="n"/>
      <c r="L19" s="194" t="n"/>
    </row>
    <row r="20">
      <c r="A20" s="169" t="inlineStr">
        <is>
          <t>6</t>
        </is>
      </c>
      <c r="B20" s="169" t="n"/>
      <c r="C20" s="169" t="inlineStr">
        <is>
          <t>1-4-1</t>
        </is>
      </c>
      <c r="D20" s="270" t="inlineStr">
        <is>
          <t>Затраты труда рабочих (средний разряд работы 4,1)</t>
        </is>
      </c>
      <c r="E20" s="267" t="inlineStr">
        <is>
          <t>чел.час</t>
        </is>
      </c>
      <c r="F20" s="172" t="n">
        <v>36.0477</v>
      </c>
      <c r="G20" s="279" t="n">
        <v>9.76</v>
      </c>
      <c r="H20" s="174">
        <f>ROUND(F20*G20,2)</f>
        <v/>
      </c>
      <c r="J20" s="333" t="n"/>
      <c r="K20" s="194" t="n"/>
      <c r="L20" s="194" t="n"/>
    </row>
    <row r="21">
      <c r="A21" s="169" t="inlineStr">
        <is>
          <t>7</t>
        </is>
      </c>
      <c r="B21" s="169" t="n"/>
      <c r="C21" s="169" t="inlineStr">
        <is>
          <t>1-4-6</t>
        </is>
      </c>
      <c r="D21" s="270" t="inlineStr">
        <is>
          <t>Затраты труда рабочих (средний разряд работы 4,6)</t>
        </is>
      </c>
      <c r="E21" s="267" t="inlineStr">
        <is>
          <t>чел.час</t>
        </is>
      </c>
      <c r="F21" s="172" t="n">
        <v>20.62275</v>
      </c>
      <c r="G21" s="279" t="n">
        <v>10.5</v>
      </c>
      <c r="H21" s="174">
        <f>ROUND(F21*G21,2)</f>
        <v/>
      </c>
      <c r="J21" s="333" t="n"/>
      <c r="K21" s="194" t="n"/>
      <c r="L21" s="194" t="n"/>
    </row>
    <row r="22">
      <c r="A22" s="169" t="inlineStr">
        <is>
          <t>8</t>
        </is>
      </c>
      <c r="B22" s="169" t="n"/>
      <c r="C22" s="169" t="inlineStr">
        <is>
          <t>1-2-5</t>
        </is>
      </c>
      <c r="D22" s="270" t="inlineStr">
        <is>
          <t>Затраты труда рабочих (средний разряд работы 2,5)</t>
        </is>
      </c>
      <c r="E22" s="267" t="inlineStr">
        <is>
          <t>чел.час</t>
        </is>
      </c>
      <c r="F22" s="172" t="n">
        <v>14.56635</v>
      </c>
      <c r="G22" s="279" t="n">
        <v>8.17</v>
      </c>
      <c r="H22" s="174">
        <f>ROUND(F22*G22,2)</f>
        <v/>
      </c>
      <c r="J22" s="333" t="n"/>
      <c r="K22" s="194" t="n"/>
      <c r="L22" s="194" t="n"/>
    </row>
    <row r="23">
      <c r="A23" s="169" t="inlineStr">
        <is>
          <t>9</t>
        </is>
      </c>
      <c r="B23" s="169" t="n"/>
      <c r="C23" s="169" t="inlineStr">
        <is>
          <t>1-3-8</t>
        </is>
      </c>
      <c r="D23" s="270" t="inlineStr">
        <is>
          <t>Затраты труда рабочих (средний разряд работы 3,8)</t>
        </is>
      </c>
      <c r="E23" s="267" t="inlineStr">
        <is>
          <t>чел.час</t>
        </is>
      </c>
      <c r="F23" s="172" t="n">
        <v>7.63575</v>
      </c>
      <c r="G23" s="279" t="n">
        <v>9.4</v>
      </c>
      <c r="H23" s="174">
        <f>ROUND(F23*G23,2)</f>
        <v/>
      </c>
      <c r="J23" s="333" t="n"/>
      <c r="K23" s="194" t="n"/>
      <c r="L23" s="194" t="n"/>
    </row>
    <row r="24">
      <c r="A24" s="169" t="inlineStr">
        <is>
          <t>10</t>
        </is>
      </c>
      <c r="B24" s="169" t="n"/>
      <c r="C24" s="169" t="inlineStr">
        <is>
          <t>1-2-0</t>
        </is>
      </c>
      <c r="D24" s="270" t="inlineStr">
        <is>
          <t>Затраты труда рабочих (средний разряд работы 2,0)</t>
        </is>
      </c>
      <c r="E24" s="267" t="inlineStr">
        <is>
          <t>чел.час</t>
        </is>
      </c>
      <c r="F24" s="172" t="n">
        <v>6.5472</v>
      </c>
      <c r="G24" s="279" t="n">
        <v>7.8</v>
      </c>
      <c r="H24" s="174">
        <f>ROUND(F24*G24,2)</f>
        <v/>
      </c>
      <c r="J24" s="333" t="n"/>
      <c r="K24" s="194" t="n"/>
      <c r="L24" s="194" t="n"/>
    </row>
    <row r="25">
      <c r="A25" s="169" t="inlineStr">
        <is>
          <t>11</t>
        </is>
      </c>
      <c r="B25" s="169" t="n"/>
      <c r="C25" s="169" t="inlineStr">
        <is>
          <t>1-3-0</t>
        </is>
      </c>
      <c r="D25" s="270" t="inlineStr">
        <is>
          <t>Затраты труда рабочих (средний разряд работы 3,0)</t>
        </is>
      </c>
      <c r="E25" s="267" t="inlineStr">
        <is>
          <t>чел.час</t>
        </is>
      </c>
      <c r="F25" s="172" t="n">
        <v>5.1519</v>
      </c>
      <c r="G25" s="279" t="n">
        <v>8.529999999999999</v>
      </c>
      <c r="H25" s="174">
        <f>ROUND(F25*G25,2)</f>
        <v/>
      </c>
      <c r="J25" s="333" t="n"/>
      <c r="K25" s="194" t="n"/>
      <c r="L25" s="194" t="n"/>
    </row>
    <row r="26">
      <c r="A26" s="335" t="inlineStr">
        <is>
          <t>Затраты труда машинистов</t>
        </is>
      </c>
      <c r="B26" s="336" t="n"/>
      <c r="C26" s="336" t="n"/>
      <c r="D26" s="337" t="n"/>
      <c r="E26" s="280" t="n"/>
      <c r="F26" s="172" t="n"/>
      <c r="G26" s="176" t="n"/>
      <c r="H26" s="338">
        <f>H27</f>
        <v/>
      </c>
      <c r="L26" s="194" t="n"/>
    </row>
    <row r="27">
      <c r="A27" s="178" t="inlineStr">
        <is>
          <t>12</t>
        </is>
      </c>
      <c r="B27" s="178" t="n"/>
      <c r="C27" s="179" t="n">
        <v>2</v>
      </c>
      <c r="D27" s="180" t="inlineStr">
        <is>
          <t>Затраты труда машинистов(справочно)</t>
        </is>
      </c>
      <c r="E27" s="280" t="inlineStr">
        <is>
          <t>чел.-ч</t>
        </is>
      </c>
      <c r="F27" s="172" t="n">
        <v>208.5237</v>
      </c>
      <c r="G27" s="176" t="n"/>
      <c r="H27" s="176" t="n">
        <v>165.66</v>
      </c>
      <c r="J27" s="333" t="n"/>
    </row>
    <row r="28" ht="15" customHeight="1" s="206">
      <c r="A28" s="260" t="inlineStr">
        <is>
          <t>Машины и механизмы</t>
        </is>
      </c>
      <c r="B28" s="327" t="n"/>
      <c r="C28" s="327" t="n"/>
      <c r="D28" s="328" t="n"/>
      <c r="E28" s="166" t="n"/>
      <c r="F28" s="166" t="n"/>
      <c r="G28" s="166" t="n"/>
      <c r="H28" s="339">
        <f>SUM(H29:H58)</f>
        <v/>
      </c>
      <c r="K28" s="141" t="n"/>
    </row>
    <row r="29">
      <c r="A29" s="169" t="inlineStr">
        <is>
          <t>13</t>
        </is>
      </c>
      <c r="B29" s="169" t="n"/>
      <c r="C29" s="179" t="inlineStr">
        <is>
          <t>91.14.03-002</t>
        </is>
      </c>
      <c r="D29" s="180" t="inlineStr">
        <is>
          <t>Автомобили-самосвалы, грузоподъемность до 10 т</t>
        </is>
      </c>
      <c r="E29" s="280" t="inlineStr">
        <is>
          <t>маш.час</t>
        </is>
      </c>
      <c r="F29" s="179" t="n">
        <v>85.33499999999999</v>
      </c>
      <c r="G29" s="176" t="n">
        <v>87.48999999999999</v>
      </c>
      <c r="H29" s="174">
        <f>ROUND(F29*G29,2)</f>
        <v/>
      </c>
      <c r="I29" s="182" t="n"/>
      <c r="J29" s="333" t="n"/>
    </row>
    <row r="30">
      <c r="A30" s="169" t="inlineStr">
        <is>
          <t>14</t>
        </is>
      </c>
      <c r="B30" s="169" t="n"/>
      <c r="C30" s="179" t="inlineStr">
        <is>
          <t>91.05.05-014</t>
        </is>
      </c>
      <c r="D30" s="180" t="inlineStr">
        <is>
          <t>Краны на автомобильном ходу, грузоподъемность 10 т</t>
        </is>
      </c>
      <c r="E30" s="280" t="inlineStr">
        <is>
          <t>маш.час</t>
        </is>
      </c>
      <c r="F30" s="179" t="n">
        <v>29.52</v>
      </c>
      <c r="G30" s="176" t="n">
        <v>111.99</v>
      </c>
      <c r="H30" s="174">
        <f>ROUND(F30*G30,2)</f>
        <v/>
      </c>
      <c r="I30" s="182" t="n"/>
      <c r="J30" s="333" t="n"/>
    </row>
    <row r="31" ht="25.5" customHeight="1" s="206">
      <c r="A31" s="169" t="inlineStr">
        <is>
          <t>15</t>
        </is>
      </c>
      <c r="B31" s="169" t="n"/>
      <c r="C31" s="179" t="inlineStr">
        <is>
          <t>91.18.01-012</t>
        </is>
      </c>
      <c r="D31" s="180" t="inlineStr">
        <is>
          <t>Компрессоры передвижные с электродвигателем давлением 600 кПа (6 ат), производительность: до 3,5 м3/мин</t>
        </is>
      </c>
      <c r="E31" s="280" t="inlineStr">
        <is>
          <t>маш.час</t>
        </is>
      </c>
      <c r="F31" s="179" t="n">
        <v>89.52</v>
      </c>
      <c r="G31" s="176" t="n">
        <v>32.5</v>
      </c>
      <c r="H31" s="174">
        <f>ROUND(F31*G31,2)</f>
        <v/>
      </c>
      <c r="I31" s="182" t="n"/>
      <c r="J31" s="333" t="n"/>
    </row>
    <row r="32">
      <c r="A32" s="169" t="inlineStr">
        <is>
          <t>16</t>
        </is>
      </c>
      <c r="B32" s="169" t="n"/>
      <c r="C32" s="179" t="inlineStr">
        <is>
          <t>91.05.08-007</t>
        </is>
      </c>
      <c r="D32" s="180" t="inlineStr">
        <is>
          <t>Краны на пневмоколесном ходу, грузоподъемность 25 т</t>
        </is>
      </c>
      <c r="E32" s="280" t="inlineStr">
        <is>
          <t>маш.час</t>
        </is>
      </c>
      <c r="F32" s="179" t="n">
        <v>17.415</v>
      </c>
      <c r="G32" s="176" t="n">
        <v>102.51</v>
      </c>
      <c r="H32" s="174">
        <f>ROUND(F32*G32,2)</f>
        <v/>
      </c>
      <c r="I32" s="182" t="n"/>
      <c r="J32" s="333" t="n"/>
    </row>
    <row r="33">
      <c r="A33" s="169" t="inlineStr">
        <is>
          <t>17</t>
        </is>
      </c>
      <c r="B33" s="169" t="n"/>
      <c r="C33" s="179" t="inlineStr">
        <is>
          <t>91.14.02-001</t>
        </is>
      </c>
      <c r="D33" s="180" t="inlineStr">
        <is>
          <t>Автомобили бортовые, грузоподъемность: до 5 т</t>
        </is>
      </c>
      <c r="E33" s="280" t="inlineStr">
        <is>
          <t>маш.час</t>
        </is>
      </c>
      <c r="F33" s="179" t="n">
        <v>15.36</v>
      </c>
      <c r="G33" s="176" t="n">
        <v>65.70999999999999</v>
      </c>
      <c r="H33" s="174">
        <f>ROUND(F33*G33,2)</f>
        <v/>
      </c>
      <c r="I33" s="182" t="n"/>
      <c r="J33" s="333" t="n"/>
    </row>
    <row r="34">
      <c r="A34" s="169" t="inlineStr">
        <is>
          <t>18</t>
        </is>
      </c>
      <c r="B34" s="169" t="n"/>
      <c r="C34" s="179" t="inlineStr">
        <is>
          <t>91.06.06-042</t>
        </is>
      </c>
      <c r="D34" s="180" t="inlineStr">
        <is>
          <t>Подъемники гидравлические высотой подъема: 10 м</t>
        </is>
      </c>
      <c r="E34" s="280" t="inlineStr">
        <is>
          <t>маш.час</t>
        </is>
      </c>
      <c r="F34" s="179" t="n">
        <v>30.06</v>
      </c>
      <c r="G34" s="176" t="n">
        <v>29.6</v>
      </c>
      <c r="H34" s="174">
        <f>ROUND(F34*G34,2)</f>
        <v/>
      </c>
      <c r="I34" s="182" t="n"/>
      <c r="J34" s="333" t="n"/>
    </row>
    <row r="35" ht="25.5" customHeight="1" s="206">
      <c r="A35" s="169" t="inlineStr">
        <is>
          <t>19</t>
        </is>
      </c>
      <c r="B35" s="169" t="n"/>
      <c r="C35" s="179" t="inlineStr">
        <is>
          <t>91.01.05-086</t>
        </is>
      </c>
      <c r="D35" s="180" t="inlineStr">
        <is>
          <t>Экскаваторы одноковшовые дизельные на гусеничном ходу, емкость ковша 0,65 м3</t>
        </is>
      </c>
      <c r="E35" s="280" t="inlineStr">
        <is>
          <t>маш.час</t>
        </is>
      </c>
      <c r="F35" s="179" t="n">
        <v>5.97</v>
      </c>
      <c r="G35" s="176" t="n">
        <v>115.27</v>
      </c>
      <c r="H35" s="174">
        <f>ROUND(F35*G35,2)</f>
        <v/>
      </c>
      <c r="I35" s="182" t="n"/>
      <c r="J35" s="333" t="n"/>
    </row>
    <row r="36">
      <c r="A36" s="169" t="inlineStr">
        <is>
          <t>20</t>
        </is>
      </c>
      <c r="B36" s="169" t="n"/>
      <c r="C36" s="179" t="inlineStr">
        <is>
          <t>91.16.01-001</t>
        </is>
      </c>
      <c r="D36" s="180" t="inlineStr">
        <is>
          <t>Электростанции передвижные, мощность 2 кВт</t>
        </is>
      </c>
      <c r="E36" s="280" t="inlineStr">
        <is>
          <t>маш.час</t>
        </is>
      </c>
      <c r="F36" s="179" t="n">
        <v>14.16</v>
      </c>
      <c r="G36" s="176" t="n">
        <v>22.29</v>
      </c>
      <c r="H36" s="174">
        <f>ROUND(F36*G36,2)</f>
        <v/>
      </c>
      <c r="I36" s="182" t="n"/>
      <c r="J36" s="333" t="n"/>
    </row>
    <row r="37" ht="25.5" customHeight="1" s="206">
      <c r="A37" s="169" t="inlineStr">
        <is>
          <t>21</t>
        </is>
      </c>
      <c r="B37" s="169" t="n"/>
      <c r="C37" s="179" t="inlineStr">
        <is>
          <t>91.21.10-003</t>
        </is>
      </c>
      <c r="D37" s="180" t="inlineStr">
        <is>
          <t>Молотки при работе от передвижных компрессорных станций: отбойные пневматические</t>
        </is>
      </c>
      <c r="E37" s="280" t="inlineStr">
        <is>
          <t>маш.час</t>
        </is>
      </c>
      <c r="F37" s="179" t="n">
        <v>179.04</v>
      </c>
      <c r="G37" s="176" t="n">
        <v>1.53</v>
      </c>
      <c r="H37" s="174">
        <f>ROUND(F37*G37,2)</f>
        <v/>
      </c>
      <c r="I37" s="182" t="n"/>
      <c r="J37" s="333" t="n"/>
    </row>
    <row r="38" ht="38.25" customHeight="1" s="206">
      <c r="A38" s="169" t="inlineStr">
        <is>
          <t>22</t>
        </is>
      </c>
      <c r="B38" s="169" t="n"/>
      <c r="C38" s="179" t="inlineStr">
        <is>
          <t>91.18.01-007</t>
        </is>
      </c>
      <c r="D38" s="18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8" s="280" t="inlineStr">
        <is>
          <t>маш.час</t>
        </is>
      </c>
      <c r="F38" s="179" t="n">
        <v>2.385</v>
      </c>
      <c r="G38" s="176" t="n">
        <v>90</v>
      </c>
      <c r="H38" s="174">
        <f>ROUND(F38*G38,2)</f>
        <v/>
      </c>
      <c r="I38" s="182" t="n"/>
      <c r="J38" s="333" t="n"/>
    </row>
    <row r="39" ht="25.5" customHeight="1" s="206">
      <c r="A39" s="169" t="inlineStr">
        <is>
          <t>23</t>
        </is>
      </c>
      <c r="B39" s="169" t="n"/>
      <c r="C39" s="179" t="inlineStr">
        <is>
          <t>91.17.04-036</t>
        </is>
      </c>
      <c r="D39" s="180" t="inlineStr">
        <is>
          <t>Агрегаты сварочные передвижные номинальным сварочным током 250-400 А: с дизельным двигателем</t>
        </is>
      </c>
      <c r="E39" s="280" t="inlineStr">
        <is>
          <t>маш.час</t>
        </is>
      </c>
      <c r="F39" s="179" t="n">
        <v>12.615</v>
      </c>
      <c r="G39" s="176" t="n">
        <v>14</v>
      </c>
      <c r="H39" s="174">
        <f>ROUND(F39*G39,2)</f>
        <v/>
      </c>
      <c r="I39" s="182" t="n"/>
      <c r="J39" s="333" t="n"/>
    </row>
    <row r="40" ht="25.5" customHeight="1" s="206">
      <c r="A40" s="169" t="inlineStr">
        <is>
          <t>24</t>
        </is>
      </c>
      <c r="B40" s="169" t="n"/>
      <c r="C40" s="179" t="inlineStr">
        <is>
          <t>91.01.04-003</t>
        </is>
      </c>
      <c r="D40" s="180" t="inlineStr">
        <is>
          <t>Установки однобаровые на тракторе, мощность 79 кВт (108 л.с.), ширина щели 14 см</t>
        </is>
      </c>
      <c r="E40" s="280" t="inlineStr">
        <is>
          <t>маш.час</t>
        </is>
      </c>
      <c r="F40" s="179" t="n">
        <v>1.17</v>
      </c>
      <c r="G40" s="176" t="n">
        <v>127.95</v>
      </c>
      <c r="H40" s="174">
        <f>ROUND(F40*G40,2)</f>
        <v/>
      </c>
      <c r="I40" s="182" t="n"/>
      <c r="J40" s="333" t="n"/>
    </row>
    <row r="41">
      <c r="A41" s="169" t="inlineStr">
        <is>
          <t>25</t>
        </is>
      </c>
      <c r="B41" s="169" t="n"/>
      <c r="C41" s="179" t="inlineStr">
        <is>
          <t>91.01.01-035</t>
        </is>
      </c>
      <c r="D41" s="180" t="inlineStr">
        <is>
          <t>Бульдозеры, мощность 79 кВт (108 л.с.)</t>
        </is>
      </c>
      <c r="E41" s="280" t="inlineStr">
        <is>
          <t>маш.час</t>
        </is>
      </c>
      <c r="F41" s="179" t="n">
        <v>1.035</v>
      </c>
      <c r="G41" s="176" t="n">
        <v>79.06999999999999</v>
      </c>
      <c r="H41" s="174">
        <f>ROUND(F41*G41,2)</f>
        <v/>
      </c>
      <c r="I41" s="182" t="n"/>
      <c r="J41" s="333" t="n"/>
    </row>
    <row r="42" ht="38.25" customHeight="1" s="206">
      <c r="A42" s="169" t="inlineStr">
        <is>
          <t>26</t>
        </is>
      </c>
      <c r="B42" s="169" t="n"/>
      <c r="C42" s="179" t="inlineStr">
        <is>
          <t>91.21.01-014</t>
        </is>
      </c>
      <c r="D42" s="180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42" s="280" t="inlineStr">
        <is>
          <t>маш.час</t>
        </is>
      </c>
      <c r="F42" s="179" t="n">
        <v>14.16</v>
      </c>
      <c r="G42" s="176" t="n">
        <v>5.59</v>
      </c>
      <c r="H42" s="174">
        <f>ROUND(F42*G42,2)</f>
        <v/>
      </c>
      <c r="I42" s="182" t="n"/>
      <c r="J42" s="333" t="n"/>
    </row>
    <row r="43">
      <c r="A43" s="169" t="inlineStr">
        <is>
          <t>27</t>
        </is>
      </c>
      <c r="B43" s="169" t="n"/>
      <c r="C43" s="179" t="inlineStr">
        <is>
          <t>91.17.04-233</t>
        </is>
      </c>
      <c r="D43" s="180" t="inlineStr">
        <is>
          <t>Установки для сварки: ручной дуговой (постоянного тока)</t>
        </is>
      </c>
      <c r="E43" s="280" t="inlineStr">
        <is>
          <t>маш.час</t>
        </is>
      </c>
      <c r="F43" s="179" t="n">
        <v>8.385</v>
      </c>
      <c r="G43" s="176" t="n">
        <v>8.1</v>
      </c>
      <c r="H43" s="174">
        <f>ROUND(F43*G43,2)</f>
        <v/>
      </c>
      <c r="I43" s="182" t="n"/>
      <c r="J43" s="333" t="n"/>
    </row>
    <row r="44">
      <c r="A44" s="169" t="inlineStr">
        <is>
          <t>28</t>
        </is>
      </c>
      <c r="B44" s="169" t="n"/>
      <c r="C44" s="179" t="inlineStr">
        <is>
          <t>91.14.02-002</t>
        </is>
      </c>
      <c r="D44" s="180" t="inlineStr">
        <is>
          <t>Автомобили бортовые, грузоподъемность: до 8 т</t>
        </is>
      </c>
      <c r="E44" s="280" t="inlineStr">
        <is>
          <t>маш.час</t>
        </is>
      </c>
      <c r="F44" s="179" t="n">
        <v>0.78</v>
      </c>
      <c r="G44" s="176" t="n">
        <v>85.84</v>
      </c>
      <c r="H44" s="174">
        <f>ROUND(F44*G44,2)</f>
        <v/>
      </c>
      <c r="I44" s="182" t="n"/>
      <c r="J44" s="333" t="n"/>
    </row>
    <row r="45">
      <c r="A45" s="169" t="inlineStr">
        <is>
          <t>29</t>
        </is>
      </c>
      <c r="B45" s="169" t="n"/>
      <c r="C45" s="179" t="inlineStr">
        <is>
          <t>91.13.03-111</t>
        </is>
      </c>
      <c r="D45" s="180" t="inlineStr">
        <is>
          <t>Спецавтомашины, грузоподъемность до 8 т, вездеходы</t>
        </is>
      </c>
      <c r="E45" s="280" t="inlineStr">
        <is>
          <t>маш.час</t>
        </is>
      </c>
      <c r="F45" s="179" t="n">
        <v>0.315</v>
      </c>
      <c r="G45" s="176" t="n">
        <v>189.95</v>
      </c>
      <c r="H45" s="174">
        <f>ROUND(F45*G45,2)</f>
        <v/>
      </c>
      <c r="I45" s="182" t="n"/>
      <c r="J45" s="333" t="n"/>
    </row>
    <row r="46" ht="25.5" customHeight="1" s="206">
      <c r="A46" s="169" t="inlineStr">
        <is>
          <t>30</t>
        </is>
      </c>
      <c r="B46" s="169" t="n"/>
      <c r="C46" s="179" t="inlineStr">
        <is>
          <t>91.18.01-011</t>
        </is>
      </c>
      <c r="D46" s="180" t="inlineStr">
        <is>
          <t>Компрессоры передвижные с электродвигателем давлением 600 кПа (6 ат), производительность: 0,5 м3/мин</t>
        </is>
      </c>
      <c r="E46" s="280" t="inlineStr">
        <is>
          <t>маш.час</t>
        </is>
      </c>
      <c r="F46" s="179" t="n">
        <v>14.16</v>
      </c>
      <c r="G46" s="176" t="n">
        <v>3.7</v>
      </c>
      <c r="H46" s="174">
        <f>ROUND(F46*G46,2)</f>
        <v/>
      </c>
      <c r="I46" s="182" t="n"/>
      <c r="J46" s="333" t="n"/>
    </row>
    <row r="47">
      <c r="A47" s="169" t="inlineStr">
        <is>
          <t>31</t>
        </is>
      </c>
      <c r="B47" s="169" t="n"/>
      <c r="C47" s="179" t="inlineStr">
        <is>
          <t>91.17.04-042</t>
        </is>
      </c>
      <c r="D47" s="180" t="inlineStr">
        <is>
          <t>Аппарат для газовой сварки и резки</t>
        </is>
      </c>
      <c r="E47" s="280" t="inlineStr">
        <is>
          <t>маш.час</t>
        </is>
      </c>
      <c r="F47" s="179" t="n">
        <v>38.79</v>
      </c>
      <c r="G47" s="176" t="n">
        <v>1.2</v>
      </c>
      <c r="H47" s="174">
        <f>ROUND(F47*G47,2)</f>
        <v/>
      </c>
      <c r="I47" s="182" t="n"/>
      <c r="J47" s="333" t="n"/>
    </row>
    <row r="48" ht="25.5" customHeight="1" s="206">
      <c r="A48" s="169" t="inlineStr">
        <is>
          <t>32</t>
        </is>
      </c>
      <c r="B48" s="169" t="n"/>
      <c r="C48" s="179" t="inlineStr">
        <is>
          <t>91.06.05-057</t>
        </is>
      </c>
      <c r="D48" s="180" t="inlineStr">
        <is>
          <t>Погрузчики одноковшовые универсальные фронтальные пневмоколесные, грузоподъемность 3 т</t>
        </is>
      </c>
      <c r="E48" s="280" t="inlineStr">
        <is>
          <t>маш.час</t>
        </is>
      </c>
      <c r="F48" s="179" t="n">
        <v>0.48</v>
      </c>
      <c r="G48" s="176" t="n">
        <v>90.40000000000001</v>
      </c>
      <c r="H48" s="174">
        <f>ROUND(F48*G48,2)</f>
        <v/>
      </c>
      <c r="I48" s="182" t="n"/>
      <c r="J48" s="333" t="n"/>
    </row>
    <row r="49">
      <c r="A49" s="169" t="inlineStr">
        <is>
          <t>33</t>
        </is>
      </c>
      <c r="B49" s="169" t="n"/>
      <c r="C49" s="179" t="inlineStr">
        <is>
          <t>91.08.04-021</t>
        </is>
      </c>
      <c r="D49" s="180" t="inlineStr">
        <is>
          <t>Котлы битумные: передвижные 400 л</t>
        </is>
      </c>
      <c r="E49" s="280" t="inlineStr">
        <is>
          <t>маш.час</t>
        </is>
      </c>
      <c r="F49" s="179" t="n">
        <v>0.855</v>
      </c>
      <c r="G49" s="176" t="n">
        <v>30</v>
      </c>
      <c r="H49" s="174">
        <f>ROUND(F49*G49,2)</f>
        <v/>
      </c>
      <c r="I49" s="182" t="n"/>
      <c r="J49" s="333" t="n"/>
    </row>
    <row r="50">
      <c r="A50" s="169" t="inlineStr">
        <is>
          <t>34</t>
        </is>
      </c>
      <c r="B50" s="169" t="n"/>
      <c r="C50" s="179" t="inlineStr">
        <is>
          <t>91.05.01-017</t>
        </is>
      </c>
      <c r="D50" s="180" t="inlineStr">
        <is>
          <t>Краны башенные, грузоподъемность 8 т</t>
        </is>
      </c>
      <c r="E50" s="280" t="inlineStr">
        <is>
          <t>маш.час</t>
        </is>
      </c>
      <c r="F50" s="179" t="n">
        <v>0.27</v>
      </c>
      <c r="G50" s="176" t="n">
        <v>86.40000000000001</v>
      </c>
      <c r="H50" s="174">
        <f>ROUND(F50*G50,2)</f>
        <v/>
      </c>
      <c r="I50" s="182" t="n"/>
      <c r="J50" s="333" t="n"/>
    </row>
    <row r="51" ht="25.5" customHeight="1" s="206">
      <c r="A51" s="169" t="inlineStr">
        <is>
          <t>35</t>
        </is>
      </c>
      <c r="B51" s="169" t="n"/>
      <c r="C51" s="179" t="inlineStr">
        <is>
          <t>91.21.01-012</t>
        </is>
      </c>
      <c r="D51" s="180" t="inlineStr">
        <is>
          <t>Агрегаты окрасочные высокого давления для окраски поверхностей конструкций, мощность 1 кВт</t>
        </is>
      </c>
      <c r="E51" s="280" t="inlineStr">
        <is>
          <t>маш.час</t>
        </is>
      </c>
      <c r="F51" s="179" t="n">
        <v>3.045</v>
      </c>
      <c r="G51" s="176" t="n">
        <v>6.82</v>
      </c>
      <c r="H51" s="174">
        <f>ROUND(F51*G51,2)</f>
        <v/>
      </c>
      <c r="I51" s="182" t="n"/>
      <c r="J51" s="333" t="n"/>
    </row>
    <row r="52">
      <c r="A52" s="169" t="inlineStr">
        <is>
          <t>36</t>
        </is>
      </c>
      <c r="B52" s="169" t="n"/>
      <c r="C52" s="179" t="inlineStr">
        <is>
          <t>91.06.01-003</t>
        </is>
      </c>
      <c r="D52" s="180" t="inlineStr">
        <is>
          <t>Домкраты гидравлические, грузоподъемность 63-100 т</t>
        </is>
      </c>
      <c r="E52" s="280" t="inlineStr">
        <is>
          <t>маш.час</t>
        </is>
      </c>
      <c r="F52" s="179" t="n">
        <v>13.23</v>
      </c>
      <c r="G52" s="176" t="n">
        <v>0.9</v>
      </c>
      <c r="H52" s="174">
        <f>ROUND(F52*G52,2)</f>
        <v/>
      </c>
      <c r="I52" s="182" t="n"/>
      <c r="J52" s="333" t="n"/>
    </row>
    <row r="53">
      <c r="A53" s="169" t="inlineStr">
        <is>
          <t>37</t>
        </is>
      </c>
      <c r="B53" s="169" t="n"/>
      <c r="C53" s="179" t="inlineStr">
        <is>
          <t>91.01.01-034</t>
        </is>
      </c>
      <c r="D53" s="180" t="inlineStr">
        <is>
          <t>Бульдозеры, мощность 59 кВт (80 л.с.)</t>
        </is>
      </c>
      <c r="E53" s="280" t="inlineStr">
        <is>
          <t>маш.час</t>
        </is>
      </c>
      <c r="F53" s="179" t="n">
        <v>0.135</v>
      </c>
      <c r="G53" s="176" t="n">
        <v>59.47</v>
      </c>
      <c r="H53" s="174">
        <f>ROUND(F53*G53,2)</f>
        <v/>
      </c>
      <c r="I53" s="182" t="n"/>
      <c r="J53" s="333" t="n"/>
    </row>
    <row r="54">
      <c r="A54" s="169" t="inlineStr">
        <is>
          <t>38</t>
        </is>
      </c>
      <c r="B54" s="169" t="n"/>
      <c r="C54" s="179" t="inlineStr">
        <is>
          <t>91.06.05-011</t>
        </is>
      </c>
      <c r="D54" s="180" t="inlineStr">
        <is>
          <t>Погрузчик, грузоподъемность 5 т</t>
        </is>
      </c>
      <c r="E54" s="280" t="inlineStr">
        <is>
          <t>маш.час</t>
        </is>
      </c>
      <c r="F54" s="179" t="n">
        <v>0.03</v>
      </c>
      <c r="G54" s="176" t="n">
        <v>89.98999999999999</v>
      </c>
      <c r="H54" s="174">
        <f>ROUND(F54*G54,2)</f>
        <v/>
      </c>
      <c r="I54" s="182" t="n"/>
      <c r="J54" s="333" t="n"/>
    </row>
    <row r="55" ht="25.5" customHeight="1" s="206">
      <c r="A55" s="169" t="inlineStr">
        <is>
          <t>39</t>
        </is>
      </c>
      <c r="B55" s="169" t="n"/>
      <c r="C55" s="179" t="inlineStr">
        <is>
          <t>91.08.09-023</t>
        </is>
      </c>
      <c r="D55" s="180" t="inlineStr">
        <is>
          <t>Трамбовки пневматические при работе от: передвижных компрессорных станций</t>
        </is>
      </c>
      <c r="E55" s="280" t="inlineStr">
        <is>
          <t>маш.час</t>
        </is>
      </c>
      <c r="F55" s="179" t="n">
        <v>4.77</v>
      </c>
      <c r="G55" s="176" t="n">
        <v>0.55</v>
      </c>
      <c r="H55" s="174">
        <f>ROUND(F55*G55,2)</f>
        <v/>
      </c>
      <c r="I55" s="182" t="n"/>
      <c r="J55" s="333" t="n"/>
    </row>
    <row r="56">
      <c r="A56" s="169" t="inlineStr">
        <is>
          <t>40</t>
        </is>
      </c>
      <c r="B56" s="169" t="n"/>
      <c r="C56" s="179" t="inlineStr">
        <is>
          <t>91.14.03-001</t>
        </is>
      </c>
      <c r="D56" s="180" t="inlineStr">
        <is>
          <t>Автомобиль-самосвал, грузоподъемность: до 7 т</t>
        </is>
      </c>
      <c r="E56" s="280" t="inlineStr">
        <is>
          <t>маш.час</t>
        </is>
      </c>
      <c r="F56" s="179" t="n">
        <v>0.015</v>
      </c>
      <c r="G56" s="176" t="n">
        <v>89.54000000000001</v>
      </c>
      <c r="H56" s="174">
        <f>ROUND(F56*G56,2)</f>
        <v/>
      </c>
      <c r="I56" s="182" t="n"/>
      <c r="J56" s="333" t="n"/>
    </row>
    <row r="57">
      <c r="A57" s="169" t="inlineStr">
        <is>
          <t>41</t>
        </is>
      </c>
      <c r="B57" s="169" t="n"/>
      <c r="C57" s="179" t="inlineStr">
        <is>
          <t>91.07.04-002</t>
        </is>
      </c>
      <c r="D57" s="180" t="inlineStr">
        <is>
          <t>Вибратор поверхностный</t>
        </is>
      </c>
      <c r="E57" s="280" t="inlineStr">
        <is>
          <t>маш.час</t>
        </is>
      </c>
      <c r="F57" s="179" t="n">
        <v>0.72</v>
      </c>
      <c r="G57" s="176" t="n">
        <v>0.5</v>
      </c>
      <c r="H57" s="174">
        <f>ROUND(F57*G57,2)</f>
        <v/>
      </c>
      <c r="I57" s="182" t="n"/>
      <c r="J57" s="333" t="n"/>
    </row>
    <row r="58">
      <c r="A58" s="169" t="inlineStr">
        <is>
          <t>42</t>
        </is>
      </c>
      <c r="B58" s="169" t="n"/>
      <c r="C58" s="179" t="inlineStr">
        <is>
          <t>91.06.03-060</t>
        </is>
      </c>
      <c r="D58" s="180" t="inlineStr">
        <is>
          <t>Лебедки электрические тяговым усилием: до 5,79 кН (0,59 т)</t>
        </is>
      </c>
      <c r="E58" s="280" t="inlineStr">
        <is>
          <t>маш.час</t>
        </is>
      </c>
      <c r="F58" s="179" t="n">
        <v>0.03</v>
      </c>
      <c r="G58" s="176" t="n">
        <v>1.7</v>
      </c>
      <c r="H58" s="174">
        <f>ROUND(F58*G58,2)</f>
        <v/>
      </c>
      <c r="I58" s="182" t="n"/>
      <c r="J58" s="333" t="n"/>
    </row>
    <row r="59" ht="15" customHeight="1" s="206">
      <c r="A59" s="261" t="inlineStr">
        <is>
          <t>Оборудование</t>
        </is>
      </c>
      <c r="B59" s="327" t="n"/>
      <c r="C59" s="327" t="n"/>
      <c r="D59" s="328" t="n"/>
      <c r="E59" s="183" t="n"/>
      <c r="F59" s="184" t="n"/>
      <c r="G59" s="176" t="n"/>
      <c r="H59" s="339">
        <f>SUM(H60:H61)</f>
        <v/>
      </c>
      <c r="I59" s="182" t="n"/>
    </row>
    <row r="60" ht="27.75" customHeight="1" s="206">
      <c r="A60" s="169" t="inlineStr">
        <is>
          <t>43</t>
        </is>
      </c>
      <c r="B60" s="169" t="n"/>
      <c r="C60" s="179" t="inlineStr">
        <is>
          <t>Прайс из СД ОП</t>
        </is>
      </c>
      <c r="D60" s="180" t="inlineStr">
        <is>
          <t>Трансформатор тока  ТГФМ-220 с одиночным и монтажным комплектом ЗИП</t>
        </is>
      </c>
      <c r="E60" s="280" t="inlineStr">
        <is>
          <t>шт.</t>
        </is>
      </c>
      <c r="F60" s="179" t="inlineStr">
        <is>
          <t>6</t>
        </is>
      </c>
      <c r="G60" s="176" t="n">
        <v>124396.31</v>
      </c>
      <c r="H60" s="174">
        <f>ROUND(F60*G60,2)</f>
        <v/>
      </c>
      <c r="I60" s="182" t="n"/>
    </row>
    <row r="61" ht="27.75" customHeight="1" s="206">
      <c r="A61" s="169" t="inlineStr">
        <is>
          <t>44</t>
        </is>
      </c>
      <c r="B61" s="169" t="n"/>
      <c r="C61" s="179" t="inlineStr">
        <is>
          <t>Прайс из СД ОП</t>
        </is>
      </c>
      <c r="D61" s="180" t="inlineStr">
        <is>
          <t>Шкаф промежуточных зажимов ШЗВ-60 УХЛ1</t>
        </is>
      </c>
      <c r="E61" s="280" t="inlineStr">
        <is>
          <t>шт.</t>
        </is>
      </c>
      <c r="F61" s="179" t="inlineStr">
        <is>
          <t>2</t>
        </is>
      </c>
      <c r="G61" s="176" t="n">
        <v>40734.82</v>
      </c>
      <c r="H61" s="174">
        <f>ROUND(F61*G61,2)</f>
        <v/>
      </c>
      <c r="I61" s="182" t="n"/>
    </row>
    <row r="62" ht="15" customHeight="1" s="206">
      <c r="A62" s="260" t="inlineStr">
        <is>
          <t>Материалы</t>
        </is>
      </c>
      <c r="B62" s="327" t="n"/>
      <c r="C62" s="327" t="n"/>
      <c r="D62" s="328" t="n"/>
      <c r="E62" s="185" t="n"/>
      <c r="F62" s="185" t="n"/>
      <c r="G62" s="166" t="n"/>
      <c r="H62" s="339">
        <f>SUM(H63:H109)</f>
        <v/>
      </c>
    </row>
    <row r="63" ht="49.5" customHeight="1" s="206">
      <c r="A63" s="169" t="inlineStr">
        <is>
          <t>44</t>
        </is>
      </c>
      <c r="B63" s="169" t="n"/>
      <c r="C63" s="179" t="inlineStr">
        <is>
          <t>05.1.05.14-0009</t>
        </is>
      </c>
      <c r="D63" s="180" t="inlineStr">
        <is>
          <t>Фундаменты под опоры ВЛ Ф3-А-350 (бетон B30, расход арматуры 156 кг) (прим. Фундаменты столчатые монолитные ФМ-1 (1200х1200х1800)</t>
        </is>
      </c>
      <c r="E63" s="280" t="inlineStr">
        <is>
          <t>м3</t>
        </is>
      </c>
      <c r="F63" s="340" t="n">
        <v>15.552</v>
      </c>
      <c r="G63" s="176" t="n">
        <v>5459.1</v>
      </c>
      <c r="H63" s="174">
        <f>ROUND(F63*G63,2)</f>
        <v/>
      </c>
      <c r="I63" s="182" t="n"/>
    </row>
    <row r="64">
      <c r="A64" s="169" t="inlineStr">
        <is>
          <t>45</t>
        </is>
      </c>
      <c r="B64" s="169" t="n"/>
      <c r="C64" s="179" t="inlineStr">
        <is>
          <t>07.3.02.11-0061</t>
        </is>
      </c>
      <c r="D64" s="180" t="inlineStr">
        <is>
          <t>Опоры из труб</t>
        </is>
      </c>
      <c r="E64" s="280" t="inlineStr">
        <is>
          <t>т</t>
        </is>
      </c>
      <c r="F64" s="179" t="n">
        <v>1.4841</v>
      </c>
      <c r="G64" s="176" t="n">
        <v>20919.87</v>
      </c>
      <c r="H64" s="174">
        <f>ROUND(F64*G64,2)</f>
        <v/>
      </c>
      <c r="I64" s="182" t="n"/>
    </row>
    <row r="65">
      <c r="A65" s="169" t="inlineStr">
        <is>
          <t>46</t>
        </is>
      </c>
      <c r="B65" s="169" t="n"/>
      <c r="C65" s="179" t="inlineStr">
        <is>
          <t>20.2.10.03-0006</t>
        </is>
      </c>
      <c r="D65" s="180" t="inlineStr">
        <is>
          <t>Наконечники кабельные: медные соединительные (ТМЛ 10-5-5)</t>
        </is>
      </c>
      <c r="E65" s="280" t="inlineStr">
        <is>
          <t>100 шт.</t>
        </is>
      </c>
      <c r="F65" s="179" t="n">
        <v>50</v>
      </c>
      <c r="G65" s="176" t="n">
        <v>365</v>
      </c>
      <c r="H65" s="174">
        <f>ROUND(F65*G65,2)</f>
        <v/>
      </c>
      <c r="I65" s="182" t="n"/>
    </row>
    <row r="66" ht="25.5" customHeight="1" s="206">
      <c r="A66" s="169" t="inlineStr">
        <is>
          <t>47</t>
        </is>
      </c>
      <c r="B66" s="169" t="n"/>
      <c r="C66" s="179" t="inlineStr">
        <is>
          <t>21.1.06.10-0411</t>
        </is>
      </c>
      <c r="D66" s="180" t="inlineStr">
        <is>
          <t>Кабель силовой с медными жилами ВВГнг(A)-LS 5х16мк(N, РЕ)-1000</t>
        </is>
      </c>
      <c r="E66" s="280" t="inlineStr">
        <is>
          <t>1000 м</t>
        </is>
      </c>
      <c r="F66" s="179" t="n">
        <v>0.066</v>
      </c>
      <c r="G66" s="176" t="n">
        <v>98440.41</v>
      </c>
      <c r="H66" s="174">
        <f>ROUND(F66*G66,2)</f>
        <v/>
      </c>
      <c r="I66" s="182" t="n"/>
    </row>
    <row r="67" ht="46.5" customHeight="1" s="206">
      <c r="A67" s="169" t="inlineStr">
        <is>
          <t>48</t>
        </is>
      </c>
      <c r="B67" s="169" t="n"/>
      <c r="C67" s="179" t="inlineStr">
        <is>
          <t>21.2.01.02-0094</t>
        </is>
      </c>
      <c r="D67" s="18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E67" s="280" t="inlineStr">
        <is>
          <t>т</t>
        </is>
      </c>
      <c r="F67" s="179" t="n">
        <v>0.14751</v>
      </c>
      <c r="G67" s="176" t="n">
        <v>32758.86</v>
      </c>
      <c r="H67" s="174">
        <f>ROUND(F67*G67,2)</f>
        <v/>
      </c>
      <c r="I67" s="182" t="n"/>
    </row>
    <row r="68" ht="25.5" customHeight="1" s="206">
      <c r="A68" s="169" t="inlineStr">
        <is>
          <t>49</t>
        </is>
      </c>
      <c r="B68" s="169" t="n"/>
      <c r="C68" s="179" t="inlineStr">
        <is>
          <t>21.1.08.03-0574</t>
        </is>
      </c>
      <c r="D68" s="180" t="inlineStr">
        <is>
          <t>Кабель контрольный КВВГЭнг(А)-LS 4x2,5</t>
        </is>
      </c>
      <c r="E68" s="280" t="inlineStr">
        <is>
          <t>1000 м</t>
        </is>
      </c>
      <c r="F68" s="179" t="n">
        <v>0.108</v>
      </c>
      <c r="G68" s="176" t="n">
        <v>38348.22</v>
      </c>
      <c r="H68" s="174">
        <f>ROUND(F68*G68,2)</f>
        <v/>
      </c>
      <c r="I68" s="182" t="n"/>
    </row>
    <row r="69" ht="36" customHeight="1" s="206">
      <c r="A69" s="169" t="inlineStr">
        <is>
          <t>50</t>
        </is>
      </c>
      <c r="B69" s="169" t="n"/>
      <c r="C69" s="179" t="inlineStr">
        <is>
          <t>20.5.04.06-0003</t>
        </is>
      </c>
      <c r="D69" s="180" t="inlineStr">
        <is>
          <t>Зажим разъемный ответвительный РОА-300-1</t>
        </is>
      </c>
      <c r="E69" s="280" t="inlineStr">
        <is>
          <t>шт.</t>
        </is>
      </c>
      <c r="F69" s="179" t="n">
        <v>9</v>
      </c>
      <c r="G69" s="176" t="n">
        <v>143.88</v>
      </c>
      <c r="H69" s="174">
        <f>ROUND(F69*G69,2)</f>
        <v/>
      </c>
      <c r="I69" s="182" t="n"/>
    </row>
    <row r="70" ht="25.5" customHeight="1" s="206">
      <c r="A70" s="169" t="inlineStr">
        <is>
          <t>51</t>
        </is>
      </c>
      <c r="B70" s="169" t="n"/>
      <c r="C70" s="179" t="inlineStr">
        <is>
          <t>05.1.01.10-0131</t>
        </is>
      </c>
      <c r="D70" s="180" t="inlineStr">
        <is>
          <t>Лотки каналов и тоннелей железобетонные для прокладки коммуникаций</t>
        </is>
      </c>
      <c r="E70" s="280" t="inlineStr">
        <is>
          <t>м3</t>
        </is>
      </c>
      <c r="F70" s="179" t="n">
        <v>0.5600000000000001</v>
      </c>
      <c r="G70" s="176" t="n">
        <v>1837.28</v>
      </c>
      <c r="H70" s="174">
        <f>ROUND(F70*G70,2)</f>
        <v/>
      </c>
      <c r="I70" s="182" t="n"/>
    </row>
    <row r="71">
      <c r="A71" s="169" t="inlineStr">
        <is>
          <t>52</t>
        </is>
      </c>
      <c r="B71" s="169" t="n"/>
      <c r="C71" s="179" t="inlineStr">
        <is>
          <t>20.1.01.02-0066</t>
        </is>
      </c>
      <c r="D71" s="180" t="inlineStr">
        <is>
          <t>Зажим аппаратный прессуемый: А4А-300-2</t>
        </is>
      </c>
      <c r="E71" s="280" t="inlineStr">
        <is>
          <t>100 шт.</t>
        </is>
      </c>
      <c r="F71" s="179" t="n">
        <v>0.15</v>
      </c>
      <c r="G71" s="176" t="n">
        <v>6080</v>
      </c>
      <c r="H71" s="174">
        <f>ROUND(F71*G71,2)</f>
        <v/>
      </c>
      <c r="I71" s="182" t="n"/>
    </row>
    <row r="72">
      <c r="A72" s="169" t="inlineStr">
        <is>
          <t>53</t>
        </is>
      </c>
      <c r="B72" s="169" t="n"/>
      <c r="C72" s="179" t="inlineStr">
        <is>
          <t>01.7.15.03-0041</t>
        </is>
      </c>
      <c r="D72" s="180" t="inlineStr">
        <is>
          <t>Болты с гайками и шайбами строительные</t>
        </is>
      </c>
      <c r="E72" s="280" t="inlineStr">
        <is>
          <t>т</t>
        </is>
      </c>
      <c r="F72" s="179" t="n">
        <v>0.09973799999999999</v>
      </c>
      <c r="G72" s="176" t="n">
        <v>9040.01</v>
      </c>
      <c r="H72" s="174">
        <f>ROUND(F72*G72,2)</f>
        <v/>
      </c>
      <c r="I72" s="182" t="n"/>
    </row>
    <row r="73" ht="25.5" customHeight="1" s="206">
      <c r="A73" s="169" t="inlineStr">
        <is>
          <t>54</t>
        </is>
      </c>
      <c r="B73" s="169" t="n"/>
      <c r="C73" s="179" t="inlineStr">
        <is>
          <t>04.1.02.05-0045</t>
        </is>
      </c>
      <c r="D73" s="180" t="inlineStr">
        <is>
          <t>Бетон тяжелый, крупность заполнителя: 20 мм, класс В22,5 (М300)</t>
        </is>
      </c>
      <c r="E73" s="280" t="inlineStr">
        <is>
          <t>м3</t>
        </is>
      </c>
      <c r="F73" s="179" t="n">
        <v>1.02</v>
      </c>
      <c r="G73" s="176" t="n">
        <v>668.28</v>
      </c>
      <c r="H73" s="174">
        <f>ROUND(F73*G73,2)</f>
        <v/>
      </c>
      <c r="I73" s="182" t="n"/>
    </row>
    <row r="74" ht="36" customHeight="1" s="206">
      <c r="A74" s="169" t="inlineStr">
        <is>
          <t>55</t>
        </is>
      </c>
      <c r="B74" s="169" t="n"/>
      <c r="C74" s="179" t="inlineStr">
        <is>
          <t>08.3.07.01-0064</t>
        </is>
      </c>
      <c r="D74" s="180" t="inlineStr">
        <is>
          <t>Сталь полосовая: горячекатаная, марки Ст3, толщина 2-6 мм, ширина 30-40 мм, перфорированная</t>
        </is>
      </c>
      <c r="E74" s="280" t="inlineStr">
        <is>
          <t>м</t>
        </is>
      </c>
      <c r="F74" s="179" t="n">
        <v>50</v>
      </c>
      <c r="G74" s="176" t="n">
        <v>12.37</v>
      </c>
      <c r="H74" s="174">
        <f>ROUND(F74*G74,2)</f>
        <v/>
      </c>
      <c r="I74" s="182" t="n"/>
    </row>
    <row r="75" ht="25.5" customHeight="1" s="206">
      <c r="A75" s="169" t="inlineStr">
        <is>
          <t>56</t>
        </is>
      </c>
      <c r="B75" s="169" t="n"/>
      <c r="C75" s="179" t="inlineStr">
        <is>
          <t>08.3.08.01-0026</t>
        </is>
      </c>
      <c r="D75" s="180" t="inlineStr">
        <is>
          <t>Сталь угловая неравнополочная, марка стали: 18сп, ширина большей полки 63-160 мм</t>
        </is>
      </c>
      <c r="E75" s="280" t="inlineStr">
        <is>
          <t>т</t>
        </is>
      </c>
      <c r="F75" s="179" t="n">
        <v>0.1068</v>
      </c>
      <c r="G75" s="176" t="n">
        <v>5443.44</v>
      </c>
      <c r="H75" s="174">
        <f>ROUND(F75*G75,2)</f>
        <v/>
      </c>
      <c r="I75" s="182" t="n"/>
    </row>
    <row r="76">
      <c r="A76" s="169" t="inlineStr">
        <is>
          <t>57</t>
        </is>
      </c>
      <c r="B76" s="169" t="n"/>
      <c r="C76" s="179" t="inlineStr">
        <is>
          <t>01.2.03.02-0011</t>
        </is>
      </c>
      <c r="D76" s="180" t="inlineStr">
        <is>
          <t>Грунтовка: ГТ-752</t>
        </is>
      </c>
      <c r="E76" s="280" t="inlineStr">
        <is>
          <t>т</t>
        </is>
      </c>
      <c r="F76" s="179" t="n">
        <v>0.02</v>
      </c>
      <c r="G76" s="176" t="n">
        <v>23152.8</v>
      </c>
      <c r="H76" s="174">
        <f>ROUND(F76*G76,2)</f>
        <v/>
      </c>
      <c r="I76" s="182" t="n"/>
    </row>
    <row r="77">
      <c r="A77" s="169" t="inlineStr">
        <is>
          <t>58</t>
        </is>
      </c>
      <c r="B77" s="169" t="n"/>
      <c r="C77" s="179" t="inlineStr">
        <is>
          <t>01.2.03.03-0011</t>
        </is>
      </c>
      <c r="D77" s="180" t="inlineStr">
        <is>
          <t>Мастика битумная гидроизоляционная МГ-1</t>
        </is>
      </c>
      <c r="E77" s="280" t="inlineStr">
        <is>
          <t>т</t>
        </is>
      </c>
      <c r="F77" s="179" t="n">
        <v>0.06</v>
      </c>
      <c r="G77" s="176" t="n">
        <v>7669.69</v>
      </c>
      <c r="H77" s="174">
        <f>ROUND(F77*G77,2)</f>
        <v/>
      </c>
      <c r="I77" s="182" t="n"/>
    </row>
    <row r="78" ht="25.5" customHeight="1" s="206">
      <c r="A78" s="169" t="inlineStr">
        <is>
          <t>59</t>
        </is>
      </c>
      <c r="B78" s="169" t="n"/>
      <c r="C78" s="179" t="inlineStr">
        <is>
          <t>08.3.07.01-0076</t>
        </is>
      </c>
      <c r="D78" s="180" t="inlineStr">
        <is>
          <t>Сталь полосовая, марка стали: Ст3сп шириной 50-200 мм толщиной 4-5 мм</t>
        </is>
      </c>
      <c r="E78" s="280" t="inlineStr">
        <is>
          <t>т</t>
        </is>
      </c>
      <c r="F78" s="179" t="n">
        <v>0.092</v>
      </c>
      <c r="G78" s="176" t="n">
        <v>5000</v>
      </c>
      <c r="H78" s="174">
        <f>ROUND(F78*G78,2)</f>
        <v/>
      </c>
      <c r="I78" s="182" t="n"/>
    </row>
    <row r="79" ht="25.5" customHeight="1" s="206">
      <c r="A79" s="169" t="inlineStr">
        <is>
          <t>60</t>
        </is>
      </c>
      <c r="B79" s="169" t="n"/>
      <c r="C79" s="179" t="inlineStr">
        <is>
          <t>02.2.05.04-0047</t>
        </is>
      </c>
      <c r="D79" s="180" t="inlineStr">
        <is>
          <t>Щебень из гравия для строительных работ марка 600, фракция 20-40 мм</t>
        </is>
      </c>
      <c r="E79" s="280" t="inlineStr">
        <is>
          <t>м3</t>
        </is>
      </c>
      <c r="F79" s="179" t="n">
        <v>3.9</v>
      </c>
      <c r="G79" s="176" t="n">
        <v>114.13</v>
      </c>
      <c r="H79" s="174">
        <f>ROUND(F79*G79,2)</f>
        <v/>
      </c>
      <c r="I79" s="182" t="n"/>
    </row>
    <row r="80">
      <c r="A80" s="169" t="inlineStr">
        <is>
          <t>61</t>
        </is>
      </c>
      <c r="B80" s="169" t="n"/>
      <c r="C80" s="179" t="inlineStr">
        <is>
          <t>01.7.17.11-0001</t>
        </is>
      </c>
      <c r="D80" s="180" t="inlineStr">
        <is>
          <t>Бумага шлифовальная</t>
        </is>
      </c>
      <c r="E80" s="280" t="inlineStr">
        <is>
          <t>кг</t>
        </is>
      </c>
      <c r="F80" s="179" t="n">
        <v>8</v>
      </c>
      <c r="G80" s="176" t="n">
        <v>50</v>
      </c>
      <c r="H80" s="174">
        <f>ROUND(F80*G80,2)</f>
        <v/>
      </c>
      <c r="I80" s="182" t="n"/>
    </row>
    <row r="81" ht="36" customHeight="1" s="206">
      <c r="A81" s="169" t="inlineStr">
        <is>
          <t>62</t>
        </is>
      </c>
      <c r="B81" s="169" t="n"/>
      <c r="C81" s="179" t="inlineStr">
        <is>
          <t>01.7.15.03-0034</t>
        </is>
      </c>
      <c r="D81" s="180" t="inlineStr">
        <is>
          <t>Болты с гайками и шайбами оцинкованные, диаметр: 12 мм</t>
        </is>
      </c>
      <c r="E81" s="280" t="inlineStr">
        <is>
          <t>кг</t>
        </is>
      </c>
      <c r="F81" s="179" t="n">
        <v>12.02624</v>
      </c>
      <c r="G81" s="176" t="n">
        <v>25.76</v>
      </c>
      <c r="H81" s="174">
        <f>ROUND(F81*G81,2)</f>
        <v/>
      </c>
      <c r="I81" s="182" t="n"/>
    </row>
    <row r="82">
      <c r="A82" s="169" t="inlineStr">
        <is>
          <t>63</t>
        </is>
      </c>
      <c r="B82" s="169" t="n"/>
      <c r="C82" s="179" t="inlineStr">
        <is>
          <t>02.2.05.04-1777</t>
        </is>
      </c>
      <c r="D82" s="180" t="inlineStr">
        <is>
          <t>Щебень М 800, фракция 20-40 мм, группа 2</t>
        </is>
      </c>
      <c r="E82" s="280" t="inlineStr">
        <is>
          <t>м3</t>
        </is>
      </c>
      <c r="F82" s="179" t="n">
        <v>2.4</v>
      </c>
      <c r="G82" s="176" t="n">
        <v>108.4</v>
      </c>
      <c r="H82" s="174">
        <f>ROUND(F82*G82,2)</f>
        <v/>
      </c>
      <c r="I82" s="182" t="n"/>
    </row>
    <row r="83" ht="36" customHeight="1" s="206">
      <c r="A83" s="169" t="inlineStr">
        <is>
          <t>64</t>
        </is>
      </c>
      <c r="B83" s="169" t="n"/>
      <c r="C83" s="179" t="inlineStr">
        <is>
          <t>08.3.11.01-0048</t>
        </is>
      </c>
      <c r="D83" s="180" t="inlineStr">
        <is>
          <t>Швеллеры: № 10 сталь марки ВСт3пс5</t>
        </is>
      </c>
      <c r="E83" s="280" t="inlineStr">
        <is>
          <t>т</t>
        </is>
      </c>
      <c r="F83" s="179" t="n">
        <v>0.0516</v>
      </c>
      <c r="G83" s="176" t="n">
        <v>4642.28</v>
      </c>
      <c r="H83" s="174">
        <f>ROUND(F83*G83,2)</f>
        <v/>
      </c>
      <c r="I83" s="182" t="n"/>
    </row>
    <row r="84" ht="25.5" customHeight="1" s="206">
      <c r="A84" s="169" t="inlineStr">
        <is>
          <t>65</t>
        </is>
      </c>
      <c r="B84" s="169" t="n"/>
      <c r="C84" s="179" t="inlineStr">
        <is>
          <t>14.5.09.11-0101</t>
        </is>
      </c>
      <c r="D84" s="180" t="inlineStr">
        <is>
          <t>Уайт-спирит</t>
        </is>
      </c>
      <c r="E84" s="280" t="inlineStr">
        <is>
          <t>т</t>
        </is>
      </c>
      <c r="F84" s="179" t="n">
        <v>0.0299</v>
      </c>
      <c r="G84" s="176" t="n">
        <v>6667</v>
      </c>
      <c r="H84" s="174">
        <f>ROUND(F84*G84,2)</f>
        <v/>
      </c>
      <c r="I84" s="182" t="n"/>
    </row>
    <row r="85" ht="36" customHeight="1" s="206">
      <c r="A85" s="169" t="inlineStr">
        <is>
          <t>66</t>
        </is>
      </c>
      <c r="B85" s="169" t="n"/>
      <c r="C85" s="179" t="inlineStr">
        <is>
          <t>04.3.01.09-0011</t>
        </is>
      </c>
      <c r="D85" s="180" t="inlineStr">
        <is>
          <t>Раствор готовый кладочный цементный марки: 25</t>
        </is>
      </c>
      <c r="E85" s="280" t="inlineStr">
        <is>
          <t>м3</t>
        </is>
      </c>
      <c r="F85" s="179" t="n">
        <v>0.4175</v>
      </c>
      <c r="G85" s="176" t="n">
        <v>463.3</v>
      </c>
      <c r="H85" s="174">
        <f>ROUND(F85*G85,2)</f>
        <v/>
      </c>
      <c r="I85" s="182" t="n"/>
    </row>
    <row r="86" ht="25.5" customHeight="1" s="206">
      <c r="A86" s="169" t="inlineStr">
        <is>
          <t>67</t>
        </is>
      </c>
      <c r="B86" s="169" t="n"/>
      <c r="C86" s="179" t="inlineStr">
        <is>
          <t>14.4.02.04-0175</t>
        </is>
      </c>
      <c r="D86" s="180" t="inlineStr">
        <is>
          <t>Краски масляные и алкидные земляные, готовые к применению: сурик железный МА-15, ПФ-14</t>
        </is>
      </c>
      <c r="E86" s="280" t="inlineStr">
        <is>
          <t>т</t>
        </is>
      </c>
      <c r="F86" s="179" t="n">
        <v>0.0107</v>
      </c>
      <c r="G86" s="176" t="n">
        <v>15584</v>
      </c>
      <c r="H86" s="174">
        <f>ROUND(F86*G86,2)</f>
        <v/>
      </c>
      <c r="I86" s="182" t="n"/>
    </row>
    <row r="87">
      <c r="A87" s="169" t="inlineStr">
        <is>
          <t>68</t>
        </is>
      </c>
      <c r="B87" s="169" t="n"/>
      <c r="C87" s="179" t="inlineStr">
        <is>
          <t>01.7.15.03-0042</t>
        </is>
      </c>
      <c r="D87" s="180" t="inlineStr">
        <is>
          <t>Болты с гайками и шайбами строительные</t>
        </is>
      </c>
      <c r="E87" s="280" t="inlineStr">
        <is>
          <t>кг</t>
        </is>
      </c>
      <c r="F87" s="179" t="n">
        <v>15.22</v>
      </c>
      <c r="G87" s="176" t="n">
        <v>9.039999999999999</v>
      </c>
      <c r="H87" s="174">
        <f>ROUND(F87*G87,2)</f>
        <v/>
      </c>
      <c r="I87" s="182" t="n"/>
    </row>
    <row r="88">
      <c r="A88" s="169" t="inlineStr">
        <is>
          <t>69</t>
        </is>
      </c>
      <c r="B88" s="169" t="n"/>
      <c r="C88" s="179" t="inlineStr">
        <is>
          <t>01.3.02.08-0001</t>
        </is>
      </c>
      <c r="D88" s="180" t="inlineStr">
        <is>
          <t>Кислород технический: газообразный</t>
        </is>
      </c>
      <c r="E88" s="280" t="inlineStr">
        <is>
          <t>м3</t>
        </is>
      </c>
      <c r="F88" s="179" t="n">
        <v>21.2</v>
      </c>
      <c r="G88" s="176" t="n">
        <v>6.22</v>
      </c>
      <c r="H88" s="174">
        <f>ROUND(F88*G88,2)</f>
        <v/>
      </c>
      <c r="I88" s="182" t="n"/>
    </row>
    <row r="89" ht="25.5" customHeight="1" s="206">
      <c r="A89" s="169" t="inlineStr">
        <is>
          <t>70</t>
        </is>
      </c>
      <c r="B89" s="169" t="n"/>
      <c r="C89" s="179" t="inlineStr">
        <is>
          <t>08.4.03.02-0004</t>
        </is>
      </c>
      <c r="D89" s="180" t="inlineStr">
        <is>
          <t>Горячекатаная арматурная сталь гладкая класса А-I, диаметром: 12 мм</t>
        </is>
      </c>
      <c r="E89" s="280" t="inlineStr">
        <is>
          <t>т</t>
        </is>
      </c>
      <c r="F89" s="179" t="n">
        <v>0.018</v>
      </c>
      <c r="G89" s="176" t="n">
        <v>6508.75</v>
      </c>
      <c r="H89" s="174">
        <f>ROUND(F89*G89,2)</f>
        <v/>
      </c>
      <c r="I89" s="182" t="n"/>
    </row>
    <row r="90">
      <c r="A90" s="169" t="inlineStr">
        <is>
          <t>71</t>
        </is>
      </c>
      <c r="B90" s="169" t="n"/>
      <c r="C90" s="179" t="inlineStr">
        <is>
          <t>01.3.02.03-0001</t>
        </is>
      </c>
      <c r="D90" s="180" t="inlineStr">
        <is>
          <t>Ацетилен газообразный технический</t>
        </is>
      </c>
      <c r="E90" s="280" t="inlineStr">
        <is>
          <t>м3</t>
        </is>
      </c>
      <c r="F90" s="179" t="n">
        <v>2.756</v>
      </c>
      <c r="G90" s="176" t="n">
        <v>38.51</v>
      </c>
      <c r="H90" s="174">
        <f>ROUND(F90*G90,2)</f>
        <v/>
      </c>
      <c r="I90" s="182" t="n"/>
    </row>
    <row r="91">
      <c r="A91" s="169" t="inlineStr">
        <is>
          <t>72</t>
        </is>
      </c>
      <c r="B91" s="169" t="n"/>
      <c r="C91" s="179" t="inlineStr">
        <is>
          <t>01.7.11.07-0032</t>
        </is>
      </c>
      <c r="D91" s="180" t="inlineStr">
        <is>
          <t>Электроды диаметром: 4 мм Э42</t>
        </is>
      </c>
      <c r="E91" s="280" t="inlineStr">
        <is>
          <t>т</t>
        </is>
      </c>
      <c r="F91" s="179" t="n">
        <v>0.0101</v>
      </c>
      <c r="G91" s="176" t="n">
        <v>10315.01</v>
      </c>
      <c r="H91" s="174">
        <f>ROUND(F91*G91,2)</f>
        <v/>
      </c>
      <c r="I91" s="182" t="n"/>
    </row>
    <row r="92" ht="36" customHeight="1" s="206">
      <c r="A92" s="169" t="inlineStr">
        <is>
          <t>73</t>
        </is>
      </c>
      <c r="B92" s="169" t="n"/>
      <c r="C92" s="179" t="inlineStr">
        <is>
          <t>14.4.02.09-0001</t>
        </is>
      </c>
      <c r="D92" s="180" t="inlineStr">
        <is>
          <t>Краска</t>
        </is>
      </c>
      <c r="E92" s="280" t="inlineStr">
        <is>
          <t>кг</t>
        </is>
      </c>
      <c r="F92" s="179" t="n">
        <v>3.6</v>
      </c>
      <c r="G92" s="176" t="n">
        <v>28.6</v>
      </c>
      <c r="H92" s="174">
        <f>ROUND(F92*G92,2)</f>
        <v/>
      </c>
      <c r="I92" s="182" t="n"/>
    </row>
    <row r="93" ht="25.5" customHeight="1" s="206">
      <c r="A93" s="169" t="inlineStr">
        <is>
          <t>74</t>
        </is>
      </c>
      <c r="B93" s="169" t="n"/>
      <c r="C93" s="179" t="inlineStr">
        <is>
          <t>14.5.05.01-0012</t>
        </is>
      </c>
      <c r="D93" s="180" t="inlineStr">
        <is>
          <t>Олифа комбинированная, марки: К-3</t>
        </is>
      </c>
      <c r="E93" s="280" t="inlineStr">
        <is>
          <t>т</t>
        </is>
      </c>
      <c r="F93" s="179" t="n">
        <v>0.0057</v>
      </c>
      <c r="G93" s="176" t="n">
        <v>16950</v>
      </c>
      <c r="H93" s="174">
        <f>ROUND(F93*G93,2)</f>
        <v/>
      </c>
      <c r="I93" s="182" t="n"/>
    </row>
    <row r="94">
      <c r="A94" s="169" t="inlineStr">
        <is>
          <t>75</t>
        </is>
      </c>
      <c r="B94" s="169" t="n"/>
      <c r="C94" s="179" t="inlineStr">
        <is>
          <t>02.3.01.02-0015</t>
        </is>
      </c>
      <c r="D94" s="180" t="inlineStr">
        <is>
          <t>Песок природный для строительных: работ средний</t>
        </is>
      </c>
      <c r="E94" s="280" t="inlineStr">
        <is>
          <t>м3</t>
        </is>
      </c>
      <c r="F94" s="179" t="n">
        <v>1.2</v>
      </c>
      <c r="G94" s="176" t="n">
        <v>55.26</v>
      </c>
      <c r="H94" s="174">
        <f>ROUND(F94*G94,2)</f>
        <v/>
      </c>
      <c r="I94" s="182" t="n"/>
    </row>
    <row r="95">
      <c r="A95" s="169" t="inlineStr">
        <is>
          <t>76</t>
        </is>
      </c>
      <c r="B95" s="169" t="n"/>
      <c r="C95" s="179" t="inlineStr">
        <is>
          <t>01.7.20.08-0031</t>
        </is>
      </c>
      <c r="D95" s="180" t="inlineStr">
        <is>
          <t>Бязь суровая арт. 6804</t>
        </is>
      </c>
      <c r="E95" s="280" t="inlineStr">
        <is>
          <t>10 м2</t>
        </is>
      </c>
      <c r="F95" s="179" t="n">
        <v>0.78</v>
      </c>
      <c r="G95" s="176" t="n">
        <v>79.09999999999999</v>
      </c>
      <c r="H95" s="174">
        <f>ROUND(F95*G95,2)</f>
        <v/>
      </c>
      <c r="I95" s="182" t="n"/>
    </row>
    <row r="96">
      <c r="A96" s="169" t="inlineStr">
        <is>
          <t>77</t>
        </is>
      </c>
      <c r="B96" s="169" t="n"/>
      <c r="C96" s="179" t="inlineStr">
        <is>
          <t>01.3.01.06-0050</t>
        </is>
      </c>
      <c r="D96" s="180" t="inlineStr">
        <is>
          <t>Смазка универсальная тугоплавкая УТ (консталин жировой)</t>
        </is>
      </c>
      <c r="E96" s="280" t="inlineStr">
        <is>
          <t>т</t>
        </is>
      </c>
      <c r="F96" s="179" t="n">
        <v>0.0034</v>
      </c>
      <c r="G96" s="176" t="n">
        <v>17500</v>
      </c>
      <c r="H96" s="174">
        <f>ROUND(F96*G96,2)</f>
        <v/>
      </c>
      <c r="I96" s="182" t="n"/>
    </row>
    <row r="97">
      <c r="A97" s="169" t="inlineStr">
        <is>
          <t>78</t>
        </is>
      </c>
      <c r="B97" s="169" t="n"/>
      <c r="C97" s="179" t="inlineStr">
        <is>
          <t>21.2.03.09-0003</t>
        </is>
      </c>
      <c r="D97" s="180" t="inlineStr">
        <is>
          <t>Провод медный для заземления (ПВ-3 10мм2-135гр/м)</t>
        </is>
      </c>
      <c r="E97" s="280" t="inlineStr">
        <is>
          <t>кг</t>
        </is>
      </c>
      <c r="F97" s="179" t="n">
        <v>0.945</v>
      </c>
      <c r="G97" s="176" t="n">
        <v>39.7</v>
      </c>
      <c r="H97" s="174">
        <f>ROUND(F97*G97,2)</f>
        <v/>
      </c>
      <c r="I97" s="182" t="n"/>
    </row>
    <row r="98">
      <c r="A98" s="169" t="inlineStr">
        <is>
          <t>79</t>
        </is>
      </c>
      <c r="B98" s="169" t="n"/>
      <c r="C98" s="179" t="inlineStr">
        <is>
          <t>01.7.11.07-0034</t>
        </is>
      </c>
      <c r="D98" s="180" t="inlineStr">
        <is>
          <t>Электроды диаметром: 4 мм Э42А</t>
        </is>
      </c>
      <c r="E98" s="280" t="inlineStr">
        <is>
          <t>кг</t>
        </is>
      </c>
      <c r="F98" s="179" t="n">
        <v>3.065</v>
      </c>
      <c r="G98" s="176" t="n">
        <v>10.57</v>
      </c>
      <c r="H98" s="174">
        <f>ROUND(F98*G98,2)</f>
        <v/>
      </c>
      <c r="I98" s="182" t="n"/>
    </row>
    <row r="99">
      <c r="A99" s="169" t="inlineStr">
        <is>
          <t>80</t>
        </is>
      </c>
      <c r="B99" s="169" t="n"/>
      <c r="C99" s="179" t="inlineStr">
        <is>
          <t>14.4.02.09-0301</t>
        </is>
      </c>
      <c r="D99" s="180" t="inlineStr">
        <is>
          <t>Краска "Цинол"</t>
        </is>
      </c>
      <c r="E99" s="280" t="inlineStr">
        <is>
          <t>кг</t>
        </is>
      </c>
      <c r="F99" s="179" t="n">
        <v>0.115</v>
      </c>
      <c r="G99" s="176" t="n">
        <v>238.48</v>
      </c>
      <c r="H99" s="174">
        <f>ROUND(F99*G99,2)</f>
        <v/>
      </c>
      <c r="I99" s="182" t="n"/>
    </row>
    <row r="100" ht="25.5" customHeight="1" s="206">
      <c r="A100" s="169" t="inlineStr">
        <is>
          <t>81</t>
        </is>
      </c>
      <c r="B100" s="169" t="n"/>
      <c r="C100" s="179" t="inlineStr">
        <is>
          <t>999-9950</t>
        </is>
      </c>
      <c r="D100" s="180" t="inlineStr">
        <is>
          <t>Вспомогательные ненормируемые ресурсы (2% от Оплаты труда рабочих)</t>
        </is>
      </c>
      <c r="E100" s="280" t="inlineStr">
        <is>
          <t>руб</t>
        </is>
      </c>
      <c r="F100" s="179" t="n">
        <v>21.0035</v>
      </c>
      <c r="G100" s="176" t="n">
        <v>1</v>
      </c>
      <c r="H100" s="174">
        <f>ROUND(F100*G100,2)</f>
        <v/>
      </c>
      <c r="I100" s="182" t="n"/>
    </row>
    <row r="101">
      <c r="A101" s="169" t="inlineStr">
        <is>
          <t>82</t>
        </is>
      </c>
      <c r="B101" s="169" t="n"/>
      <c r="C101" s="179" t="inlineStr">
        <is>
          <t>01.7.15.03-0031</t>
        </is>
      </c>
      <c r="D101" s="180" t="inlineStr">
        <is>
          <t>Болты с гайками и шайбами оцинкованные, диаметр: 6 мм (М5)</t>
        </is>
      </c>
      <c r="E101" s="280" t="inlineStr">
        <is>
          <t>кг</t>
        </is>
      </c>
      <c r="F101" s="179" t="n">
        <v>0.63735</v>
      </c>
      <c r="G101" s="176" t="n">
        <v>28.22</v>
      </c>
      <c r="H101" s="174">
        <f>ROUND(F101*G101,2)</f>
        <v/>
      </c>
      <c r="I101" s="182" t="n"/>
    </row>
    <row r="102">
      <c r="A102" s="169" t="inlineStr">
        <is>
          <t>83</t>
        </is>
      </c>
      <c r="B102" s="169" t="n"/>
      <c r="C102" s="179" t="inlineStr">
        <is>
          <t>01.7.15.07-0014</t>
        </is>
      </c>
      <c r="D102" s="180" t="inlineStr">
        <is>
          <t>Дюбели распорные полипропиленовые</t>
        </is>
      </c>
      <c r="E102" s="280" t="inlineStr">
        <is>
          <t>100 шт.</t>
        </is>
      </c>
      <c r="F102" s="179" t="n">
        <v>0.1428</v>
      </c>
      <c r="G102" s="176" t="n">
        <v>86</v>
      </c>
      <c r="H102" s="174">
        <f>ROUND(F102*G102,2)</f>
        <v/>
      </c>
      <c r="I102" s="182" t="n"/>
    </row>
    <row r="103">
      <c r="A103" s="169" t="inlineStr">
        <is>
          <t>84</t>
        </is>
      </c>
      <c r="B103" s="169" t="n"/>
      <c r="C103" s="179" t="inlineStr">
        <is>
          <t>01.3.01.03-0002</t>
        </is>
      </c>
      <c r="D103" s="180" t="inlineStr">
        <is>
          <t>Керосин для технических целей марок КТ-1, КТ-2</t>
        </is>
      </c>
      <c r="E103" s="280" t="inlineStr">
        <is>
          <t>т</t>
        </is>
      </c>
      <c r="F103" s="179" t="n">
        <v>0.004</v>
      </c>
      <c r="G103" s="176" t="n">
        <v>2606.9</v>
      </c>
      <c r="H103" s="174">
        <f>ROUND(F103*G103,2)</f>
        <v/>
      </c>
      <c r="I103" s="182" t="n"/>
    </row>
    <row r="104" ht="36" customHeight="1" s="206">
      <c r="A104" s="169" t="inlineStr">
        <is>
          <t>85</t>
        </is>
      </c>
      <c r="B104" s="169" t="n"/>
      <c r="C104" s="179" t="inlineStr">
        <is>
          <t>01.7.07.12-0024</t>
        </is>
      </c>
      <c r="D104" s="180" t="inlineStr">
        <is>
          <t>Пленка полиэтиленовая толщиной: 0,15 мм</t>
        </is>
      </c>
      <c r="E104" s="280" t="inlineStr">
        <is>
          <t>м2</t>
        </is>
      </c>
      <c r="F104" s="179" t="n">
        <v>2.5</v>
      </c>
      <c r="G104" s="176" t="n">
        <v>3.62</v>
      </c>
      <c r="H104" s="174">
        <f>ROUND(F104*G104,2)</f>
        <v/>
      </c>
      <c r="I104" s="182" t="n"/>
    </row>
    <row r="105" ht="25.5" customHeight="1" s="206">
      <c r="A105" s="169" t="inlineStr">
        <is>
          <t>86</t>
        </is>
      </c>
      <c r="B105" s="169" t="n"/>
      <c r="C105" s="179" t="inlineStr">
        <is>
          <t>01.2.01.02-0054</t>
        </is>
      </c>
      <c r="D105" s="180" t="inlineStr">
        <is>
          <t>Битумы нефтяные строительные марки: БН-90/10</t>
        </is>
      </c>
      <c r="E105" s="280" t="inlineStr">
        <is>
          <t>т</t>
        </is>
      </c>
      <c r="F105" s="179" t="n">
        <v>0.0027</v>
      </c>
      <c r="G105" s="176" t="n">
        <v>1383.1</v>
      </c>
      <c r="H105" s="174">
        <f>ROUND(F105*G105,2)</f>
        <v/>
      </c>
      <c r="I105" s="182" t="n"/>
    </row>
    <row r="106">
      <c r="A106" s="169" t="inlineStr">
        <is>
          <t>87</t>
        </is>
      </c>
      <c r="B106" s="169" t="n"/>
      <c r="C106" s="179" t="inlineStr">
        <is>
          <t>01.7.03.01-0001</t>
        </is>
      </c>
      <c r="D106" s="180" t="inlineStr">
        <is>
          <t>Вода</t>
        </is>
      </c>
      <c r="E106" s="280" t="inlineStr">
        <is>
          <t>м3</t>
        </is>
      </c>
      <c r="F106" s="179" t="n">
        <v>0.602</v>
      </c>
      <c r="G106" s="176" t="n">
        <v>2.44</v>
      </c>
      <c r="H106" s="174">
        <f>ROUND(F106*G106,2)</f>
        <v/>
      </c>
      <c r="I106" s="182" t="n"/>
    </row>
    <row r="107" ht="25.5" customHeight="1" s="206">
      <c r="A107" s="169" t="inlineStr">
        <is>
          <t>88</t>
        </is>
      </c>
      <c r="B107" s="169" t="n"/>
      <c r="C107" s="179" t="inlineStr">
        <is>
          <t>08.3.05.02-0101</t>
        </is>
      </c>
      <c r="D107" s="180" t="inlineStr">
        <is>
          <t>Сталь листовая углеродистая обыкновенного качества марки ВСт3пс5 толщиной: 4-6 мм</t>
        </is>
      </c>
      <c r="E107" s="280" t="inlineStr">
        <is>
          <t>т</t>
        </is>
      </c>
      <c r="F107" s="179" t="n">
        <v>0.0002</v>
      </c>
      <c r="G107" s="176" t="n">
        <v>5763</v>
      </c>
      <c r="H107" s="174">
        <f>ROUND(F107*G107,2)</f>
        <v/>
      </c>
      <c r="I107" s="182" t="n"/>
    </row>
    <row r="108" ht="25.5" customHeight="1" s="206">
      <c r="A108" s="169" t="inlineStr">
        <is>
          <t>89</t>
        </is>
      </c>
      <c r="B108" s="169" t="n"/>
      <c r="C108" s="179" t="inlineStr">
        <is>
          <t>02.2.05.04-0093</t>
        </is>
      </c>
      <c r="D108" s="180" t="inlineStr">
        <is>
          <t>Щебень из природного камня для строительных работ марка: 800, фракция 20-40 мм</t>
        </is>
      </c>
      <c r="E108" s="280" t="inlineStr">
        <is>
          <t>м3</t>
        </is>
      </c>
      <c r="F108" s="179" t="n">
        <v>0.007</v>
      </c>
      <c r="G108" s="176" t="n">
        <v>108.4</v>
      </c>
      <c r="H108" s="174">
        <f>ROUND(F108*G108,2)</f>
        <v/>
      </c>
      <c r="I108" s="182" t="n"/>
    </row>
    <row r="109">
      <c r="A109" s="169" t="inlineStr">
        <is>
          <t>90</t>
        </is>
      </c>
      <c r="B109" s="169" t="n"/>
      <c r="C109" s="179" t="inlineStr">
        <is>
          <t>01.7.15.14-0043</t>
        </is>
      </c>
      <c r="D109" s="180" t="inlineStr">
        <is>
          <t>Шуруп самонарезающий: (LN) 3,5/11 мм</t>
        </is>
      </c>
      <c r="E109" s="280" t="inlineStr">
        <is>
          <t>100 шт.</t>
        </is>
      </c>
      <c r="F109" s="179" t="n">
        <v>0.1428</v>
      </c>
      <c r="G109" s="176" t="n">
        <v>2</v>
      </c>
      <c r="H109" s="174">
        <f>ROUND(F109*G109,2)</f>
        <v/>
      </c>
      <c r="I109" s="182" t="n"/>
    </row>
    <row r="110">
      <c r="C110" s="136" t="n"/>
      <c r="D110" s="134" t="n"/>
      <c r="E110" s="135" t="n"/>
      <c r="F110" s="135" t="n"/>
      <c r="G110" s="137" t="n"/>
      <c r="H110" s="143" t="n"/>
    </row>
    <row r="112" ht="14.25" customFormat="1" customHeight="1" s="204">
      <c r="A112" s="198" t="inlineStr">
        <is>
          <t>Составил ______________________    А.Р. Маркова</t>
        </is>
      </c>
    </row>
    <row r="113" ht="14.25" customFormat="1" customHeight="1" s="204">
      <c r="A113" s="205" t="inlineStr">
        <is>
          <t xml:space="preserve">                         (подпись, инициалы, фамилия)</t>
        </is>
      </c>
    </row>
    <row r="114" ht="14.25" customFormat="1" customHeight="1" s="204">
      <c r="A114" s="198" t="n"/>
    </row>
    <row r="115" ht="14.25" customFormat="1" customHeight="1" s="204">
      <c r="A115" s="198" t="inlineStr">
        <is>
          <t>Проверил ______________________        А.В. Костянецкая</t>
        </is>
      </c>
    </row>
    <row r="116" ht="14.25" customFormat="1" customHeight="1" s="204">
      <c r="A116" s="205" t="inlineStr">
        <is>
          <t xml:space="preserve">                        (подпись, инициалы, фамилия)</t>
        </is>
      </c>
    </row>
  </sheetData>
  <mergeCells count="16">
    <mergeCell ref="A2:H2"/>
    <mergeCell ref="A62:D62"/>
    <mergeCell ref="A26:D26"/>
    <mergeCell ref="G11:H11"/>
    <mergeCell ref="A59:D59"/>
    <mergeCell ref="B11:B12"/>
    <mergeCell ref="A14:D14"/>
    <mergeCell ref="A3:I3"/>
    <mergeCell ref="D11:D12"/>
    <mergeCell ref="C11:C12"/>
    <mergeCell ref="D4:H4"/>
    <mergeCell ref="E11:E12"/>
    <mergeCell ref="A28:D28"/>
    <mergeCell ref="F11:F12"/>
    <mergeCell ref="A11:A12"/>
    <mergeCell ref="A8:H9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37" workbookViewId="0">
      <selection activeCell="E73" sqref="E73"/>
    </sheetView>
  </sheetViews>
  <sheetFormatPr baseColWidth="8" defaultRowHeight="15"/>
  <cols>
    <col width="4.140625" customWidth="1" style="206" min="1" max="1"/>
    <col width="36.28515625" customWidth="1" style="206" min="2" max="2"/>
    <col width="18.85546875" customWidth="1" style="206" min="3" max="3"/>
    <col width="18.28515625" customWidth="1" style="206" min="4" max="4"/>
    <col width="18.85546875" customWidth="1" style="206" min="5" max="5"/>
    <col width="9.140625" customWidth="1" style="206" min="6" max="6"/>
    <col width="12.85546875" customWidth="1" style="206" min="7" max="7"/>
    <col width="9.140625" customWidth="1" style="206" min="8" max="11"/>
    <col width="13.5703125" customWidth="1" style="206" min="12" max="12"/>
    <col width="9.140625" customWidth="1" style="206" min="13" max="13"/>
  </cols>
  <sheetData>
    <row r="1">
      <c r="B1" s="198" t="n"/>
      <c r="C1" s="198" t="n"/>
      <c r="D1" s="198" t="n"/>
      <c r="E1" s="198" t="n"/>
    </row>
    <row r="2">
      <c r="B2" s="198" t="n"/>
      <c r="C2" s="198" t="n"/>
      <c r="D2" s="198" t="n"/>
      <c r="E2" s="275" t="inlineStr">
        <is>
          <t>Приложение № 4</t>
        </is>
      </c>
    </row>
    <row r="3">
      <c r="B3" s="198" t="n"/>
      <c r="C3" s="198" t="n"/>
      <c r="D3" s="198" t="n"/>
      <c r="E3" s="198" t="n"/>
    </row>
    <row r="4">
      <c r="B4" s="198" t="n"/>
      <c r="C4" s="198" t="n"/>
      <c r="D4" s="198" t="n"/>
      <c r="E4" s="198" t="n"/>
    </row>
    <row r="5">
      <c r="B5" s="238" t="inlineStr">
        <is>
          <t>Ресурсная модель</t>
        </is>
      </c>
    </row>
    <row r="6">
      <c r="B6" s="126" t="n"/>
      <c r="C6" s="198" t="n"/>
      <c r="D6" s="198" t="n"/>
      <c r="E6" s="198" t="n"/>
    </row>
    <row r="7" ht="25.5" customHeight="1" s="206">
      <c r="B7" s="264" t="inlineStr">
        <is>
          <t>Наименование разрабатываемой расценки УНЦ — Демонтаж трансформаторов тока 220 кВ</t>
        </is>
      </c>
    </row>
    <row r="8">
      <c r="B8" s="265" t="inlineStr">
        <is>
          <t>Единица измерения  — 1 ед</t>
        </is>
      </c>
    </row>
    <row r="9">
      <c r="B9" s="126" t="n"/>
      <c r="C9" s="198" t="n"/>
      <c r="D9" s="198" t="n"/>
      <c r="E9" s="198" t="n"/>
    </row>
    <row r="10" ht="51" customHeight="1" s="206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00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00">
        <f>'Прил.5 Расчет СМР и ОБ'!J28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00">
        <f>'Прил.5 Расчет СМР и ОБ'!J54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0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00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00">
        <f>'Прил.5 Расчет СМР и ОБ'!J65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00">
        <f>'Прил.5 Расчет СМР и ОБ'!J66</f>
        <v/>
      </c>
      <c r="D17" s="26">
        <f>C17/$C$24</f>
        <v/>
      </c>
      <c r="E17" s="26">
        <f>C17/$C$40</f>
        <v/>
      </c>
      <c r="G17" s="341" t="n"/>
    </row>
    <row r="18">
      <c r="B18" s="24" t="inlineStr">
        <is>
          <t>МАТЕРИАЛЫ, ВСЕГО:</t>
        </is>
      </c>
      <c r="C18" s="20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0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0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ОБ'!D72</f>
        <v/>
      </c>
      <c r="D21" s="26" t="n"/>
      <c r="E21" s="24" t="n"/>
    </row>
    <row r="22">
      <c r="B22" s="24" t="inlineStr">
        <is>
          <t>Накладные расходы, руб.</t>
        </is>
      </c>
      <c r="C22" s="20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ОБ'!D70</f>
        <v/>
      </c>
      <c r="D23" s="26" t="n"/>
      <c r="E23" s="24" t="n"/>
    </row>
    <row r="24">
      <c r="B24" s="24" t="inlineStr">
        <is>
          <t>ВСЕГО СМР с НР и СП</t>
        </is>
      </c>
      <c r="C24" s="200">
        <f>C19+C20+C22</f>
        <v/>
      </c>
      <c r="D24" s="26">
        <f>C24/$C$24</f>
        <v/>
      </c>
      <c r="E24" s="26">
        <f>C24/$C$40</f>
        <v/>
      </c>
    </row>
    <row r="25" ht="25.5" customHeight="1" s="206">
      <c r="B25" s="24" t="inlineStr">
        <is>
          <t>ВСЕГО стоимость оборудования, в том числе</t>
        </is>
      </c>
      <c r="C25" s="200">
        <f>'Прил.5 Расчет СМР и ОБ'!J61</f>
        <v/>
      </c>
      <c r="D25" s="26" t="n"/>
      <c r="E25" s="26">
        <f>C25/$C$40</f>
        <v/>
      </c>
    </row>
    <row r="26" ht="25.5" customHeight="1" s="206">
      <c r="B26" s="24" t="inlineStr">
        <is>
          <t>стоимость оборудования технологического</t>
        </is>
      </c>
      <c r="C26" s="200">
        <f>C25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0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 ht="25.5" customHeight="1" s="206">
      <c r="B31" s="24" t="inlineStr">
        <is>
          <t>Пусконаладочные работы (на основании СД ОП)</t>
        </is>
      </c>
      <c r="C31" s="25" t="n">
        <v>0</v>
      </c>
      <c r="D31" s="24" t="n"/>
      <c r="E31" s="26">
        <f>C31/$C$40</f>
        <v/>
      </c>
    </row>
    <row r="32" ht="25.5" customHeight="1" s="206">
      <c r="B32" s="24" t="inlineStr">
        <is>
          <t>Затраты по перевозке работников к месту работы и обратно</t>
        </is>
      </c>
      <c r="C32" s="25">
        <f>ROUND($C$27*0%,2)</f>
        <v/>
      </c>
      <c r="D32" s="24" t="n"/>
      <c r="E32" s="26">
        <f>C32/$C$40</f>
        <v/>
      </c>
    </row>
    <row r="33" ht="25.5" customHeight="1" s="206">
      <c r="B33" s="24" t="inlineStr">
        <is>
          <t>Затраты, связанные с осуществлением работ вахтовым методом</t>
        </is>
      </c>
      <c r="C33" s="25">
        <f>ROUND($C$27*0%,2)</f>
        <v/>
      </c>
      <c r="D33" s="24" t="n"/>
      <c r="E33" s="26">
        <f>C33/$C$40</f>
        <v/>
      </c>
    </row>
    <row r="34" ht="68.25" customHeight="1" s="20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ROUND($C$27*0%,2)</f>
        <v/>
      </c>
      <c r="D34" s="24" t="n"/>
      <c r="E34" s="26">
        <f>C34/$C$40</f>
        <v/>
      </c>
    </row>
    <row r="35" ht="88.5" customHeight="1" s="20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ROUND($C$27*0%,2)</f>
        <v/>
      </c>
      <c r="D35" s="24" t="n"/>
      <c r="E35" s="26">
        <f>C35/$C$40</f>
        <v/>
      </c>
    </row>
    <row r="36" ht="25.5" customHeight="1" s="20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92" t="n"/>
      <c r="L36" s="12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92" t="n"/>
      <c r="L37" s="128" t="n"/>
    </row>
    <row r="38" ht="38.25" customHeight="1" s="206">
      <c r="B38" s="24" t="inlineStr">
        <is>
          <t>ИТОГО (СМР+ОБОРУДОВАНИЕ+ПРОЧ. ЗАТР., УЧТЕННЫЕ ПОКАЗАТЕЛЕМ)</t>
        </is>
      </c>
      <c r="C38" s="200">
        <f>C27+C32+C33+C34+C35+C29+C31+C30+C36+C37</f>
        <v/>
      </c>
      <c r="D38" s="24" t="n"/>
      <c r="E38" s="26">
        <f>C38/$C$40</f>
        <v/>
      </c>
    </row>
    <row r="39" ht="13.5" customHeight="1" s="206">
      <c r="B39" s="24" t="inlineStr">
        <is>
          <t>Непредвиденные расходы</t>
        </is>
      </c>
      <c r="C39" s="20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0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00">
        <f>C40/'Прил.5 Расчет СМР и ОБ'!E76</f>
        <v/>
      </c>
      <c r="D41" s="24" t="n"/>
      <c r="E41" s="24" t="n"/>
    </row>
    <row r="42">
      <c r="B42" s="129" t="n"/>
      <c r="C42" s="198" t="n"/>
      <c r="D42" s="198" t="n"/>
      <c r="E42" s="198" t="n"/>
    </row>
    <row r="43">
      <c r="B43" s="129" t="inlineStr">
        <is>
          <t>Составил ____________________________ А.Р. Маркова</t>
        </is>
      </c>
      <c r="C43" s="198" t="n"/>
      <c r="D43" s="198" t="n"/>
      <c r="E43" s="198" t="n"/>
    </row>
    <row r="44">
      <c r="B44" s="129" t="inlineStr">
        <is>
          <t xml:space="preserve">(должность, подпись, инициалы, фамилия) </t>
        </is>
      </c>
      <c r="C44" s="198" t="n"/>
      <c r="D44" s="198" t="n"/>
      <c r="E44" s="198" t="n"/>
    </row>
    <row r="45">
      <c r="B45" s="129" t="n"/>
      <c r="C45" s="198" t="n"/>
      <c r="D45" s="198" t="n"/>
      <c r="E45" s="198" t="n"/>
    </row>
    <row r="46">
      <c r="B46" s="129" t="inlineStr">
        <is>
          <t>Проверил ____________________________ А.В. Костянецкая</t>
        </is>
      </c>
      <c r="C46" s="198" t="n"/>
      <c r="D46" s="198" t="n"/>
      <c r="E46" s="198" t="n"/>
    </row>
    <row r="47">
      <c r="B47" s="265" t="inlineStr">
        <is>
          <t>(должность, подпись, инициалы, фамилия)</t>
        </is>
      </c>
      <c r="D47" s="198" t="n"/>
      <c r="E47" s="198" t="n"/>
    </row>
    <row r="49">
      <c r="B49" s="198" t="n"/>
      <c r="C49" s="198" t="n"/>
      <c r="D49" s="198" t="n"/>
      <c r="E49" s="198" t="n"/>
    </row>
    <row r="50">
      <c r="B50" s="198" t="n"/>
      <c r="C50" s="198" t="n"/>
      <c r="D50" s="198" t="n"/>
      <c r="E50" s="1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90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82"/>
  <sheetViews>
    <sheetView view="pageBreakPreview" topLeftCell="A62" zoomScale="85" workbookViewId="0">
      <selection activeCell="G98" sqref="G98:G99"/>
    </sheetView>
  </sheetViews>
  <sheetFormatPr baseColWidth="8" defaultColWidth="9.140625" defaultRowHeight="15" outlineLevelRow="1"/>
  <cols>
    <col width="9.140625" customWidth="1" style="204" min="1" max="1"/>
    <col width="22.5703125" customWidth="1" style="204" min="2" max="2"/>
    <col width="39.140625" customWidth="1" style="204" min="3" max="3"/>
    <col width="10.7109375" customWidth="1" style="204" min="4" max="4"/>
    <col width="12.7109375" customWidth="1" style="204" min="5" max="5"/>
    <col width="14.5703125" customWidth="1" style="204" min="6" max="6"/>
    <col width="13.42578125" customWidth="1" style="204" min="7" max="7"/>
    <col width="12.7109375" customWidth="1" style="204" min="8" max="8"/>
    <col width="13.85546875" customWidth="1" style="204" min="9" max="9"/>
    <col width="17.5703125" customWidth="1" style="204" min="10" max="10"/>
    <col width="10.85546875" customWidth="1" style="204" min="11" max="11"/>
    <col width="9.140625" customWidth="1" style="204" min="12" max="12"/>
  </cols>
  <sheetData>
    <row r="1">
      <c r="M1" s="204" t="n"/>
      <c r="N1" s="204" t="n"/>
    </row>
    <row r="2" ht="15.75" customHeight="1" s="206">
      <c r="H2" s="266" t="inlineStr">
        <is>
          <t>Приложение №5</t>
        </is>
      </c>
      <c r="M2" s="204" t="n"/>
      <c r="N2" s="204" t="n"/>
    </row>
    <row r="3">
      <c r="M3" s="204" t="n"/>
      <c r="N3" s="204" t="n"/>
    </row>
    <row r="4" ht="21" customFormat="1" customHeight="1" s="198">
      <c r="A4" s="238" t="inlineStr">
        <is>
          <t>Расчет стоимости СМР и оборудования</t>
        </is>
      </c>
    </row>
    <row r="5" ht="12.75" customFormat="1" customHeight="1" s="198">
      <c r="A5" s="238" t="n"/>
      <c r="B5" s="238" t="n"/>
      <c r="C5" s="282" t="n"/>
      <c r="D5" s="238" t="n"/>
      <c r="E5" s="238" t="n"/>
      <c r="F5" s="238" t="n"/>
      <c r="G5" s="238" t="n"/>
      <c r="H5" s="238" t="n"/>
      <c r="I5" s="238" t="n"/>
      <c r="J5" s="238" t="n"/>
    </row>
    <row r="6" ht="21" customFormat="1" customHeight="1" s="198">
      <c r="A6" s="241" t="inlineStr">
        <is>
          <t>Наименование разрабатываемого показателя УНЦ</t>
        </is>
      </c>
      <c r="D6" s="241" t="inlineStr">
        <is>
          <t>Демонтаж трансформаторов тока 220 кВ</t>
        </is>
      </c>
    </row>
    <row r="7" ht="25.5" customFormat="1" customHeight="1" s="198">
      <c r="A7" s="241" t="inlineStr">
        <is>
          <t>Единица измерения  — 1 ед.</t>
        </is>
      </c>
      <c r="I7" s="264" t="n"/>
      <c r="J7" s="264" t="n"/>
    </row>
    <row r="8" ht="12.75" customFormat="1" customHeight="1" s="198">
      <c r="A8" s="241" t="n"/>
    </row>
    <row r="9">
      <c r="A9" s="267" t="n">
        <v>1</v>
      </c>
      <c r="B9" s="267" t="n">
        <v>2</v>
      </c>
      <c r="C9" s="267" t="n">
        <v>3</v>
      </c>
      <c r="D9" s="267" t="n">
        <v>4</v>
      </c>
      <c r="E9" s="267" t="n">
        <v>5</v>
      </c>
      <c r="F9" s="267" t="n">
        <v>6</v>
      </c>
      <c r="G9" s="267" t="n">
        <v>7</v>
      </c>
      <c r="H9" s="267" t="n">
        <v>8</v>
      </c>
      <c r="I9" s="268" t="n">
        <v>9</v>
      </c>
      <c r="J9" s="268" t="n">
        <v>10</v>
      </c>
      <c r="M9" s="204" t="n"/>
      <c r="N9" s="204" t="n"/>
    </row>
    <row r="10">
      <c r="A10" s="267" t="n"/>
      <c r="B10" s="274" t="inlineStr">
        <is>
          <t>Затраты труда рабочих-строителей</t>
        </is>
      </c>
      <c r="C10" s="327" t="n"/>
      <c r="D10" s="327" t="n"/>
      <c r="E10" s="327" t="n"/>
      <c r="F10" s="327" t="n"/>
      <c r="G10" s="327" t="n"/>
      <c r="H10" s="328" t="n"/>
      <c r="I10" s="151" t="n"/>
      <c r="J10" s="151" t="n"/>
    </row>
    <row r="11" ht="25.5" customHeight="1" s="206">
      <c r="A11" s="267" t="n">
        <v>1</v>
      </c>
      <c r="B11" s="169" t="inlineStr">
        <is>
          <t>1-3-8</t>
        </is>
      </c>
      <c r="C11" s="270" t="inlineStr">
        <is>
          <t>Затраты труда рабочих-строителей среднего разряда (3,8)</t>
        </is>
      </c>
      <c r="D11" s="267" t="inlineStr">
        <is>
          <t>чел.-ч.</t>
        </is>
      </c>
      <c r="E11" s="342" t="n">
        <v>680.046</v>
      </c>
      <c r="F11" s="174" t="n">
        <v>9.4</v>
      </c>
      <c r="G11" s="174">
        <f>ROUND(E11*F11,2)</f>
        <v/>
      </c>
      <c r="H11" s="153">
        <f>G11/G14</f>
        <v/>
      </c>
      <c r="I11" s="174">
        <f>ФОТр.тек.!E13</f>
        <v/>
      </c>
      <c r="J11" s="174">
        <f>ROUND(I11*E11,2)</f>
        <v/>
      </c>
    </row>
    <row r="12">
      <c r="A12" s="267" t="n">
        <v>2</v>
      </c>
      <c r="B12" s="169" t="inlineStr">
        <is>
          <t>10-30-1</t>
        </is>
      </c>
      <c r="C12" s="270" t="inlineStr">
        <is>
          <t>Инженер I категории</t>
        </is>
      </c>
      <c r="D12" s="267" t="inlineStr">
        <is>
          <t>чел.-ч.</t>
        </is>
      </c>
      <c r="E12" s="342" t="n">
        <v>516.6429000000001</v>
      </c>
      <c r="F12" s="174" t="n">
        <v>15.49</v>
      </c>
      <c r="G12" s="174" t="n">
        <v>5335.2</v>
      </c>
      <c r="H12" s="153">
        <f>G12/G14</f>
        <v/>
      </c>
      <c r="I12" s="174">
        <f>ФОТр.тек.!E21</f>
        <v/>
      </c>
      <c r="J12" s="174">
        <f>ROUND(I12*E12,2)</f>
        <v/>
      </c>
    </row>
    <row r="13">
      <c r="A13" s="267" t="n">
        <v>3</v>
      </c>
      <c r="B13" s="169" t="inlineStr">
        <is>
          <t>10-30-2</t>
        </is>
      </c>
      <c r="C13" s="270" t="inlineStr">
        <is>
          <t>Инженер II категории</t>
        </is>
      </c>
      <c r="D13" s="267" t="inlineStr">
        <is>
          <t>чел.-ч.</t>
        </is>
      </c>
      <c r="E13" s="343" t="n">
        <v>516.6429000000001</v>
      </c>
      <c r="F13" s="174" t="n">
        <v>14.09</v>
      </c>
      <c r="G13" s="174" t="n">
        <v>4853</v>
      </c>
      <c r="H13" s="153">
        <f>G13/G14</f>
        <v/>
      </c>
      <c r="I13" s="174">
        <f>ФОТр.тек.!E29</f>
        <v/>
      </c>
      <c r="J13" s="174">
        <f>ROUND(I13*E13,2)</f>
        <v/>
      </c>
    </row>
    <row r="14" ht="25.5" customFormat="1" customHeight="1" s="204">
      <c r="A14" s="267" t="n"/>
      <c r="B14" s="267" t="n"/>
      <c r="C14" s="274" t="inlineStr">
        <is>
          <t>Итого по разделу "Затраты труда рабочих-строителей"</t>
        </is>
      </c>
      <c r="D14" s="267" t="inlineStr">
        <is>
          <t>чел.-ч.</t>
        </is>
      </c>
      <c r="E14" s="342">
        <f>SUM(E11:E13)</f>
        <v/>
      </c>
      <c r="F14" s="174" t="n"/>
      <c r="G14" s="174">
        <f>SUM(G11:G13)</f>
        <v/>
      </c>
      <c r="H14" s="273" t="n">
        <v>1</v>
      </c>
      <c r="I14" s="151" t="n"/>
      <c r="J14" s="174">
        <f>SUM(J11:J13)</f>
        <v/>
      </c>
    </row>
    <row r="15" ht="46.15" customFormat="1" customHeight="1" s="204">
      <c r="A15" s="267" t="n"/>
      <c r="B15" s="267" t="n"/>
      <c r="C15" s="274" t="inlineStr">
        <is>
          <t>Итого по разделу "Затраты труда рабочих-строителей" 
(с коэффициентом на демонтаж 0,7)</t>
        </is>
      </c>
      <c r="D15" s="267" t="n"/>
      <c r="E15" s="342" t="n"/>
      <c r="F15" s="174" t="n"/>
      <c r="G15" s="174">
        <f>G14*0.7</f>
        <v/>
      </c>
      <c r="H15" s="273" t="n">
        <v>1</v>
      </c>
      <c r="I15" s="151" t="n"/>
      <c r="J15" s="174">
        <f>J14*0.7</f>
        <v/>
      </c>
    </row>
    <row r="16" ht="14.25" customFormat="1" customHeight="1" s="204">
      <c r="A16" s="267" t="n"/>
      <c r="B16" s="270" t="inlineStr">
        <is>
          <t>Затраты труда машинистов</t>
        </is>
      </c>
      <c r="C16" s="327" t="n"/>
      <c r="D16" s="327" t="n"/>
      <c r="E16" s="327" t="n"/>
      <c r="F16" s="327" t="n"/>
      <c r="G16" s="327" t="n"/>
      <c r="H16" s="328" t="n"/>
      <c r="I16" s="151" t="n"/>
      <c r="J16" s="151" t="n"/>
    </row>
    <row r="17" ht="14.25" customFormat="1" customHeight="1" s="204">
      <c r="A17" s="267" t="n">
        <v>4</v>
      </c>
      <c r="B17" s="267" t="n">
        <v>2</v>
      </c>
      <c r="C17" s="270" t="inlineStr">
        <is>
          <t>Затраты труда машинистов</t>
        </is>
      </c>
      <c r="D17" s="267" t="inlineStr">
        <is>
          <t>чел.-ч.</t>
        </is>
      </c>
      <c r="E17" s="342" t="n">
        <v>208.5237</v>
      </c>
      <c r="F17" s="174" t="n">
        <v>12.05</v>
      </c>
      <c r="G17" s="174">
        <f>ROUND(E17*F17,2)</f>
        <v/>
      </c>
      <c r="H17" s="273" t="n">
        <v>1</v>
      </c>
      <c r="I17" s="174">
        <f>ROUND(F17*Прил.10!D11,2)</f>
        <v/>
      </c>
      <c r="J17" s="174">
        <f>ROUND(I17*E17,2)</f>
        <v/>
      </c>
    </row>
    <row r="18" ht="35.45" customFormat="1" customHeight="1" s="204">
      <c r="A18" s="267" t="n"/>
      <c r="B18" s="267" t="n"/>
      <c r="C18" s="270" t="inlineStr">
        <is>
          <t>Затраты труда машинистов 
(с коэффициентом на демонтаж 0,7)</t>
        </is>
      </c>
      <c r="D18" s="267" t="n"/>
      <c r="E18" s="342" t="n"/>
      <c r="F18" s="174" t="n"/>
      <c r="G18" s="174">
        <f>G17*0.7</f>
        <v/>
      </c>
      <c r="H18" s="273" t="n">
        <v>1</v>
      </c>
      <c r="I18" s="174" t="n"/>
      <c r="J18" s="174">
        <f>J17*0.7</f>
        <v/>
      </c>
    </row>
    <row r="19" ht="14.25" customFormat="1" customHeight="1" s="204">
      <c r="A19" s="267" t="n"/>
      <c r="B19" s="274" t="inlineStr">
        <is>
          <t>Машины и механизмы</t>
        </is>
      </c>
      <c r="C19" s="327" t="n"/>
      <c r="D19" s="327" t="n"/>
      <c r="E19" s="327" t="n"/>
      <c r="F19" s="327" t="n"/>
      <c r="G19" s="327" t="n"/>
      <c r="H19" s="328" t="n"/>
      <c r="I19" s="151" t="n"/>
      <c r="J19" s="151" t="n"/>
    </row>
    <row r="20" ht="14.25" customFormat="1" customHeight="1" s="204">
      <c r="A20" s="267" t="n"/>
      <c r="B20" s="270" t="inlineStr">
        <is>
          <t>Основные машины и механизмы</t>
        </is>
      </c>
      <c r="C20" s="327" t="n"/>
      <c r="D20" s="327" t="n"/>
      <c r="E20" s="327" t="n"/>
      <c r="F20" s="327" t="n"/>
      <c r="G20" s="327" t="n"/>
      <c r="H20" s="328" t="n"/>
      <c r="I20" s="151" t="n"/>
      <c r="J20" s="151" t="n"/>
    </row>
    <row r="21" ht="25.5" customFormat="1" customHeight="1" s="204">
      <c r="A21" s="267" t="n">
        <v>5</v>
      </c>
      <c r="B21" s="169" t="inlineStr">
        <is>
          <t>91.14.03-002</t>
        </is>
      </c>
      <c r="C21" s="270" t="inlineStr">
        <is>
          <t>Автомобили-самосвалы, грузоподъемность до 10 т</t>
        </is>
      </c>
      <c r="D21" s="267" t="inlineStr">
        <is>
          <t>маш.час</t>
        </is>
      </c>
      <c r="E21" s="343" t="n">
        <v>85.33499999999999</v>
      </c>
      <c r="F21" s="272" t="n">
        <v>87.48999999999999</v>
      </c>
      <c r="G21" s="174">
        <f>ROUND(E21*F21,2)</f>
        <v/>
      </c>
      <c r="H21" s="153">
        <f>G21/$G$55</f>
        <v/>
      </c>
      <c r="I21" s="174">
        <f>ROUND(F21*Прил.10!D12,2)</f>
        <v/>
      </c>
      <c r="J21" s="174">
        <f>ROUND(I21*E21,2)</f>
        <v/>
      </c>
    </row>
    <row r="22" ht="25.5" customFormat="1" customHeight="1" s="204">
      <c r="A22" s="267" t="n">
        <v>6</v>
      </c>
      <c r="B22" s="169" t="inlineStr">
        <is>
          <t>91.05.05-014</t>
        </is>
      </c>
      <c r="C22" s="270" t="inlineStr">
        <is>
          <t>Краны на автомобильном ходу, грузоподъемность 10 т</t>
        </is>
      </c>
      <c r="D22" s="267" t="inlineStr">
        <is>
          <t>маш.час</t>
        </is>
      </c>
      <c r="E22" s="343" t="n">
        <v>29.52</v>
      </c>
      <c r="F22" s="272" t="n">
        <v>111.99</v>
      </c>
      <c r="G22" s="174">
        <f>ROUND(E22*F22,2)</f>
        <v/>
      </c>
      <c r="H22" s="153">
        <f>G22/$G$55</f>
        <v/>
      </c>
      <c r="I22" s="174">
        <f>ROUND(F22*Прил.10!$D$12,2)</f>
        <v/>
      </c>
      <c r="J22" s="174">
        <f>ROUND(I22*E22,2)</f>
        <v/>
      </c>
    </row>
    <row r="23" ht="38.25" customFormat="1" customHeight="1" s="204">
      <c r="A23" s="267" t="n">
        <v>1</v>
      </c>
      <c r="B23" s="169" t="inlineStr">
        <is>
          <t>91.18.01-012</t>
        </is>
      </c>
      <c r="C23" s="270" t="inlineStr">
        <is>
          <t>Компрессоры передвижные с электродвигателем давлением 600 кПа (6 ат), производительность: до 3,5 м3/мин</t>
        </is>
      </c>
      <c r="D23" s="267" t="inlineStr">
        <is>
          <t>маш.час</t>
        </is>
      </c>
      <c r="E23" s="343" t="n">
        <v>89.52</v>
      </c>
      <c r="F23" s="272" t="n">
        <v>32.5</v>
      </c>
      <c r="G23" s="174">
        <f>ROUND(E23*F23,2)</f>
        <v/>
      </c>
      <c r="H23" s="153">
        <f>G23/$G$55</f>
        <v/>
      </c>
      <c r="I23" s="174">
        <f>ROUND(F23*Прил.10!$D$12,2)</f>
        <v/>
      </c>
      <c r="J23" s="174">
        <f>ROUND(I23*E23,2)</f>
        <v/>
      </c>
    </row>
    <row r="24" ht="25.5" customFormat="1" customHeight="1" s="204">
      <c r="A24" s="267" t="n">
        <v>7</v>
      </c>
      <c r="B24" s="169" t="inlineStr">
        <is>
          <t>91.05.08-007</t>
        </is>
      </c>
      <c r="C24" s="270" t="inlineStr">
        <is>
          <t>Краны на пневмоколесном ходу, грузоподъемность 25 т</t>
        </is>
      </c>
      <c r="D24" s="267" t="inlineStr">
        <is>
          <t>маш.час</t>
        </is>
      </c>
      <c r="E24" s="343" t="n">
        <v>17.415</v>
      </c>
      <c r="F24" s="272" t="n">
        <v>102.51</v>
      </c>
      <c r="G24" s="174">
        <f>ROUND(E24*F24,2)</f>
        <v/>
      </c>
      <c r="H24" s="153">
        <f>G24/$G$55</f>
        <v/>
      </c>
      <c r="I24" s="174">
        <f>ROUND(F24*Прил.10!$D$12,2)</f>
        <v/>
      </c>
      <c r="J24" s="174">
        <f>ROUND(I24*E24,2)</f>
        <v/>
      </c>
    </row>
    <row r="25" ht="25.5" customFormat="1" customHeight="1" s="204">
      <c r="A25" s="267" t="n">
        <v>7</v>
      </c>
      <c r="B25" s="169" t="inlineStr">
        <is>
          <t>91.14.02-001</t>
        </is>
      </c>
      <c r="C25" s="270" t="inlineStr">
        <is>
          <t>Автомобили бортовые, грузоподъемность: до 5 т</t>
        </is>
      </c>
      <c r="D25" s="267" t="inlineStr">
        <is>
          <t>маш.час</t>
        </is>
      </c>
      <c r="E25" s="343" t="n">
        <v>15.36</v>
      </c>
      <c r="F25" s="272" t="n">
        <v>65.70999999999999</v>
      </c>
      <c r="G25" s="174">
        <f>ROUND(E25*F25,2)</f>
        <v/>
      </c>
      <c r="H25" s="153">
        <f>G25/$G$55</f>
        <v/>
      </c>
      <c r="I25" s="174">
        <f>ROUND(F25*Прил.10!$D$12,2)</f>
        <v/>
      </c>
      <c r="J25" s="174">
        <f>ROUND(I25*E25,2)</f>
        <v/>
      </c>
    </row>
    <row r="26" ht="25.5" customFormat="1" customHeight="1" s="204">
      <c r="A26" s="267" t="n">
        <v>8</v>
      </c>
      <c r="B26" s="169" t="inlineStr">
        <is>
          <t>91.06.06-042</t>
        </is>
      </c>
      <c r="C26" s="270" t="inlineStr">
        <is>
          <t>Подъемники гидравлические высотой подъема: 10 м</t>
        </is>
      </c>
      <c r="D26" s="267" t="inlineStr">
        <is>
          <t>маш.час</t>
        </is>
      </c>
      <c r="E26" s="343" t="n">
        <v>30.06</v>
      </c>
      <c r="F26" s="272" t="n">
        <v>29.6</v>
      </c>
      <c r="G26" s="174">
        <f>ROUND(E26*F26,2)</f>
        <v/>
      </c>
      <c r="H26" s="153">
        <f>G26/$G$55</f>
        <v/>
      </c>
      <c r="I26" s="174">
        <f>ROUND(F26*Прил.10!$D$12,2)</f>
        <v/>
      </c>
      <c r="J26" s="174">
        <f>ROUND(I26*E26,2)</f>
        <v/>
      </c>
    </row>
    <row r="27" ht="19.5" customFormat="1" customHeight="1" s="204">
      <c r="A27" s="267" t="n"/>
      <c r="B27" s="267" t="n"/>
      <c r="C27" s="270" t="inlineStr">
        <is>
          <t>Итого основные машины и механизмы</t>
        </is>
      </c>
      <c r="D27" s="267" t="n"/>
      <c r="E27" s="343" t="n"/>
      <c r="F27" s="174" t="n"/>
      <c r="G27" s="174">
        <f>SUM(G21:G26)</f>
        <v/>
      </c>
      <c r="H27" s="273">
        <f>G27/G55</f>
        <v/>
      </c>
      <c r="I27" s="154" t="n"/>
      <c r="J27" s="174">
        <f>SUM(J21:J26)</f>
        <v/>
      </c>
    </row>
    <row r="28" ht="34.15" customFormat="1" customHeight="1" s="204">
      <c r="A28" s="267" t="n"/>
      <c r="B28" s="267" t="n"/>
      <c r="C28" s="270" t="inlineStr">
        <is>
          <t>Итого основные машины и механизмы 
(с коэффициентом на демонтаж 0,7)</t>
        </is>
      </c>
      <c r="D28" s="267" t="n"/>
      <c r="E28" s="343" t="n"/>
      <c r="F28" s="174" t="n"/>
      <c r="G28" s="174">
        <f>G27*0.7</f>
        <v/>
      </c>
      <c r="H28" s="273">
        <f>G28/G56</f>
        <v/>
      </c>
      <c r="I28" s="154" t="n"/>
      <c r="J28" s="174">
        <f>J27*0.7</f>
        <v/>
      </c>
    </row>
    <row r="29" hidden="1" outlineLevel="1" ht="38.25" customFormat="1" customHeight="1" s="204">
      <c r="A29" s="267" t="n">
        <v>9</v>
      </c>
      <c r="B29" s="169" t="inlineStr">
        <is>
          <t>91.01.05-086</t>
        </is>
      </c>
      <c r="C29" s="270" t="inlineStr">
        <is>
          <t>Экскаваторы одноковшовые дизельные на гусеничном ходу, емкость ковша 0,65 м3</t>
        </is>
      </c>
      <c r="D29" s="267" t="inlineStr">
        <is>
          <t>маш.час</t>
        </is>
      </c>
      <c r="E29" s="343" t="n">
        <v>3.98</v>
      </c>
      <c r="F29" s="272" t="n">
        <v>115.27</v>
      </c>
      <c r="G29" s="174">
        <f>ROUND(E29*F29,2)</f>
        <v/>
      </c>
      <c r="H29" s="153">
        <f>G29/$G$55</f>
        <v/>
      </c>
      <c r="I29" s="174">
        <f>ROUND(F29*Прил.10!$D$12,2)</f>
        <v/>
      </c>
      <c r="J29" s="174">
        <f>ROUND(I29*E29,2)</f>
        <v/>
      </c>
    </row>
    <row r="30" hidden="1" outlineLevel="1" ht="25.5" customFormat="1" customHeight="1" s="204">
      <c r="A30" s="267" t="n">
        <v>10</v>
      </c>
      <c r="B30" s="169" t="inlineStr">
        <is>
          <t>91.16.01-001</t>
        </is>
      </c>
      <c r="C30" s="270" t="inlineStr">
        <is>
          <t>Электростанции передвижные, мощность 2 кВт</t>
        </is>
      </c>
      <c r="D30" s="267" t="inlineStr">
        <is>
          <t>маш.час</t>
        </is>
      </c>
      <c r="E30" s="343" t="n">
        <v>9.44</v>
      </c>
      <c r="F30" s="272" t="n">
        <v>22.29</v>
      </c>
      <c r="G30" s="174">
        <f>ROUND(E30*F30,2)</f>
        <v/>
      </c>
      <c r="H30" s="153">
        <f>G30/$G$55</f>
        <v/>
      </c>
      <c r="I30" s="174">
        <f>ROUND(F30*Прил.10!$D$12,2)</f>
        <v/>
      </c>
      <c r="J30" s="174">
        <f>ROUND(I30*E30,2)</f>
        <v/>
      </c>
    </row>
    <row r="31" hidden="1" outlineLevel="1" ht="28.5" customFormat="1" customHeight="1" s="204">
      <c r="A31" s="267" t="n">
        <v>11</v>
      </c>
      <c r="B31" s="169" t="inlineStr">
        <is>
          <t>91.21.10-003</t>
        </is>
      </c>
      <c r="C31" s="270" t="inlineStr">
        <is>
          <t>Молотки при работе от передвижных компрессорных станций: отбойные пневматические</t>
        </is>
      </c>
      <c r="D31" s="267" t="inlineStr">
        <is>
          <t>маш.час</t>
        </is>
      </c>
      <c r="E31" s="343" t="n">
        <v>119.36</v>
      </c>
      <c r="F31" s="272" t="n">
        <v>1.53</v>
      </c>
      <c r="G31" s="174">
        <f>ROUND(E31*F31,2)</f>
        <v/>
      </c>
      <c r="H31" s="153">
        <f>G31/$G$55</f>
        <v/>
      </c>
      <c r="I31" s="174">
        <f>ROUND(F31*Прил.10!$D$12,2)</f>
        <v/>
      </c>
      <c r="J31" s="174">
        <f>ROUND(I31*E31,2)</f>
        <v/>
      </c>
    </row>
    <row r="32" hidden="1" outlineLevel="1" ht="51" customFormat="1" customHeight="1" s="204">
      <c r="A32" s="267" t="n">
        <v>12</v>
      </c>
      <c r="B32" s="169" t="inlineStr">
        <is>
          <t>91.18.01-007</t>
        </is>
      </c>
      <c r="C32" s="27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2" s="267" t="inlineStr">
        <is>
          <t>маш.час</t>
        </is>
      </c>
      <c r="E32" s="343" t="n">
        <v>1.59</v>
      </c>
      <c r="F32" s="272" t="n">
        <v>90</v>
      </c>
      <c r="G32" s="174">
        <f>ROUND(E32*F32,2)</f>
        <v/>
      </c>
      <c r="H32" s="153">
        <f>G32/$G$55</f>
        <v/>
      </c>
      <c r="I32" s="174">
        <f>ROUND(F32*Прил.10!$D$12,2)</f>
        <v/>
      </c>
      <c r="J32" s="174">
        <f>ROUND(I32*E32,2)</f>
        <v/>
      </c>
    </row>
    <row r="33" hidden="1" outlineLevel="1" ht="38.25" customFormat="1" customHeight="1" s="204">
      <c r="A33" s="267" t="n">
        <v>13</v>
      </c>
      <c r="B33" s="169" t="inlineStr">
        <is>
          <t>91.17.04-036</t>
        </is>
      </c>
      <c r="C33" s="270" t="inlineStr">
        <is>
          <t>Агрегаты сварочные передвижные номинальным сварочным током 250-400 А: с дизельным двигателем</t>
        </is>
      </c>
      <c r="D33" s="267" t="inlineStr">
        <is>
          <t>маш.час</t>
        </is>
      </c>
      <c r="E33" s="343" t="n">
        <v>8.41</v>
      </c>
      <c r="F33" s="272" t="n">
        <v>14</v>
      </c>
      <c r="G33" s="174">
        <f>ROUND(E33*F33,2)</f>
        <v/>
      </c>
      <c r="H33" s="153">
        <f>G33/$G$55</f>
        <v/>
      </c>
      <c r="I33" s="174">
        <f>ROUND(F33*Прил.10!$D$12,2)</f>
        <v/>
      </c>
      <c r="J33" s="174">
        <f>ROUND(I33*E33,2)</f>
        <v/>
      </c>
    </row>
    <row r="34" hidden="1" outlineLevel="1" ht="38.25" customFormat="1" customHeight="1" s="204">
      <c r="A34" s="267" t="n">
        <v>14</v>
      </c>
      <c r="B34" s="169" t="inlineStr">
        <is>
          <t>91.01.04-003</t>
        </is>
      </c>
      <c r="C34" s="270" t="inlineStr">
        <is>
          <t>Установки однобаровые на тракторе, мощность 79 кВт (108 л.с.), ширина щели 14 см</t>
        </is>
      </c>
      <c r="D34" s="267" t="inlineStr">
        <is>
          <t>маш.час</t>
        </is>
      </c>
      <c r="E34" s="343" t="n">
        <v>0.78</v>
      </c>
      <c r="F34" s="272" t="n">
        <v>127.95</v>
      </c>
      <c r="G34" s="174">
        <f>ROUND(E34*F34,2)</f>
        <v/>
      </c>
      <c r="H34" s="153">
        <f>G34/$G$55</f>
        <v/>
      </c>
      <c r="I34" s="174">
        <f>ROUND(F34*Прил.10!$D$12,2)</f>
        <v/>
      </c>
      <c r="J34" s="174">
        <f>ROUND(I34*E34,2)</f>
        <v/>
      </c>
    </row>
    <row r="35" hidden="1" outlineLevel="1" ht="28.5" customFormat="1" customHeight="1" s="204">
      <c r="A35" s="267" t="n">
        <v>15</v>
      </c>
      <c r="B35" s="169" t="inlineStr">
        <is>
          <t>91.01.01-035</t>
        </is>
      </c>
      <c r="C35" s="270" t="inlineStr">
        <is>
          <t>Бульдозеры, мощность 79 кВт (108 л.с.)</t>
        </is>
      </c>
      <c r="D35" s="267" t="inlineStr">
        <is>
          <t>маш.час</t>
        </is>
      </c>
      <c r="E35" s="343" t="n">
        <v>0.6899999999999999</v>
      </c>
      <c r="F35" s="272" t="n">
        <v>79.06999999999999</v>
      </c>
      <c r="G35" s="174">
        <f>ROUND(E35*F35,2)</f>
        <v/>
      </c>
      <c r="H35" s="153">
        <f>G35/$G$55</f>
        <v/>
      </c>
      <c r="I35" s="174">
        <f>ROUND(F35*Прил.10!$D$12,2)</f>
        <v/>
      </c>
      <c r="J35" s="174">
        <f>ROUND(I35*E35,2)</f>
        <v/>
      </c>
    </row>
    <row r="36" hidden="1" outlineLevel="1" ht="15" customFormat="1" customHeight="1" s="204">
      <c r="A36" s="267" t="n">
        <v>16</v>
      </c>
      <c r="B36" s="169" t="inlineStr">
        <is>
          <t>91.21.01-014</t>
        </is>
      </c>
      <c r="C36" s="270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36" s="267" t="inlineStr">
        <is>
          <t>маш.час</t>
        </is>
      </c>
      <c r="E36" s="343" t="n">
        <v>9.44</v>
      </c>
      <c r="F36" s="272" t="n">
        <v>5.59</v>
      </c>
      <c r="G36" s="174">
        <f>ROUND(E36*F36,2)</f>
        <v/>
      </c>
      <c r="H36" s="153">
        <f>G36/$G$55</f>
        <v/>
      </c>
      <c r="I36" s="174">
        <f>ROUND(F36*Прил.10!$D$12,2)</f>
        <v/>
      </c>
      <c r="J36" s="174">
        <f>ROUND(I36*E36,2)</f>
        <v/>
      </c>
    </row>
    <row r="37" hidden="1" outlineLevel="1" ht="25.5" customFormat="1" customHeight="1" s="204">
      <c r="A37" s="267" t="n">
        <v>17</v>
      </c>
      <c r="B37" s="169" t="inlineStr">
        <is>
          <t>91.17.04-233</t>
        </is>
      </c>
      <c r="C37" s="270" t="inlineStr">
        <is>
          <t>Установки для сварки: ручной дуговой (постоянного тока)</t>
        </is>
      </c>
      <c r="D37" s="267" t="inlineStr">
        <is>
          <t>маш.час</t>
        </is>
      </c>
      <c r="E37" s="343" t="n">
        <v>5.59</v>
      </c>
      <c r="F37" s="272" t="n">
        <v>8.1</v>
      </c>
      <c r="G37" s="174">
        <f>ROUND(E37*F37,2)</f>
        <v/>
      </c>
      <c r="H37" s="153">
        <f>G37/$G$55</f>
        <v/>
      </c>
      <c r="I37" s="174">
        <f>ROUND(F37*Прил.10!$D$12,2)</f>
        <v/>
      </c>
      <c r="J37" s="174">
        <f>ROUND(I37*E37,2)</f>
        <v/>
      </c>
    </row>
    <row r="38" hidden="1" outlineLevel="1" ht="25.5" customFormat="1" customHeight="1" s="204">
      <c r="A38" s="267" t="n">
        <v>18</v>
      </c>
      <c r="B38" s="169" t="inlineStr">
        <is>
          <t>91.14.02-002</t>
        </is>
      </c>
      <c r="C38" s="270" t="inlineStr">
        <is>
          <t>Автомобили бортовые, грузоподъемность: до 8 т</t>
        </is>
      </c>
      <c r="D38" s="267" t="inlineStr">
        <is>
          <t>маш.час</t>
        </is>
      </c>
      <c r="E38" s="343" t="n">
        <v>0.52</v>
      </c>
      <c r="F38" s="272" t="n">
        <v>85.84</v>
      </c>
      <c r="G38" s="174">
        <f>ROUND(E38*F38,2)</f>
        <v/>
      </c>
      <c r="H38" s="153">
        <f>G38/$G$55</f>
        <v/>
      </c>
      <c r="I38" s="174">
        <f>ROUND(F38*Прил.10!$D$12,2)</f>
        <v/>
      </c>
      <c r="J38" s="174">
        <f>ROUND(I38*E38,2)</f>
        <v/>
      </c>
    </row>
    <row r="39" hidden="1" outlineLevel="1" ht="25.5" customFormat="1" customHeight="1" s="204">
      <c r="A39" s="267" t="n">
        <v>19</v>
      </c>
      <c r="B39" s="169" t="inlineStr">
        <is>
          <t>91.13.03-111</t>
        </is>
      </c>
      <c r="C39" s="270" t="inlineStr">
        <is>
          <t>Спецавтомашины, грузоподъемность до 8 т, вездеходы</t>
        </is>
      </c>
      <c r="D39" s="267" t="inlineStr">
        <is>
          <t>маш.час</t>
        </is>
      </c>
      <c r="E39" s="343" t="n">
        <v>0.21</v>
      </c>
      <c r="F39" s="272" t="n">
        <v>189.95</v>
      </c>
      <c r="G39" s="174">
        <f>ROUND(E39*F39,2)</f>
        <v/>
      </c>
      <c r="H39" s="153">
        <f>G39/$G$55</f>
        <v/>
      </c>
      <c r="I39" s="174">
        <f>ROUND(F39*Прил.10!$D$12,2)</f>
        <v/>
      </c>
      <c r="J39" s="174">
        <f>ROUND(I39*E39,2)</f>
        <v/>
      </c>
    </row>
    <row r="40" hidden="1" outlineLevel="1" ht="38.25" customFormat="1" customHeight="1" s="204">
      <c r="A40" s="267" t="n">
        <v>20</v>
      </c>
      <c r="B40" s="169" t="inlineStr">
        <is>
          <t>91.18.01-011</t>
        </is>
      </c>
      <c r="C40" s="270" t="inlineStr">
        <is>
          <t>Компрессоры передвижные с электродвигателем давлением 600 кПа (6 ат), производительность: 0,5 м3/мин</t>
        </is>
      </c>
      <c r="D40" s="267" t="inlineStr">
        <is>
          <t>маш.час</t>
        </is>
      </c>
      <c r="E40" s="343" t="n">
        <v>9.44</v>
      </c>
      <c r="F40" s="272" t="n">
        <v>3.7</v>
      </c>
      <c r="G40" s="174">
        <f>ROUND(E40*F40,2)</f>
        <v/>
      </c>
      <c r="H40" s="153">
        <f>G40/$G$55</f>
        <v/>
      </c>
      <c r="I40" s="174">
        <f>ROUND(F40*Прил.10!$D$12,2)</f>
        <v/>
      </c>
      <c r="J40" s="174">
        <f>ROUND(I40*E40,2)</f>
        <v/>
      </c>
    </row>
    <row r="41" hidden="1" outlineLevel="1" ht="14.25" customFormat="1" customHeight="1" s="204">
      <c r="A41" s="267" t="n">
        <v>21</v>
      </c>
      <c r="B41" s="169" t="inlineStr">
        <is>
          <t>91.17.04-042</t>
        </is>
      </c>
      <c r="C41" s="270" t="inlineStr">
        <is>
          <t>Аппарат для газовой сварки и резки</t>
        </is>
      </c>
      <c r="D41" s="267" t="inlineStr">
        <is>
          <t>маш.час</t>
        </is>
      </c>
      <c r="E41" s="343" t="n">
        <v>25.86</v>
      </c>
      <c r="F41" s="272" t="n">
        <v>1.2</v>
      </c>
      <c r="G41" s="174">
        <f>ROUND(E41*F41,2)</f>
        <v/>
      </c>
      <c r="H41" s="153">
        <f>G41/$G$55</f>
        <v/>
      </c>
      <c r="I41" s="174">
        <f>ROUND(F41*Прил.10!$D$12,2)</f>
        <v/>
      </c>
      <c r="J41" s="174">
        <f>ROUND(I41*E41,2)</f>
        <v/>
      </c>
    </row>
    <row r="42" hidden="1" outlineLevel="1" ht="38.25" customFormat="1" customHeight="1" s="204">
      <c r="A42" s="267" t="n">
        <v>22</v>
      </c>
      <c r="B42" s="169" t="inlineStr">
        <is>
          <t>91.06.05-057</t>
        </is>
      </c>
      <c r="C42" s="270" t="inlineStr">
        <is>
          <t>Погрузчики одноковшовые универсальные фронтальные пневмоколесные, грузоподъемность 3 т</t>
        </is>
      </c>
      <c r="D42" s="267" t="inlineStr">
        <is>
          <t>маш.час</t>
        </is>
      </c>
      <c r="E42" s="343" t="n">
        <v>0.32</v>
      </c>
      <c r="F42" s="272" t="n">
        <v>90.40000000000001</v>
      </c>
      <c r="G42" s="174">
        <f>ROUND(E42*F42,2)</f>
        <v/>
      </c>
      <c r="H42" s="153">
        <f>G42/$G$55</f>
        <v/>
      </c>
      <c r="I42" s="174">
        <f>ROUND(F42*Прил.10!$D$12,2)</f>
        <v/>
      </c>
      <c r="J42" s="174">
        <f>ROUND(I42*E42,2)</f>
        <v/>
      </c>
    </row>
    <row r="43" hidden="1" outlineLevel="1" ht="14.25" customFormat="1" customHeight="1" s="204">
      <c r="A43" s="267" t="n">
        <v>23</v>
      </c>
      <c r="B43" s="169" t="inlineStr">
        <is>
          <t>91.08.04-021</t>
        </is>
      </c>
      <c r="C43" s="270" t="inlineStr">
        <is>
          <t>Котлы битумные: передвижные 400 л</t>
        </is>
      </c>
      <c r="D43" s="267" t="inlineStr">
        <is>
          <t>маш.час</t>
        </is>
      </c>
      <c r="E43" s="343" t="n">
        <v>0.57</v>
      </c>
      <c r="F43" s="272" t="n">
        <v>30</v>
      </c>
      <c r="G43" s="174">
        <f>ROUND(E43*F43,2)</f>
        <v/>
      </c>
      <c r="H43" s="153">
        <f>G43/$G$55</f>
        <v/>
      </c>
      <c r="I43" s="174">
        <f>ROUND(F43*Прил.10!$D$12,2)</f>
        <v/>
      </c>
      <c r="J43" s="174">
        <f>ROUND(I43*E43,2)</f>
        <v/>
      </c>
    </row>
    <row r="44" hidden="1" outlineLevel="1" ht="14.25" customFormat="1" customHeight="1" s="204">
      <c r="A44" s="267" t="n">
        <v>24</v>
      </c>
      <c r="B44" s="169" t="inlineStr">
        <is>
          <t>91.05.01-017</t>
        </is>
      </c>
      <c r="C44" s="270" t="inlineStr">
        <is>
          <t>Краны башенные, грузоподъемность 8 т</t>
        </is>
      </c>
      <c r="D44" s="267" t="inlineStr">
        <is>
          <t>маш.час</t>
        </is>
      </c>
      <c r="E44" s="343" t="n">
        <v>0.18</v>
      </c>
      <c r="F44" s="272" t="n">
        <v>86.40000000000001</v>
      </c>
      <c r="G44" s="174">
        <f>ROUND(E44*F44,2)</f>
        <v/>
      </c>
      <c r="H44" s="153">
        <f>G44/$G$55</f>
        <v/>
      </c>
      <c r="I44" s="174">
        <f>ROUND(F44*Прил.10!$D$12,2)</f>
        <v/>
      </c>
      <c r="J44" s="174">
        <f>ROUND(I44*E44,2)</f>
        <v/>
      </c>
    </row>
    <row r="45" hidden="1" outlineLevel="1" ht="38.25" customFormat="1" customHeight="1" s="204">
      <c r="A45" s="267" t="n">
        <v>25</v>
      </c>
      <c r="B45" s="169" t="inlineStr">
        <is>
          <t>91.21.01-012</t>
        </is>
      </c>
      <c r="C45" s="270" t="inlineStr">
        <is>
          <t>Агрегаты окрасочные высокого давления для окраски поверхностей конструкций, мощность 1 кВт</t>
        </is>
      </c>
      <c r="D45" s="267" t="inlineStr">
        <is>
          <t>маш.час</t>
        </is>
      </c>
      <c r="E45" s="343" t="n">
        <v>2.03</v>
      </c>
      <c r="F45" s="272" t="n">
        <v>6.82</v>
      </c>
      <c r="G45" s="174">
        <f>ROUND(E45*F45,2)</f>
        <v/>
      </c>
      <c r="H45" s="153">
        <f>G45/$G$55</f>
        <v/>
      </c>
      <c r="I45" s="174">
        <f>ROUND(F45*Прил.10!$D$12,2)</f>
        <v/>
      </c>
      <c r="J45" s="174">
        <f>ROUND(I45*E45,2)</f>
        <v/>
      </c>
    </row>
    <row r="46" hidden="1" outlineLevel="1" ht="25.5" customFormat="1" customHeight="1" s="204">
      <c r="A46" s="267" t="n">
        <v>26</v>
      </c>
      <c r="B46" s="169" t="inlineStr">
        <is>
          <t>91.06.01-003</t>
        </is>
      </c>
      <c r="C46" s="270" t="inlineStr">
        <is>
          <t>Домкраты гидравлические, грузоподъемность 63-100 т</t>
        </is>
      </c>
      <c r="D46" s="267" t="inlineStr">
        <is>
          <t>маш.час</t>
        </is>
      </c>
      <c r="E46" s="343" t="n">
        <v>8.82</v>
      </c>
      <c r="F46" s="272" t="n">
        <v>0.9</v>
      </c>
      <c r="G46" s="174">
        <f>ROUND(E46*F46,2)</f>
        <v/>
      </c>
      <c r="H46" s="153">
        <f>G46/$G$55</f>
        <v/>
      </c>
      <c r="I46" s="174">
        <f>ROUND(F46*Прил.10!$D$12,2)</f>
        <v/>
      </c>
      <c r="J46" s="174">
        <f>ROUND(I46*E46,2)</f>
        <v/>
      </c>
    </row>
    <row r="47" hidden="1" outlineLevel="1" ht="14.25" customFormat="1" customHeight="1" s="204">
      <c r="A47" s="267" t="n">
        <v>27</v>
      </c>
      <c r="B47" s="169" t="inlineStr">
        <is>
          <t>91.01.01-034</t>
        </is>
      </c>
      <c r="C47" s="270" t="inlineStr">
        <is>
          <t>Бульдозеры, мощность 59 кВт (80 л.с.)</t>
        </is>
      </c>
      <c r="D47" s="267" t="inlineStr">
        <is>
          <t>маш.час</t>
        </is>
      </c>
      <c r="E47" s="343" t="n">
        <v>0.09</v>
      </c>
      <c r="F47" s="272" t="n">
        <v>59.47</v>
      </c>
      <c r="G47" s="174">
        <f>ROUND(E47*F47,2)</f>
        <v/>
      </c>
      <c r="H47" s="153">
        <f>G47/$G$55</f>
        <v/>
      </c>
      <c r="I47" s="174">
        <f>ROUND(F47*Прил.10!$D$12,2)</f>
        <v/>
      </c>
      <c r="J47" s="174">
        <f>ROUND(I47*E47,2)</f>
        <v/>
      </c>
    </row>
    <row r="48" hidden="1" outlineLevel="1" ht="14.25" customFormat="1" customHeight="1" s="204">
      <c r="A48" s="267" t="n">
        <v>28</v>
      </c>
      <c r="B48" s="169" t="inlineStr">
        <is>
          <t>91.06.05-011</t>
        </is>
      </c>
      <c r="C48" s="270" t="inlineStr">
        <is>
          <t>Погрузчик, грузоподъемность 5 т</t>
        </is>
      </c>
      <c r="D48" s="267" t="inlineStr">
        <is>
          <t>маш.час</t>
        </is>
      </c>
      <c r="E48" s="343" t="n">
        <v>0.02</v>
      </c>
      <c r="F48" s="272" t="n">
        <v>89.98999999999999</v>
      </c>
      <c r="G48" s="174">
        <f>ROUND(E48*F48,2)</f>
        <v/>
      </c>
      <c r="H48" s="153">
        <f>G48/$G$55</f>
        <v/>
      </c>
      <c r="I48" s="174">
        <f>ROUND(F48*Прил.10!$D$12,2)</f>
        <v/>
      </c>
      <c r="J48" s="174">
        <f>ROUND(I48*E48,2)</f>
        <v/>
      </c>
    </row>
    <row r="49" hidden="1" outlineLevel="1" ht="25.5" customFormat="1" customHeight="1" s="204">
      <c r="A49" s="267" t="n">
        <v>29</v>
      </c>
      <c r="B49" s="169" t="inlineStr">
        <is>
          <t>91.08.09-023</t>
        </is>
      </c>
      <c r="C49" s="270" t="inlineStr">
        <is>
          <t>Трамбовки пневматические при работе от: передвижных компрессорных станций</t>
        </is>
      </c>
      <c r="D49" s="267" t="inlineStr">
        <is>
          <t>маш.час</t>
        </is>
      </c>
      <c r="E49" s="343" t="n">
        <v>3.18</v>
      </c>
      <c r="F49" s="272" t="n">
        <v>0.55</v>
      </c>
      <c r="G49" s="174">
        <f>ROUND(E49*F49,2)</f>
        <v/>
      </c>
      <c r="H49" s="153">
        <f>G49/$G$55</f>
        <v/>
      </c>
      <c r="I49" s="174">
        <f>ROUND(F49*Прил.10!$D$12,2)</f>
        <v/>
      </c>
      <c r="J49" s="174">
        <f>ROUND(I49*E49,2)</f>
        <v/>
      </c>
    </row>
    <row r="50" hidden="1" outlineLevel="1" ht="25.5" customFormat="1" customHeight="1" s="204">
      <c r="A50" s="267" t="n">
        <v>30</v>
      </c>
      <c r="B50" s="169" t="inlineStr">
        <is>
          <t>91.14.03-001</t>
        </is>
      </c>
      <c r="C50" s="270" t="inlineStr">
        <is>
          <t>Автомобиль-самосвал, грузоподъемность: до 7 т</t>
        </is>
      </c>
      <c r="D50" s="267" t="inlineStr">
        <is>
          <t>маш.час</t>
        </is>
      </c>
      <c r="E50" s="343" t="n">
        <v>0.01</v>
      </c>
      <c r="F50" s="272" t="n">
        <v>89.54000000000001</v>
      </c>
      <c r="G50" s="174">
        <f>ROUND(E50*F50,2)</f>
        <v/>
      </c>
      <c r="H50" s="153">
        <f>G50/$G$55</f>
        <v/>
      </c>
      <c r="I50" s="174">
        <f>ROUND(F50*Прил.10!$D$12,2)</f>
        <v/>
      </c>
      <c r="J50" s="174">
        <f>ROUND(I50*E50,2)</f>
        <v/>
      </c>
    </row>
    <row r="51" hidden="1" outlineLevel="1" ht="14.25" customFormat="1" customHeight="1" s="204">
      <c r="A51" s="267" t="n">
        <v>31</v>
      </c>
      <c r="B51" s="169" t="inlineStr">
        <is>
          <t>91.07.04-002</t>
        </is>
      </c>
      <c r="C51" s="270" t="inlineStr">
        <is>
          <t>Вибратор поверхностный</t>
        </is>
      </c>
      <c r="D51" s="267" t="inlineStr">
        <is>
          <t>маш.час</t>
        </is>
      </c>
      <c r="E51" s="343" t="n">
        <v>0.48</v>
      </c>
      <c r="F51" s="272" t="n">
        <v>0.5</v>
      </c>
      <c r="G51" s="174">
        <f>ROUND(E51*F51,2)</f>
        <v/>
      </c>
      <c r="H51" s="153">
        <f>G51/$G$55</f>
        <v/>
      </c>
      <c r="I51" s="174">
        <f>ROUND(F51*Прил.10!$D$12,2)</f>
        <v/>
      </c>
      <c r="J51" s="174">
        <f>ROUND(I51*E51,2)</f>
        <v/>
      </c>
    </row>
    <row r="52" hidden="1" outlineLevel="1" ht="25.5" customFormat="1" customHeight="1" s="204">
      <c r="A52" s="267" t="n">
        <v>32</v>
      </c>
      <c r="B52" s="169" t="inlineStr">
        <is>
          <t>91.06.03-060</t>
        </is>
      </c>
      <c r="C52" s="270" t="inlineStr">
        <is>
          <t>Лебедки электрические тяговым усилием: до 5,79 кН (0,59 т)</t>
        </is>
      </c>
      <c r="D52" s="267" t="inlineStr">
        <is>
          <t>маш.час</t>
        </is>
      </c>
      <c r="E52" s="343" t="n">
        <v>0.02</v>
      </c>
      <c r="F52" s="272" t="n">
        <v>1.7</v>
      </c>
      <c r="G52" s="174">
        <f>ROUND(E52*F52,2)</f>
        <v/>
      </c>
      <c r="H52" s="153">
        <f>G52/$G$55</f>
        <v/>
      </c>
      <c r="I52" s="174">
        <f>ROUND(F52*Прил.10!$D$12,2)</f>
        <v/>
      </c>
      <c r="J52" s="174">
        <f>ROUND(I52*E52,2)</f>
        <v/>
      </c>
    </row>
    <row r="53" collapsed="1" ht="14.25" customFormat="1" customHeight="1" s="204">
      <c r="A53" s="267" t="n"/>
      <c r="B53" s="267" t="n"/>
      <c r="C53" s="270" t="inlineStr">
        <is>
          <t>Итого прочие машины и механизмы</t>
        </is>
      </c>
      <c r="D53" s="267" t="n"/>
      <c r="E53" s="271" t="n"/>
      <c r="F53" s="174" t="n"/>
      <c r="G53" s="154">
        <f>SUM(G29:G52)</f>
        <v/>
      </c>
      <c r="H53" s="153">
        <f>G53/G55</f>
        <v/>
      </c>
      <c r="I53" s="174" t="n"/>
      <c r="J53" s="174">
        <f>SUM(J29:J52)</f>
        <v/>
      </c>
    </row>
    <row r="54" ht="35.45" customFormat="1" customHeight="1" s="204">
      <c r="A54" s="267" t="n"/>
      <c r="B54" s="267" t="n"/>
      <c r="C54" s="270" t="inlineStr">
        <is>
          <t>Итого прочие машины и механизмы 
(с коэффициентом на демонтаж 0,7)</t>
        </is>
      </c>
      <c r="D54" s="267" t="n"/>
      <c r="E54" s="271" t="n"/>
      <c r="F54" s="174" t="n"/>
      <c r="G54" s="154">
        <f>G53*0.7</f>
        <v/>
      </c>
      <c r="H54" s="155">
        <f>G54/G56</f>
        <v/>
      </c>
      <c r="I54" s="156" t="n"/>
      <c r="J54" s="157">
        <f>J53*0.7</f>
        <v/>
      </c>
    </row>
    <row r="55" ht="25.5" customFormat="1" customHeight="1" s="204">
      <c r="A55" s="267" t="n"/>
      <c r="B55" s="267" t="n"/>
      <c r="C55" s="274" t="inlineStr">
        <is>
          <t>Итого по разделу «Машины и механизмы»</t>
        </is>
      </c>
      <c r="D55" s="267" t="n"/>
      <c r="E55" s="271" t="n"/>
      <c r="F55" s="174" t="n"/>
      <c r="G55" s="174">
        <f>G53+G27</f>
        <v/>
      </c>
      <c r="H55" s="155" t="n">
        <v>1</v>
      </c>
      <c r="I55" s="156" t="n"/>
      <c r="J55" s="157">
        <f>J53+J27</f>
        <v/>
      </c>
    </row>
    <row r="56" ht="45" customFormat="1" customHeight="1" s="204">
      <c r="A56" s="267" t="n"/>
      <c r="B56" s="267" t="n"/>
      <c r="C56" s="274" t="inlineStr">
        <is>
          <t>Итого по разделу «Машины и механизмы»  
(с коэффициентом на демонтаж 0,7)</t>
        </is>
      </c>
      <c r="D56" s="267" t="n"/>
      <c r="E56" s="271" t="n"/>
      <c r="F56" s="174" t="n"/>
      <c r="G56" s="174">
        <f>G28+G54</f>
        <v/>
      </c>
      <c r="H56" s="155" t="n"/>
      <c r="I56" s="156" t="n"/>
      <c r="J56" s="157">
        <f>J28+J54</f>
        <v/>
      </c>
    </row>
    <row r="57">
      <c r="A57" s="267" t="n"/>
      <c r="B57" s="274" t="inlineStr">
        <is>
          <t xml:space="preserve">Оборудование </t>
        </is>
      </c>
      <c r="C57" s="327" t="n"/>
      <c r="D57" s="327" t="n"/>
      <c r="E57" s="327" t="n"/>
      <c r="F57" s="327" t="n"/>
      <c r="G57" s="327" t="n"/>
      <c r="H57" s="327" t="n"/>
      <c r="I57" s="327" t="n"/>
      <c r="J57" s="328" t="n"/>
    </row>
    <row r="58">
      <c r="A58" s="267" t="n"/>
      <c r="B58" s="270" t="inlineStr">
        <is>
          <t>Основное оборудование</t>
        </is>
      </c>
      <c r="C58" s="327" t="n"/>
      <c r="D58" s="327" t="n"/>
      <c r="E58" s="327" t="n"/>
      <c r="F58" s="327" t="n"/>
      <c r="G58" s="327" t="n"/>
      <c r="H58" s="328" t="n"/>
      <c r="I58" s="151" t="n"/>
      <c r="J58" s="151" t="n"/>
    </row>
    <row r="59">
      <c r="A59" s="267" t="n"/>
      <c r="B59" s="267" t="n"/>
      <c r="C59" s="270" t="inlineStr">
        <is>
          <t>Итого основное оборудование</t>
        </is>
      </c>
      <c r="D59" s="267" t="n"/>
      <c r="E59" s="271" t="n"/>
      <c r="F59" s="272" t="n"/>
      <c r="G59" s="174" t="n">
        <v>0</v>
      </c>
      <c r="H59" s="273" t="n">
        <v>0</v>
      </c>
      <c r="I59" s="154" t="n"/>
      <c r="J59" s="174" t="n">
        <v>0</v>
      </c>
    </row>
    <row r="60">
      <c r="A60" s="267" t="n"/>
      <c r="B60" s="267" t="n"/>
      <c r="C60" s="270" t="inlineStr">
        <is>
          <t>Итого прочее оборудование</t>
        </is>
      </c>
      <c r="D60" s="267" t="n"/>
      <c r="E60" s="271" t="n"/>
      <c r="F60" s="272" t="n"/>
      <c r="G60" s="174" t="n">
        <v>0</v>
      </c>
      <c r="H60" s="273" t="n">
        <v>0</v>
      </c>
      <c r="I60" s="154" t="n"/>
      <c r="J60" s="174" t="n">
        <v>0</v>
      </c>
    </row>
    <row r="61">
      <c r="A61" s="267" t="n"/>
      <c r="B61" s="267" t="n"/>
      <c r="C61" s="274" t="inlineStr">
        <is>
          <t>Итого по разделу «Оборудование»</t>
        </is>
      </c>
      <c r="D61" s="267" t="n"/>
      <c r="E61" s="271" t="n"/>
      <c r="F61" s="272" t="n"/>
      <c r="G61" s="174">
        <f>G60+G59</f>
        <v/>
      </c>
      <c r="H61" s="273" t="n">
        <v>0</v>
      </c>
      <c r="I61" s="154" t="n"/>
      <c r="J61" s="174">
        <f>J60+J59</f>
        <v/>
      </c>
    </row>
    <row r="62" ht="25.5" customHeight="1" s="206">
      <c r="A62" s="267" t="n"/>
      <c r="B62" s="267" t="n"/>
      <c r="C62" s="270" t="inlineStr">
        <is>
          <t>в том числе технологическое оборудование</t>
        </is>
      </c>
      <c r="D62" s="267" t="n"/>
      <c r="E62" s="343" t="n"/>
      <c r="F62" s="272" t="n"/>
      <c r="G62" s="174">
        <f>G61</f>
        <v/>
      </c>
      <c r="H62" s="273" t="n"/>
      <c r="I62" s="154" t="n"/>
      <c r="J62" s="174">
        <f>J61</f>
        <v/>
      </c>
    </row>
    <row r="63" ht="14.25" customFormat="1" customHeight="1" s="204">
      <c r="A63" s="267" t="n"/>
      <c r="B63" s="274" t="inlineStr">
        <is>
          <t xml:space="preserve">Материалы </t>
        </is>
      </c>
      <c r="C63" s="327" t="n"/>
      <c r="D63" s="327" t="n"/>
      <c r="E63" s="327" t="n"/>
      <c r="F63" s="327" t="n"/>
      <c r="G63" s="327" t="n"/>
      <c r="H63" s="327" t="n"/>
      <c r="I63" s="327" t="n"/>
      <c r="J63" s="328" t="n"/>
    </row>
    <row r="64" ht="14.25" customFormat="1" customHeight="1" s="204">
      <c r="A64" s="267" t="n"/>
      <c r="B64" s="270" t="inlineStr">
        <is>
          <t>Основные материалы</t>
        </is>
      </c>
      <c r="C64" s="327" t="n"/>
      <c r="D64" s="327" t="n"/>
      <c r="E64" s="327" t="n"/>
      <c r="F64" s="327" t="n"/>
      <c r="G64" s="327" t="n"/>
      <c r="H64" s="328" t="n"/>
      <c r="I64" s="151" t="n"/>
      <c r="J64" s="151" t="n"/>
    </row>
    <row r="65" ht="16.5" customFormat="1" customHeight="1" s="204">
      <c r="A65" s="267" t="n"/>
      <c r="B65" s="267" t="n"/>
      <c r="C65" s="270" t="inlineStr">
        <is>
          <t>Итого основные материалы</t>
        </is>
      </c>
      <c r="D65" s="267" t="n"/>
      <c r="E65" s="343" t="n"/>
      <c r="F65" s="272" t="n"/>
      <c r="G65" s="174" t="n">
        <v>0</v>
      </c>
      <c r="H65" s="273" t="n">
        <v>0</v>
      </c>
      <c r="I65" s="154" t="n"/>
      <c r="J65" s="174" t="n">
        <v>0</v>
      </c>
    </row>
    <row r="66" ht="14.25" customFormat="1" customHeight="1" s="204">
      <c r="A66" s="267" t="n"/>
      <c r="B66" s="267" t="n"/>
      <c r="C66" s="270" t="inlineStr">
        <is>
          <t>Итого прочие материалы</t>
        </is>
      </c>
      <c r="D66" s="267" t="n"/>
      <c r="E66" s="271" t="n"/>
      <c r="F66" s="272" t="n"/>
      <c r="G66" s="174" t="n">
        <v>0</v>
      </c>
      <c r="H66" s="273" t="n">
        <v>0</v>
      </c>
      <c r="I66" s="174" t="n"/>
      <c r="J66" s="174" t="n">
        <v>0</v>
      </c>
    </row>
    <row r="67" ht="14.25" customFormat="1" customHeight="1" s="204">
      <c r="A67" s="267" t="n"/>
      <c r="B67" s="267" t="n"/>
      <c r="C67" s="274" t="inlineStr">
        <is>
          <t>Итого по разделу «Материалы»</t>
        </is>
      </c>
      <c r="D67" s="267" t="n"/>
      <c r="E67" s="271" t="n"/>
      <c r="F67" s="272" t="n"/>
      <c r="G67" s="174">
        <f>G65+G66</f>
        <v/>
      </c>
      <c r="H67" s="273" t="n">
        <v>0</v>
      </c>
      <c r="I67" s="174" t="n"/>
      <c r="J67" s="174">
        <f>J65+J66</f>
        <v/>
      </c>
    </row>
    <row r="68" ht="14.25" customFormat="1" customHeight="1" s="204">
      <c r="A68" s="267" t="n"/>
      <c r="B68" s="267" t="n"/>
      <c r="C68" s="270" t="inlineStr">
        <is>
          <t>ИТОГО ПО РМ</t>
        </is>
      </c>
      <c r="D68" s="267" t="n"/>
      <c r="E68" s="271" t="n"/>
      <c r="F68" s="272" t="n"/>
      <c r="G68" s="174">
        <f>G14+G55+G67</f>
        <v/>
      </c>
      <c r="H68" s="273" t="n"/>
      <c r="I68" s="174" t="n"/>
      <c r="J68" s="174">
        <f>J14+J55+J67</f>
        <v/>
      </c>
    </row>
    <row r="69" ht="33.6" customFormat="1" customHeight="1" s="204">
      <c r="A69" s="267" t="n"/>
      <c r="B69" s="267" t="n"/>
      <c r="C69" s="270" t="inlineStr">
        <is>
          <t>ИТОГО ПО РМ
(с коэффициентом на демонтаж 0,7)</t>
        </is>
      </c>
      <c r="D69" s="267" t="n"/>
      <c r="E69" s="271" t="n"/>
      <c r="F69" s="272" t="n"/>
      <c r="G69" s="174">
        <f>G15+G56</f>
        <v/>
      </c>
      <c r="H69" s="273" t="n"/>
      <c r="I69" s="174" t="n"/>
      <c r="J69" s="174">
        <f>J15+J56</f>
        <v/>
      </c>
    </row>
    <row r="70" ht="14.25" customFormat="1" customHeight="1" s="204">
      <c r="A70" s="267" t="n"/>
      <c r="B70" s="267" t="n"/>
      <c r="C70" s="270" t="inlineStr">
        <is>
          <t>Накладные расходы</t>
        </is>
      </c>
      <c r="D70" s="158" t="n">
        <v>1.04</v>
      </c>
      <c r="E70" s="271" t="n"/>
      <c r="F70" s="272" t="n"/>
      <c r="G70" s="174" t="n">
        <v>15203.271355322</v>
      </c>
      <c r="H70" s="273" t="n"/>
      <c r="I70" s="174" t="n"/>
      <c r="J70" s="174">
        <f>ROUND(D70*(J14+J17),2)</f>
        <v/>
      </c>
    </row>
    <row r="71" ht="33.6" customFormat="1" customHeight="1" s="204">
      <c r="A71" s="267" t="n"/>
      <c r="B71" s="267" t="n"/>
      <c r="C71" s="270" t="inlineStr">
        <is>
          <t>Накладные расходы 
(с коэффициентом на демонтаж 0,7)</t>
        </is>
      </c>
      <c r="D71" s="190" t="n">
        <v>1.04</v>
      </c>
      <c r="E71" s="16" t="n"/>
      <c r="F71" s="272" t="n"/>
      <c r="G71" s="174">
        <f>G70*0.7</f>
        <v/>
      </c>
      <c r="H71" s="273" t="n"/>
      <c r="I71" s="174" t="n"/>
      <c r="J71" s="174">
        <f>ROUND(D71*(J15+J18),2)</f>
        <v/>
      </c>
    </row>
    <row r="72" ht="14.25" customFormat="1" customHeight="1" s="204">
      <c r="A72" s="267" t="n"/>
      <c r="B72" s="267" t="n"/>
      <c r="C72" s="270" t="inlineStr">
        <is>
          <t>Сметная прибыль</t>
        </is>
      </c>
      <c r="D72" s="158" t="n">
        <v>0.7</v>
      </c>
      <c r="E72" s="271" t="n"/>
      <c r="F72" s="272" t="n"/>
      <c r="G72" s="174" t="n">
        <v>10218.305370444</v>
      </c>
      <c r="H72" s="273" t="n"/>
      <c r="I72" s="174" t="n"/>
      <c r="J72" s="174">
        <f>ROUND(D72*(J14+J17),2)</f>
        <v/>
      </c>
    </row>
    <row r="73" ht="37.9" customFormat="1" customHeight="1" s="204">
      <c r="A73" s="267" t="n"/>
      <c r="B73" s="267" t="n"/>
      <c r="C73" s="270" t="inlineStr">
        <is>
          <t>Сметная прибыль 
(с коэффициентом на демонтаж 0,7)</t>
        </is>
      </c>
      <c r="D73" s="190" t="n">
        <v>0.7</v>
      </c>
      <c r="E73" s="16" t="n"/>
      <c r="F73" s="272" t="n"/>
      <c r="G73" s="174">
        <f>G72*0.7</f>
        <v/>
      </c>
      <c r="H73" s="273" t="n"/>
      <c r="I73" s="174" t="n"/>
      <c r="J73" s="174">
        <f>ROUND(D73*(J15+J18),2)</f>
        <v/>
      </c>
    </row>
    <row r="74" ht="30.6" customFormat="1" customHeight="1" s="204">
      <c r="A74" s="267" t="n"/>
      <c r="B74" s="267" t="n"/>
      <c r="C74" s="270" t="inlineStr">
        <is>
          <t>Итого СМР (с НР и СП) 
(с коэффициентом на демонтаж 0,7)</t>
        </is>
      </c>
      <c r="D74" s="267" t="n"/>
      <c r="E74" s="271" t="n"/>
      <c r="F74" s="272" t="n"/>
      <c r="G74" s="174">
        <f>G69+G71+G73</f>
        <v/>
      </c>
      <c r="H74" s="273" t="n"/>
      <c r="I74" s="174" t="n"/>
      <c r="J74" s="174">
        <f>J69+J71+J73</f>
        <v/>
      </c>
    </row>
    <row r="75" ht="30.6" customFormat="1" customHeight="1" s="204">
      <c r="A75" s="267" t="n"/>
      <c r="B75" s="267" t="n"/>
      <c r="C75" s="270" t="inlineStr">
        <is>
          <t>ВСЕГО СМР + ОБОРУДОВАНИЕ 
(с коэффициентом на демонтаж 0,7)</t>
        </is>
      </c>
      <c r="D75" s="267" t="n"/>
      <c r="E75" s="271" t="n"/>
      <c r="F75" s="272" t="n"/>
      <c r="G75" s="174">
        <f>G74</f>
        <v/>
      </c>
      <c r="H75" s="273" t="n"/>
      <c r="I75" s="174" t="n"/>
      <c r="J75" s="174">
        <f>J74</f>
        <v/>
      </c>
    </row>
    <row r="76" ht="14.25" customFormat="1" customHeight="1" s="204">
      <c r="A76" s="267" t="n"/>
      <c r="B76" s="267" t="n"/>
      <c r="C76" s="270" t="inlineStr">
        <is>
          <t>ИТОГО ПОКАЗАТЕЛЬ НА ЕД. ИЗМ.</t>
        </is>
      </c>
      <c r="D76" s="267" t="inlineStr">
        <is>
          <t>ед.</t>
        </is>
      </c>
      <c r="E76" s="343" t="n">
        <v>2</v>
      </c>
      <c r="F76" s="272" t="n"/>
      <c r="G76" s="174">
        <f>G75/E76</f>
        <v/>
      </c>
      <c r="H76" s="273" t="n"/>
      <c r="I76" s="174" t="n"/>
      <c r="J76" s="174">
        <f>J75/E76</f>
        <v/>
      </c>
    </row>
    <row r="78" ht="14.25" customFormat="1" customHeight="1" s="204">
      <c r="A78" s="198" t="inlineStr">
        <is>
          <t>Составил ______________________    А.Р. Маркова</t>
        </is>
      </c>
    </row>
    <row r="79" ht="14.25" customFormat="1" customHeight="1" s="204">
      <c r="A79" s="205" t="inlineStr">
        <is>
          <t xml:space="preserve">                         (подпись, инициалы, фамилия)</t>
        </is>
      </c>
    </row>
    <row r="80" ht="14.25" customFormat="1" customHeight="1" s="204">
      <c r="A80" s="198" t="n"/>
    </row>
    <row r="81" ht="14.25" customFormat="1" customHeight="1" s="204">
      <c r="A81" s="198" t="inlineStr">
        <is>
          <t>Проверил ______________________        А.В. Костянецкая</t>
        </is>
      </c>
    </row>
    <row r="82" ht="14.25" customFormat="1" customHeight="1" s="204">
      <c r="A82" s="205" t="inlineStr">
        <is>
          <t xml:space="preserve">                        (подпись, инициалы, фамилия)</t>
        </is>
      </c>
    </row>
  </sheetData>
  <mergeCells count="14">
    <mergeCell ref="B58:H58"/>
    <mergeCell ref="A7:H7"/>
    <mergeCell ref="A6:C6"/>
    <mergeCell ref="B63:J63"/>
    <mergeCell ref="D6:J6"/>
    <mergeCell ref="B20:H20"/>
    <mergeCell ref="B16:H16"/>
    <mergeCell ref="B64:H64"/>
    <mergeCell ref="B57:J57"/>
    <mergeCell ref="B10:H10"/>
    <mergeCell ref="H2:J2"/>
    <mergeCell ref="A4:J4"/>
    <mergeCell ref="B19:H19"/>
    <mergeCell ref="A8:H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06" min="1" max="1"/>
    <col width="17.5703125" customWidth="1" style="206" min="2" max="2"/>
    <col width="39.140625" customWidth="1" style="206" min="3" max="3"/>
    <col width="10.7109375" customWidth="1" style="206" min="4" max="4"/>
    <col width="13.85546875" customWidth="1" style="206" min="5" max="5"/>
    <col width="13.28515625" customWidth="1" style="206" min="6" max="6"/>
    <col width="14.140625" customWidth="1" style="206" min="7" max="7"/>
  </cols>
  <sheetData>
    <row r="1">
      <c r="A1" s="275" t="inlineStr">
        <is>
          <t>Приложение №6</t>
        </is>
      </c>
    </row>
    <row r="2" ht="21.75" customHeight="1" s="206">
      <c r="A2" s="275" t="n"/>
      <c r="B2" s="275" t="n"/>
      <c r="C2" s="275" t="n"/>
      <c r="D2" s="275" t="n"/>
      <c r="E2" s="275" t="n"/>
      <c r="F2" s="275" t="n"/>
      <c r="G2" s="275" t="n"/>
    </row>
    <row r="3">
      <c r="A3" s="238" t="inlineStr">
        <is>
          <t>Расчет стоимости оборудования</t>
        </is>
      </c>
    </row>
    <row r="4" ht="25.5" customHeight="1" s="206">
      <c r="A4" s="241" t="inlineStr">
        <is>
          <t>Наименование разрабатываемого показателя УНЦ — Демонтаж трансформаторов тока 220 кВ</t>
        </is>
      </c>
    </row>
    <row r="5">
      <c r="A5" s="198" t="n"/>
      <c r="B5" s="198" t="n"/>
      <c r="C5" s="198" t="n"/>
      <c r="D5" s="198" t="n"/>
      <c r="E5" s="198" t="n"/>
      <c r="F5" s="198" t="n"/>
      <c r="G5" s="198" t="n"/>
    </row>
    <row r="6" ht="30" customHeight="1" s="206">
      <c r="A6" s="280" t="inlineStr">
        <is>
          <t>№ пп.</t>
        </is>
      </c>
      <c r="B6" s="280" t="inlineStr">
        <is>
          <t>Код ресурса</t>
        </is>
      </c>
      <c r="C6" s="280" t="inlineStr">
        <is>
          <t>Наименование</t>
        </is>
      </c>
      <c r="D6" s="280" t="inlineStr">
        <is>
          <t>Ед. изм.</t>
        </is>
      </c>
      <c r="E6" s="267" t="inlineStr">
        <is>
          <t>Кол-во единиц по проектным данным</t>
        </is>
      </c>
      <c r="F6" s="280" t="inlineStr">
        <is>
          <t>Сметная стоимость в ценах на 01.01.2000 (руб.)</t>
        </is>
      </c>
      <c r="G6" s="328" t="n"/>
    </row>
    <row r="7">
      <c r="A7" s="330" t="n"/>
      <c r="B7" s="330" t="n"/>
      <c r="C7" s="330" t="n"/>
      <c r="D7" s="330" t="n"/>
      <c r="E7" s="330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 s="206">
      <c r="A9" s="24" t="n"/>
      <c r="B9" s="270" t="inlineStr">
        <is>
          <t>ИНЖЕНЕРНОЕ ОБОРУДОВАНИЕ</t>
        </is>
      </c>
      <c r="C9" s="327" t="n"/>
      <c r="D9" s="327" t="n"/>
      <c r="E9" s="327" t="n"/>
      <c r="F9" s="327" t="n"/>
      <c r="G9" s="328" t="n"/>
    </row>
    <row r="10" ht="27" customHeight="1" s="206">
      <c r="A10" s="267" t="n"/>
      <c r="B10" s="274" t="n"/>
      <c r="C10" s="270" t="inlineStr">
        <is>
          <t>ИТОГО ИНЖЕНЕРНОЕ ОБОРУДОВАНИЕ</t>
        </is>
      </c>
      <c r="D10" s="274" t="n"/>
      <c r="E10" s="103" t="n"/>
      <c r="F10" s="272" t="n"/>
      <c r="G10" s="272" t="n">
        <v>0</v>
      </c>
    </row>
    <row r="11">
      <c r="A11" s="267" t="n"/>
      <c r="B11" s="270" t="inlineStr">
        <is>
          <t>ТЕХНОЛОГИЧЕСКОЕ ОБОРУДОВАНИЕ</t>
        </is>
      </c>
      <c r="C11" s="327" t="n"/>
      <c r="D11" s="327" t="n"/>
      <c r="E11" s="327" t="n"/>
      <c r="F11" s="327" t="n"/>
      <c r="G11" s="328" t="n"/>
    </row>
    <row r="12" ht="25.5" customHeight="1" s="206">
      <c r="A12" s="267" t="n"/>
      <c r="B12" s="270" t="n"/>
      <c r="C12" s="270" t="inlineStr">
        <is>
          <t>ИТОГО ТЕХНОЛОГИЧЕСКОЕ ОБОРУДОВАНИЕ</t>
        </is>
      </c>
      <c r="D12" s="270" t="n"/>
      <c r="E12" s="279" t="n"/>
      <c r="F12" s="272" t="n"/>
      <c r="G12" s="174" t="n">
        <v>0</v>
      </c>
    </row>
    <row r="13" ht="19.5" customHeight="1" s="206">
      <c r="A13" s="267" t="n"/>
      <c r="B13" s="270" t="n"/>
      <c r="C13" s="270" t="inlineStr">
        <is>
          <t>Всего по разделу «Оборудование»</t>
        </is>
      </c>
      <c r="D13" s="270" t="n"/>
      <c r="E13" s="279" t="n"/>
      <c r="F13" s="272" t="n"/>
      <c r="G13" s="174">
        <f>G10+G12</f>
        <v/>
      </c>
    </row>
    <row r="14">
      <c r="A14" s="202" t="n"/>
      <c r="B14" s="203" t="n"/>
      <c r="C14" s="202" t="n"/>
      <c r="D14" s="202" t="n"/>
      <c r="E14" s="202" t="n"/>
      <c r="F14" s="202" t="n"/>
      <c r="G14" s="202" t="n"/>
    </row>
    <row r="15">
      <c r="A15" s="326" t="inlineStr">
        <is>
          <t>Составил ______________________    А.Р. Маркова</t>
        </is>
      </c>
      <c r="B15" s="204" t="n"/>
      <c r="C15" s="204" t="n"/>
      <c r="D15" s="202" t="n"/>
      <c r="E15" s="202" t="n"/>
      <c r="F15" s="202" t="n"/>
      <c r="G15" s="202" t="n"/>
    </row>
    <row r="16">
      <c r="A16" s="205" t="inlineStr">
        <is>
          <t xml:space="preserve">                         (подпись, инициалы, фамилия)</t>
        </is>
      </c>
      <c r="B16" s="204" t="n"/>
      <c r="C16" s="204" t="n"/>
      <c r="D16" s="202" t="n"/>
      <c r="E16" s="202" t="n"/>
      <c r="F16" s="202" t="n"/>
      <c r="G16" s="202" t="n"/>
    </row>
    <row r="17">
      <c r="A17" s="198" t="n"/>
      <c r="B17" s="204" t="n"/>
      <c r="C17" s="204" t="n"/>
      <c r="D17" s="202" t="n"/>
      <c r="E17" s="202" t="n"/>
      <c r="F17" s="202" t="n"/>
      <c r="G17" s="202" t="n"/>
    </row>
    <row r="18">
      <c r="A18" s="198" t="inlineStr">
        <is>
          <t>Проверил ______________________        А.В. Костянецкая</t>
        </is>
      </c>
      <c r="B18" s="204" t="n"/>
      <c r="C18" s="204" t="n"/>
      <c r="D18" s="202" t="n"/>
      <c r="E18" s="202" t="n"/>
      <c r="F18" s="202" t="n"/>
      <c r="G18" s="202" t="n"/>
    </row>
    <row r="19">
      <c r="A19" s="205" t="inlineStr">
        <is>
          <t xml:space="preserve">                        (подпись, инициалы, фамилия)</t>
        </is>
      </c>
      <c r="B19" s="204" t="n"/>
      <c r="C19" s="204" t="n"/>
      <c r="D19" s="202" t="n"/>
      <c r="E19" s="202" t="n"/>
      <c r="F19" s="202" t="n"/>
      <c r="G19" s="2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6" min="1" max="1"/>
    <col width="29.7109375" customWidth="1" style="206" min="2" max="2"/>
    <col width="39.140625" customWidth="1" style="206" min="3" max="3"/>
    <col width="24.5703125" customWidth="1" style="206" min="4" max="4"/>
    <col width="8.85546875" customWidth="1" style="206" min="5" max="5"/>
  </cols>
  <sheetData>
    <row r="1">
      <c r="B1" s="198" t="n"/>
      <c r="C1" s="198" t="n"/>
      <c r="D1" s="275" t="inlineStr">
        <is>
          <t>Приложение №7</t>
        </is>
      </c>
    </row>
    <row r="2">
      <c r="A2" s="275" t="n"/>
      <c r="B2" s="275" t="n"/>
      <c r="C2" s="275" t="n"/>
      <c r="D2" s="275" t="n"/>
    </row>
    <row r="3" ht="24.75" customHeight="1" s="206">
      <c r="A3" s="238" t="inlineStr">
        <is>
          <t>Расчет показателя УНЦ</t>
        </is>
      </c>
    </row>
    <row r="4" ht="24.75" customHeight="1" s="206">
      <c r="A4" s="238" t="n"/>
      <c r="B4" s="238" t="n"/>
      <c r="C4" s="238" t="n"/>
      <c r="D4" s="238" t="n"/>
    </row>
    <row r="5" ht="24.6" customHeight="1" s="206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ОБ'!D6:J6</f>
        <v/>
      </c>
    </row>
    <row r="6" ht="19.9" customHeight="1" s="206">
      <c r="A6" s="241" t="inlineStr">
        <is>
          <t>Единица измерения  — 1 км</t>
        </is>
      </c>
      <c r="D6" s="241" t="n"/>
    </row>
    <row r="7">
      <c r="A7" s="198" t="n"/>
      <c r="B7" s="198" t="n"/>
      <c r="C7" s="198" t="n"/>
      <c r="D7" s="198" t="n"/>
    </row>
    <row r="8" ht="14.45" customHeight="1" s="206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 s="206">
      <c r="A9" s="330" t="n"/>
      <c r="B9" s="330" t="n"/>
      <c r="C9" s="330" t="n"/>
      <c r="D9" s="330" t="n"/>
    </row>
    <row r="10">
      <c r="A10" s="267" t="n">
        <v>1</v>
      </c>
      <c r="B10" s="267" t="n">
        <v>2</v>
      </c>
      <c r="C10" s="267" t="n">
        <v>3</v>
      </c>
      <c r="D10" s="267" t="n">
        <v>4</v>
      </c>
    </row>
    <row r="11" ht="41.45" customHeight="1" s="206">
      <c r="A11" s="267" t="inlineStr">
        <is>
          <t>М6-09-4</t>
        </is>
      </c>
      <c r="B11" s="267" t="inlineStr">
        <is>
          <t>УНЦ на демонтажные работы ПС</t>
        </is>
      </c>
      <c r="C11" s="200">
        <f>D5</f>
        <v/>
      </c>
      <c r="D11" s="201">
        <f>'Прил.4 РМ'!C41/1000</f>
        <v/>
      </c>
      <c r="E11" s="129" t="n"/>
    </row>
    <row r="12">
      <c r="A12" s="202" t="n"/>
      <c r="B12" s="203" t="n"/>
      <c r="C12" s="202" t="n"/>
      <c r="D12" s="202" t="n"/>
    </row>
    <row r="13">
      <c r="A13" s="326" t="inlineStr">
        <is>
          <t>Составил ______________________        А.Р. Маркова</t>
        </is>
      </c>
      <c r="B13" s="204" t="n"/>
      <c r="C13" s="204" t="n"/>
      <c r="D13" s="202" t="n"/>
    </row>
    <row r="14">
      <c r="A14" s="205" t="inlineStr">
        <is>
          <t xml:space="preserve">                         (подпись, инициалы, фамилия)</t>
        </is>
      </c>
      <c r="B14" s="204" t="n"/>
      <c r="C14" s="204" t="n"/>
      <c r="D14" s="202" t="n"/>
    </row>
    <row r="15">
      <c r="A15" s="198" t="n"/>
      <c r="B15" s="204" t="n"/>
      <c r="C15" s="204" t="n"/>
      <c r="D15" s="202" t="n"/>
    </row>
    <row r="16">
      <c r="A16" s="198" t="inlineStr">
        <is>
          <t>Проверил ______________________        А.В. Костянецкая</t>
        </is>
      </c>
      <c r="B16" s="204" t="n"/>
      <c r="C16" s="204" t="n"/>
      <c r="D16" s="202" t="n"/>
    </row>
    <row r="17">
      <c r="A17" s="205" t="inlineStr">
        <is>
          <t xml:space="preserve">                        (подпись, инициалы, фамилия)</t>
        </is>
      </c>
      <c r="B17" s="204" t="n"/>
      <c r="C17" s="204" t="n"/>
      <c r="D17" s="2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31"/>
  <sheetViews>
    <sheetView tabSelected="1" view="pageBreakPreview" zoomScale="60" zoomScaleNormal="85" workbookViewId="0">
      <selection activeCell="B26" sqref="B26"/>
    </sheetView>
  </sheetViews>
  <sheetFormatPr baseColWidth="8" defaultRowHeight="15"/>
  <cols>
    <col width="9.140625" customWidth="1" style="206" min="1" max="1"/>
    <col width="40.7109375" customWidth="1" style="206" min="2" max="2"/>
    <col width="37" customWidth="1" style="206" min="3" max="3"/>
    <col width="32" customWidth="1" style="206" min="4" max="4"/>
    <col width="9.140625" customWidth="1" style="206" min="5" max="5"/>
  </cols>
  <sheetData>
    <row r="4" ht="15.75" customHeight="1" s="206">
      <c r="B4" s="246" t="inlineStr">
        <is>
          <t>Приложение № 10</t>
        </is>
      </c>
    </row>
    <row r="5" ht="18.75" customHeight="1" s="206">
      <c r="B5" s="124" t="n"/>
    </row>
    <row r="6" ht="15.75" customHeight="1" s="206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281" t="n"/>
    </row>
    <row r="8">
      <c r="B8" s="281" t="n"/>
      <c r="C8" s="281" t="n"/>
      <c r="D8" s="281" t="n"/>
      <c r="E8" s="281" t="n"/>
    </row>
    <row r="9" ht="47.25" customHeight="1" s="206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 s="206">
      <c r="B10" s="252" t="n">
        <v>1</v>
      </c>
      <c r="C10" s="252" t="n">
        <v>2</v>
      </c>
      <c r="D10" s="252" t="n">
        <v>3</v>
      </c>
    </row>
    <row r="11" ht="45" customHeight="1" s="206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30.03.2023г. №17106-ИФ/09  прил.1</t>
        </is>
      </c>
      <c r="D11" s="252" t="n">
        <v>44.29</v>
      </c>
    </row>
    <row r="12" ht="29.25" customHeight="1" s="206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30.03.2023г. №17106-ИФ/09  прил.1</t>
        </is>
      </c>
      <c r="D12" s="252" t="n">
        <v>13.47</v>
      </c>
    </row>
    <row r="13" ht="29.25" customHeight="1" s="206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30.03.2023г. №17106-ИФ/09  прил.1</t>
        </is>
      </c>
      <c r="D13" s="252" t="n">
        <v>8.039999999999999</v>
      </c>
    </row>
    <row r="14" ht="30.75" customHeight="1" s="206">
      <c r="B14" s="252" t="inlineStr">
        <is>
          <t>Индекс изменения сметной стоимости на 1 квартал 2023 года. ОБ</t>
        </is>
      </c>
      <c r="C14" s="118" t="inlineStr">
        <is>
          <t>Письмо Минстроя России от 23.02.2023г. №9791-ИФ/09 прил.6</t>
        </is>
      </c>
      <c r="D14" s="252" t="n">
        <v>6.26</v>
      </c>
    </row>
    <row r="15" ht="89.25" customHeight="1" s="206">
      <c r="B15" s="252" t="inlineStr">
        <is>
          <t>Временные здания и сооружения</t>
        </is>
      </c>
      <c r="C15" s="2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5" t="n">
        <v>0.039</v>
      </c>
    </row>
    <row r="16" ht="78.75" customHeight="1" s="206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5" t="n">
        <v>0.021</v>
      </c>
    </row>
    <row r="17" ht="34.5" customHeight="1" s="206">
      <c r="B17" s="252" t="n"/>
      <c r="C17" s="252" t="n"/>
      <c r="D17" s="252" t="n"/>
    </row>
    <row r="18" ht="31.5" customHeight="1" s="206">
      <c r="B18" s="252" t="inlineStr">
        <is>
          <t>Строительный контроль</t>
        </is>
      </c>
      <c r="C18" s="252" t="inlineStr">
        <is>
          <t>Постановление Правительства РФ от 21.06.10 г. № 468</t>
        </is>
      </c>
      <c r="D18" s="125" t="n">
        <v>0.0214</v>
      </c>
    </row>
    <row r="19" ht="31.5" customHeight="1" s="206">
      <c r="B19" s="252" t="inlineStr">
        <is>
          <t>Авторский надзор - 0,2%</t>
        </is>
      </c>
      <c r="C19" s="252" t="inlineStr">
        <is>
          <t>Приказ от 4.08.2020 № 421/пр п.173</t>
        </is>
      </c>
      <c r="D19" s="125" t="n">
        <v>0.002</v>
      </c>
    </row>
    <row r="20" ht="24" customHeight="1" s="206">
      <c r="B20" s="252" t="inlineStr">
        <is>
          <t>Непредвиденные расходы</t>
        </is>
      </c>
      <c r="C20" s="252" t="inlineStr">
        <is>
          <t>Приказ от 4.08.2020 № 421/пр п.179</t>
        </is>
      </c>
      <c r="D20" s="125" t="n">
        <v>0.03</v>
      </c>
    </row>
    <row r="21" ht="18.75" customHeight="1" s="206">
      <c r="B21" s="115" t="n"/>
    </row>
    <row r="22" ht="18.75" customHeight="1" s="206">
      <c r="B22" s="115" t="n"/>
    </row>
    <row r="23" ht="18.75" customHeight="1" s="206">
      <c r="B23" s="115" t="n"/>
    </row>
    <row r="24" ht="18.75" customHeight="1" s="206">
      <c r="B24" s="115" t="n"/>
    </row>
    <row r="27">
      <c r="B27" s="198" t="inlineStr">
        <is>
          <t>Составил ______________________    А.Р. Маркова</t>
        </is>
      </c>
      <c r="C27" s="204" t="n"/>
    </row>
    <row r="28">
      <c r="B28" s="205" t="inlineStr">
        <is>
          <t xml:space="preserve">                         (подпись, инициалы, фамилия)</t>
        </is>
      </c>
      <c r="C28" s="204" t="n"/>
    </row>
    <row r="29">
      <c r="B29" s="198" t="n"/>
      <c r="C29" s="204" t="n"/>
    </row>
    <row r="30">
      <c r="B30" s="198" t="inlineStr">
        <is>
          <t>Проверил ______________________        А.В. Костянецкая</t>
        </is>
      </c>
      <c r="C30" s="204" t="n"/>
    </row>
    <row r="31">
      <c r="B31" s="205" t="inlineStr">
        <is>
          <t xml:space="preserve">                        (подпись, инициалы, фамилия)</t>
        </is>
      </c>
      <c r="C31" s="2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29"/>
  <sheetViews>
    <sheetView view="pageBreakPreview" topLeftCell="A16" zoomScale="60" zoomScaleNormal="100" workbookViewId="0">
      <selection activeCell="G1" sqref="G1:G1048576"/>
    </sheetView>
  </sheetViews>
  <sheetFormatPr baseColWidth="8" defaultColWidth="9.140625" defaultRowHeight="15"/>
  <cols>
    <col width="44.85546875" customWidth="1" style="206" min="2" max="2"/>
    <col width="13" customWidth="1" style="206" min="3" max="3"/>
    <col width="22.85546875" customWidth="1" style="206" min="4" max="4"/>
    <col width="21.5703125" customWidth="1" style="206" min="5" max="5"/>
    <col width="43.85546875" customWidth="1" style="206" min="6" max="6"/>
  </cols>
  <sheetData>
    <row r="1" s="206"/>
    <row r="2" ht="17.25" customHeight="1" s="206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3" s="206"/>
    <row r="4" ht="18" customHeight="1" s="206">
      <c r="A4" s="207" t="inlineStr">
        <is>
          <t>Составлен в уровне цен на 01.01.2023 г.</t>
        </is>
      </c>
      <c r="B4" s="237" t="n"/>
      <c r="C4" s="237" t="n"/>
      <c r="D4" s="237" t="n"/>
      <c r="E4" s="237" t="n"/>
      <c r="F4" s="237" t="n"/>
      <c r="G4" s="237" t="n"/>
    </row>
    <row r="5" ht="15.75" customHeight="1" s="206">
      <c r="A5" s="209" t="inlineStr">
        <is>
          <t>№ пп.</t>
        </is>
      </c>
      <c r="B5" s="209" t="inlineStr">
        <is>
          <t>Наименование элемента</t>
        </is>
      </c>
      <c r="C5" s="209" t="inlineStr">
        <is>
          <t>Обозначение</t>
        </is>
      </c>
      <c r="D5" s="209" t="inlineStr">
        <is>
          <t>Формула</t>
        </is>
      </c>
      <c r="E5" s="209" t="inlineStr">
        <is>
          <t>Величина элемента</t>
        </is>
      </c>
      <c r="F5" s="209" t="inlineStr">
        <is>
          <t>Наименования обосновывающих документов</t>
        </is>
      </c>
      <c r="G5" s="237" t="n"/>
    </row>
    <row r="6" ht="15.75" customHeight="1" s="206">
      <c r="A6" s="209" t="n">
        <v>1</v>
      </c>
      <c r="B6" s="209" t="n">
        <v>2</v>
      </c>
      <c r="C6" s="209" t="n">
        <v>3</v>
      </c>
      <c r="D6" s="209" t="n">
        <v>4</v>
      </c>
      <c r="E6" s="209" t="n">
        <v>5</v>
      </c>
      <c r="F6" s="209" t="n">
        <v>6</v>
      </c>
      <c r="G6" s="237" t="n"/>
    </row>
    <row r="7" ht="110.25" customHeight="1" s="206">
      <c r="A7" s="210" t="inlineStr">
        <is>
          <t>1.1</t>
        </is>
      </c>
      <c r="B7" s="2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2" t="inlineStr">
        <is>
          <t>С1ср</t>
        </is>
      </c>
      <c r="D7" s="252" t="inlineStr">
        <is>
          <t>-</t>
        </is>
      </c>
      <c r="E7" s="213" t="n">
        <v>47872.94</v>
      </c>
      <c r="F7" s="2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7" t="n"/>
    </row>
    <row r="8" ht="31.5" customHeight="1" s="206">
      <c r="A8" s="210" t="inlineStr">
        <is>
          <t>1.2</t>
        </is>
      </c>
      <c r="B8" s="215" t="inlineStr">
        <is>
          <t>Среднегодовое нормативное число часов работы одного рабочего в месяц, часы (ч.)</t>
        </is>
      </c>
      <c r="C8" s="252" t="inlineStr">
        <is>
          <t>tср</t>
        </is>
      </c>
      <c r="D8" s="252" t="inlineStr">
        <is>
          <t>1973ч/12мес.</t>
        </is>
      </c>
      <c r="E8" s="214">
        <f>1973/12</f>
        <v/>
      </c>
      <c r="F8" s="215" t="inlineStr">
        <is>
          <t>Производственный календарь 2023 год
(40-часов.неделя)</t>
        </is>
      </c>
      <c r="G8" s="217" t="n"/>
    </row>
    <row r="9" ht="15.75" customHeight="1" s="206">
      <c r="A9" s="210" t="inlineStr">
        <is>
          <t>1.3</t>
        </is>
      </c>
      <c r="B9" s="215" t="inlineStr">
        <is>
          <t>Коэффициент увеличения</t>
        </is>
      </c>
      <c r="C9" s="252" t="inlineStr">
        <is>
          <t>Кув</t>
        </is>
      </c>
      <c r="D9" s="252" t="inlineStr">
        <is>
          <t>-</t>
        </is>
      </c>
      <c r="E9" s="214" t="n">
        <v>1</v>
      </c>
      <c r="F9" s="215" t="n"/>
      <c r="G9" s="217" t="n"/>
    </row>
    <row r="10" ht="15.75" customHeight="1" s="206">
      <c r="A10" s="210" t="inlineStr">
        <is>
          <t>1.4</t>
        </is>
      </c>
      <c r="B10" s="215" t="inlineStr">
        <is>
          <t>Средний разряд работ</t>
        </is>
      </c>
      <c r="C10" s="252" t="n"/>
      <c r="D10" s="252" t="n"/>
      <c r="E10" s="344" t="n">
        <v>3.8</v>
      </c>
      <c r="F10" s="215" t="inlineStr">
        <is>
          <t>РТМ</t>
        </is>
      </c>
      <c r="G10" s="217" t="n"/>
    </row>
    <row r="11" ht="78.75" customHeight="1" s="206">
      <c r="A11" s="210" t="inlineStr">
        <is>
          <t>1.5</t>
        </is>
      </c>
      <c r="B11" s="215" t="inlineStr">
        <is>
          <t>Тарифный коэффициент среднего разряда работ</t>
        </is>
      </c>
      <c r="C11" s="252" t="inlineStr">
        <is>
          <t>КТ</t>
        </is>
      </c>
      <c r="D11" s="252" t="inlineStr">
        <is>
          <t>-</t>
        </is>
      </c>
      <c r="E11" s="345" t="n">
        <v>1.308</v>
      </c>
      <c r="F11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7" t="n"/>
    </row>
    <row r="12" ht="78.75" customHeight="1" s="206">
      <c r="A12" s="210" t="inlineStr">
        <is>
          <t>1.6</t>
        </is>
      </c>
      <c r="B12" s="220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46" t="n">
        <v>1.139</v>
      </c>
      <c r="F12" s="2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7" t="n"/>
    </row>
    <row r="13" ht="63" customHeight="1" s="206">
      <c r="A13" s="223" t="inlineStr">
        <is>
          <t>1.7</t>
        </is>
      </c>
      <c r="B13" s="224" t="inlineStr">
        <is>
          <t>Размер средств на оплату труда рабочих-строителей в текущем уровне цен (ФОТр.тек.), руб/чел.-ч</t>
        </is>
      </c>
      <c r="C13" s="225" t="inlineStr">
        <is>
          <t>ФОТр.тек.</t>
        </is>
      </c>
      <c r="D13" s="225" t="inlineStr">
        <is>
          <t>(С1ср/tср*КТ*Т*Кув)*Кинф</t>
        </is>
      </c>
      <c r="E13" s="226">
        <f>((E7*E9/E8)*E11)*E12</f>
        <v/>
      </c>
      <c r="F13" s="2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7" t="n"/>
    </row>
    <row r="14" ht="15.75" customHeight="1" s="206">
      <c r="A14" s="228" t="n"/>
      <c r="B14" s="229" t="inlineStr">
        <is>
          <t>Инженер I категории</t>
        </is>
      </c>
      <c r="C14" s="229" t="n"/>
      <c r="D14" s="229" t="n"/>
      <c r="E14" s="229" t="n"/>
      <c r="F14" s="230" t="n"/>
    </row>
    <row r="15" ht="110.25" customHeight="1" s="206">
      <c r="A15" s="210" t="inlineStr">
        <is>
          <t>1.1</t>
        </is>
      </c>
      <c r="B15" s="2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52" t="inlineStr">
        <is>
          <t>С1ср</t>
        </is>
      </c>
      <c r="D15" s="252" t="inlineStr">
        <is>
          <t>-</t>
        </is>
      </c>
      <c r="E15" s="213" t="n">
        <v>47872.94</v>
      </c>
      <c r="F15" s="2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37" t="n"/>
    </row>
    <row r="16" ht="31.5" customHeight="1" s="206">
      <c r="A16" s="210" t="inlineStr">
        <is>
          <t>1.2</t>
        </is>
      </c>
      <c r="B16" s="215" t="inlineStr">
        <is>
          <t>Среднегодовое нормативное число часов работы одного рабочего в месяц, часы (ч.)</t>
        </is>
      </c>
      <c r="C16" s="252" t="inlineStr">
        <is>
          <t>tср</t>
        </is>
      </c>
      <c r="D16" s="252" t="inlineStr">
        <is>
          <t>1973ч/12мес.</t>
        </is>
      </c>
      <c r="E16" s="214">
        <f>1973/12</f>
        <v/>
      </c>
      <c r="F16" s="215" t="inlineStr">
        <is>
          <t>Производственный календарь 2023 год
(40-часов.неделя)</t>
        </is>
      </c>
      <c r="G16" s="217" t="n"/>
    </row>
    <row r="17" ht="15.75" customHeight="1" s="206">
      <c r="A17" s="210" t="inlineStr">
        <is>
          <t>1.3</t>
        </is>
      </c>
      <c r="B17" s="215" t="inlineStr">
        <is>
          <t>Коэффициент увеличения</t>
        </is>
      </c>
      <c r="C17" s="252" t="inlineStr">
        <is>
          <t>Кув</t>
        </is>
      </c>
      <c r="D17" s="252" t="inlineStr">
        <is>
          <t>-</t>
        </is>
      </c>
      <c r="E17" s="214" t="n">
        <v>1</v>
      </c>
      <c r="F17" s="215" t="n"/>
      <c r="G17" s="217" t="n"/>
    </row>
    <row r="18" ht="15.75" customHeight="1" s="206">
      <c r="A18" s="210" t="inlineStr">
        <is>
          <t>1.4</t>
        </is>
      </c>
      <c r="B18" s="215" t="inlineStr">
        <is>
          <t>Средний разряд работ</t>
        </is>
      </c>
      <c r="C18" s="252" t="n"/>
      <c r="D18" s="252" t="n"/>
      <c r="E18" s="344" t="inlineStr">
        <is>
          <t>Инженер I категории</t>
        </is>
      </c>
      <c r="F18" s="215" t="inlineStr">
        <is>
          <t>РТМ</t>
        </is>
      </c>
      <c r="G18" s="217" t="n"/>
    </row>
    <row r="19" ht="78.75" customHeight="1" s="206">
      <c r="A19" s="223" t="inlineStr">
        <is>
          <t>1.5</t>
        </is>
      </c>
      <c r="B19" s="227" t="inlineStr">
        <is>
          <t>Тарифный коэффициент среднего разряда работ</t>
        </is>
      </c>
      <c r="C19" s="225" t="inlineStr">
        <is>
          <t>КТ</t>
        </is>
      </c>
      <c r="D19" s="225" t="inlineStr">
        <is>
          <t>-</t>
        </is>
      </c>
      <c r="E19" s="347" t="n">
        <v>2.15</v>
      </c>
      <c r="F19" s="2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37" t="n"/>
    </row>
    <row r="20" ht="78.75" customHeight="1" s="206">
      <c r="A20" s="210" t="inlineStr">
        <is>
          <t>1.6</t>
        </is>
      </c>
      <c r="B20" s="220" t="inlineStr">
        <is>
          <t>Коэффициент инфляции, определяемый поквартально</t>
        </is>
      </c>
      <c r="C20" s="252" t="inlineStr">
        <is>
          <t>Кинф</t>
        </is>
      </c>
      <c r="D20" s="252" t="inlineStr">
        <is>
          <t>-</t>
        </is>
      </c>
      <c r="E20" s="346" t="n">
        <v>1.139</v>
      </c>
      <c r="F20" s="2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17" t="n"/>
    </row>
    <row r="21" ht="63" customHeight="1" s="206">
      <c r="A21" s="210" t="inlineStr">
        <is>
          <t>1.7</t>
        </is>
      </c>
      <c r="B21" s="232" t="inlineStr">
        <is>
          <t>Размер средств на оплату труда рабочих-строителей в текущем уровне цен (ФОТр.тек.), руб/чел.-ч</t>
        </is>
      </c>
      <c r="C21" s="252" t="inlineStr">
        <is>
          <t>ФОТр.тек.</t>
        </is>
      </c>
      <c r="D21" s="252" t="inlineStr">
        <is>
          <t>(С1ср/tср*КТ*Т*Кув)*Кинф</t>
        </is>
      </c>
      <c r="E21" s="233">
        <f>((E15*E17/E16)*E19)*E20</f>
        <v/>
      </c>
      <c r="F21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37" t="n"/>
    </row>
    <row r="22" ht="15.75" customHeight="1" s="206">
      <c r="A22" s="228" t="n"/>
      <c r="B22" s="229" t="inlineStr">
        <is>
          <t>Инженер II категории</t>
        </is>
      </c>
      <c r="C22" s="229" t="n"/>
      <c r="D22" s="229" t="n"/>
      <c r="E22" s="229" t="n"/>
      <c r="F22" s="230" t="n"/>
    </row>
    <row r="23" ht="110.25" customHeight="1" s="206">
      <c r="A23" s="210" t="inlineStr">
        <is>
          <t>1.1</t>
        </is>
      </c>
      <c r="B23" s="2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52" t="inlineStr">
        <is>
          <t>С1ср</t>
        </is>
      </c>
      <c r="D23" s="252" t="inlineStr">
        <is>
          <t>-</t>
        </is>
      </c>
      <c r="E23" s="213" t="n">
        <v>47872.94</v>
      </c>
      <c r="F23" s="2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37" t="n"/>
    </row>
    <row r="24" ht="31.5" customHeight="1" s="206">
      <c r="A24" s="210" t="inlineStr">
        <is>
          <t>1.2</t>
        </is>
      </c>
      <c r="B24" s="215" t="inlineStr">
        <is>
          <t>Среднегодовое нормативное число часов работы одного рабочего в месяц, часы (ч.)</t>
        </is>
      </c>
      <c r="C24" s="252" t="inlineStr">
        <is>
          <t>tср</t>
        </is>
      </c>
      <c r="D24" s="252" t="inlineStr">
        <is>
          <t>1973ч/12мес.</t>
        </is>
      </c>
      <c r="E24" s="214">
        <f>1973/12</f>
        <v/>
      </c>
      <c r="F24" s="215" t="inlineStr">
        <is>
          <t>Производственный календарь 2023 год
(40-часов.неделя)</t>
        </is>
      </c>
      <c r="G24" s="217" t="n"/>
    </row>
    <row r="25" ht="15.75" customHeight="1" s="206">
      <c r="A25" s="210" t="inlineStr">
        <is>
          <t>1.3</t>
        </is>
      </c>
      <c r="B25" s="215" t="inlineStr">
        <is>
          <t>Коэффициент увеличения</t>
        </is>
      </c>
      <c r="C25" s="252" t="inlineStr">
        <is>
          <t>Кув</t>
        </is>
      </c>
      <c r="D25" s="252" t="inlineStr">
        <is>
          <t>-</t>
        </is>
      </c>
      <c r="E25" s="214" t="n">
        <v>1</v>
      </c>
      <c r="F25" s="215" t="n"/>
      <c r="G25" s="217" t="n"/>
    </row>
    <row r="26" ht="15.75" customHeight="1" s="206">
      <c r="A26" s="210" t="inlineStr">
        <is>
          <t>1.4</t>
        </is>
      </c>
      <c r="B26" s="215" t="inlineStr">
        <is>
          <t>Средний разряд работ</t>
        </is>
      </c>
      <c r="C26" s="252" t="n"/>
      <c r="D26" s="252" t="n"/>
      <c r="E26" s="344" t="inlineStr">
        <is>
          <t>Инженер II категории</t>
        </is>
      </c>
      <c r="F26" s="215" t="inlineStr">
        <is>
          <t>РТМ</t>
        </is>
      </c>
      <c r="G26" s="217" t="n"/>
    </row>
    <row r="27" ht="78.75" customHeight="1" s="206">
      <c r="A27" s="223" t="inlineStr">
        <is>
          <t>1.5</t>
        </is>
      </c>
      <c r="B27" s="227" t="inlineStr">
        <is>
          <t>Тарифный коэффициент среднего разряда работ</t>
        </is>
      </c>
      <c r="C27" s="225" t="inlineStr">
        <is>
          <t>КТ</t>
        </is>
      </c>
      <c r="D27" s="225" t="inlineStr">
        <is>
          <t>-</t>
        </is>
      </c>
      <c r="E27" s="347" t="n">
        <v>1.96</v>
      </c>
      <c r="F27" s="2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37" t="n"/>
    </row>
    <row r="28" ht="78.75" customHeight="1" s="206">
      <c r="A28" s="210" t="inlineStr">
        <is>
          <t>1.6</t>
        </is>
      </c>
      <c r="B28" s="220" t="inlineStr">
        <is>
          <t>Коэффициент инфляции, определяемый поквартально</t>
        </is>
      </c>
      <c r="C28" s="252" t="inlineStr">
        <is>
          <t>Кинф</t>
        </is>
      </c>
      <c r="D28" s="252" t="inlineStr">
        <is>
          <t>-</t>
        </is>
      </c>
      <c r="E28" s="346" t="n">
        <v>1.139</v>
      </c>
      <c r="F28" s="2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17" t="n"/>
    </row>
    <row r="29" ht="63" customHeight="1" s="206">
      <c r="A29" s="210" t="inlineStr">
        <is>
          <t>1.7</t>
        </is>
      </c>
      <c r="B29" s="232" t="inlineStr">
        <is>
          <t>Размер средств на оплату труда рабочих-строителей в текущем уровне цен (ФОТр.тек.), руб/чел.-ч</t>
        </is>
      </c>
      <c r="C29" s="252" t="inlineStr">
        <is>
          <t>ФОТр.тек.</t>
        </is>
      </c>
      <c r="D29" s="252" t="inlineStr">
        <is>
          <t>(С1ср/tср*КТ*Т*Кув)*Кинф</t>
        </is>
      </c>
      <c r="E29" s="233">
        <f>((E23*E25/E24)*E27)*E28</f>
        <v/>
      </c>
      <c r="F29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3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2025-01-24T12:11:59Z</dcterms:modified>
  <cp:lastModifiedBy>Nikolay Ivanov</cp:lastModifiedBy>
  <cp:lastPrinted>2023-11-29T09:03:00Z</cp:lastPrinted>
</cp:coreProperties>
</file>