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46" sqref="C46:C47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52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однополюсного разъединителя 220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90" t="inlineStr">
        <is>
          <t>№ п/п</t>
        </is>
      </c>
      <c r="C11" s="290" t="inlineStr">
        <is>
          <t>Параметр</t>
        </is>
      </c>
      <c r="D11" s="290" t="inlineStr">
        <is>
          <t xml:space="preserve">Объект-представитель </t>
        </is>
      </c>
      <c r="E11" s="126" t="n"/>
    </row>
    <row r="12" ht="96.75" customHeight="1" s="241">
      <c r="B12" s="290" t="n">
        <v>1</v>
      </c>
      <c r="C12" s="285" t="inlineStr">
        <is>
          <t>Наименование объекта-представителя</t>
        </is>
      </c>
      <c r="D12" s="290" t="inlineStr">
        <is>
          <t>ПС 500 кВ Белобережская (МЭС Сибири)</t>
        </is>
      </c>
    </row>
    <row r="13">
      <c r="B13" s="290" t="n">
        <v>2</v>
      </c>
      <c r="C13" s="285" t="inlineStr">
        <is>
          <t>Наименование субъекта Российской Федерации</t>
        </is>
      </c>
      <c r="D13" s="290" t="inlineStr">
        <is>
          <t>Брянская область</t>
        </is>
      </c>
    </row>
    <row r="14">
      <c r="B14" s="290" t="n">
        <v>3</v>
      </c>
      <c r="C14" s="285" t="inlineStr">
        <is>
          <t>Климатический район и подрайон</t>
        </is>
      </c>
      <c r="D14" s="290" t="inlineStr">
        <is>
          <t>II</t>
        </is>
      </c>
    </row>
    <row r="15">
      <c r="B15" s="290" t="n">
        <v>4</v>
      </c>
      <c r="C15" s="285" t="inlineStr">
        <is>
          <t>Мощность объекта</t>
        </is>
      </c>
      <c r="D15" s="290" t="n">
        <v>3</v>
      </c>
    </row>
    <row r="16" ht="144.75" customHeight="1" s="241">
      <c r="B16" s="29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0" t="inlineStr">
        <is>
          <t>Разъединитель однополюсный горизонтально-поворотный с одним комплектом заземляющих ножей напряжением 220кВ,  2000 А РГН.1б-220.II/2000-50 УХЛ1 (Zapel C6-950.II №2493 белого цвета), ПД-14УХЛ1 (однофазн.), БУ-2-14, КМЧ ВИЛЕ.305651.096-07 1П - 3компл. ШОВ-4 - 1шт. свайные фундаменты.</t>
        </is>
      </c>
    </row>
    <row r="17" ht="79.5" customHeight="1" s="241">
      <c r="B17" s="29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5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5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5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90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90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9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90" t="n">
        <v>10</v>
      </c>
      <c r="C25" s="285" t="inlineStr">
        <is>
          <t>Примечание</t>
        </is>
      </c>
      <c r="D25" s="290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90" t="inlineStr">
        <is>
          <t>№ п/п</t>
        </is>
      </c>
      <c r="C9" s="2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0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41">
      <c r="B10" s="372" t="n"/>
      <c r="C10" s="372" t="n"/>
      <c r="D10" s="290" t="inlineStr">
        <is>
          <t>Номер сметы</t>
        </is>
      </c>
      <c r="E10" s="290" t="inlineStr">
        <is>
          <t>Наименование сметы</t>
        </is>
      </c>
      <c r="F10" s="290" t="inlineStr">
        <is>
          <t>Сметная стоимость в уровне цен 4 кв. 2018г., тыс. руб.</t>
        </is>
      </c>
      <c r="G10" s="370" t="n"/>
      <c r="H10" s="370" t="n"/>
      <c r="I10" s="370" t="n"/>
      <c r="J10" s="371" t="n"/>
    </row>
    <row r="11" ht="31.5" customHeight="1" s="241">
      <c r="B11" s="373" t="n"/>
      <c r="C11" s="373" t="n"/>
      <c r="D11" s="373" t="n"/>
      <c r="E11" s="373" t="n"/>
      <c r="F11" s="290" t="inlineStr">
        <is>
          <t>Строительные работы</t>
        </is>
      </c>
      <c r="G11" s="290" t="inlineStr">
        <is>
          <t>Монтажные работы</t>
        </is>
      </c>
      <c r="H11" s="290" t="inlineStr">
        <is>
          <t>Оборудование</t>
        </is>
      </c>
      <c r="I11" s="290" t="inlineStr">
        <is>
          <t>Прочее</t>
        </is>
      </c>
      <c r="J11" s="290" t="inlineStr">
        <is>
          <t>Всего</t>
        </is>
      </c>
    </row>
    <row r="12" ht="15" customHeight="1" s="241">
      <c r="B12" s="290" t="n"/>
      <c r="C12" s="127" t="inlineStr">
        <is>
          <t>Демонтаж однополюсного разъединителя 750 кВ</t>
        </is>
      </c>
      <c r="D12" s="290" t="n"/>
      <c r="E12" s="290" t="n"/>
      <c r="F12" s="290" t="n">
        <v>64.57953860799999</v>
      </c>
      <c r="G12" s="371" t="n"/>
      <c r="H12" s="290" t="n">
        <v>0</v>
      </c>
      <c r="I12" s="290" t="n"/>
      <c r="J12" s="290" t="n">
        <v>64.57953860799999</v>
      </c>
    </row>
    <row r="13" ht="15" customHeight="1" s="241">
      <c r="B13" s="374" t="inlineStr">
        <is>
          <t>Всего по объекту:</t>
        </is>
      </c>
      <c r="C13" s="370" t="n"/>
      <c r="D13" s="370" t="n"/>
      <c r="E13" s="371" t="n"/>
      <c r="F13" s="119" t="n"/>
      <c r="G13" s="119" t="n"/>
      <c r="H13" s="119" t="n"/>
      <c r="I13" s="119" t="n"/>
      <c r="J13" s="119" t="n"/>
    </row>
    <row r="14" ht="15.75" customHeight="1" s="241">
      <c r="B14" s="374" t="inlineStr">
        <is>
          <t>Всего по объекту в сопоставимом уровне цен 4кв. 2018г:</t>
        </is>
      </c>
      <c r="C14" s="370" t="n"/>
      <c r="D14" s="370" t="n"/>
      <c r="E14" s="371" t="n"/>
      <c r="F14" s="375">
        <f>F12</f>
        <v/>
      </c>
      <c r="G14" s="371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18"/>
  <sheetViews>
    <sheetView view="pageBreakPreview" topLeftCell="A94" zoomScale="70" workbookViewId="0">
      <selection activeCell="C114" sqref="C114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89" t="inlineStr">
        <is>
          <t>Наименование разрабатываемого показателя УНЦ -  Демонтаж однополюсного разъединителя 220 кВ</t>
        </is>
      </c>
    </row>
    <row r="7" s="241">
      <c r="A7" s="289" t="n"/>
      <c r="B7" s="289" t="n"/>
      <c r="C7" s="289" t="n"/>
      <c r="D7" s="289" t="n"/>
      <c r="E7" s="289" t="n"/>
      <c r="F7" s="289" t="n"/>
      <c r="G7" s="289" t="n"/>
      <c r="H7" s="289" t="n"/>
      <c r="I7" s="243" t="n"/>
      <c r="J7" s="243" t="n"/>
      <c r="K7" s="243" t="n"/>
      <c r="L7" s="243" t="n"/>
    </row>
    <row r="8">
      <c r="A8" s="289" t="n"/>
      <c r="B8" s="289" t="n"/>
      <c r="C8" s="289" t="n"/>
      <c r="D8" s="289" t="n"/>
      <c r="E8" s="289" t="n"/>
      <c r="F8" s="289" t="n"/>
      <c r="G8" s="289" t="n"/>
      <c r="H8" s="289" t="n"/>
    </row>
    <row r="9" ht="38.25" customHeight="1" s="241">
      <c r="A9" s="290" t="inlineStr">
        <is>
          <t>п/п</t>
        </is>
      </c>
      <c r="B9" s="290" t="inlineStr">
        <is>
          <t>№ЛСР</t>
        </is>
      </c>
      <c r="C9" s="290" t="inlineStr">
        <is>
          <t>Код ресурса</t>
        </is>
      </c>
      <c r="D9" s="290" t="inlineStr">
        <is>
          <t>Наименование ресурса</t>
        </is>
      </c>
      <c r="E9" s="290" t="inlineStr">
        <is>
          <t>Ед. изм.</t>
        </is>
      </c>
      <c r="F9" s="290" t="inlineStr">
        <is>
          <t>Кол-во единиц по данным объекта-представителя</t>
        </is>
      </c>
      <c r="G9" s="290" t="inlineStr">
        <is>
          <t>Сметная стоимость в ценах на 01.01.2000 (руб.)</t>
        </is>
      </c>
      <c r="H9" s="371" t="n"/>
    </row>
    <row r="10" ht="40.5" customHeight="1" s="241">
      <c r="A10" s="373" t="n"/>
      <c r="B10" s="373" t="n"/>
      <c r="C10" s="373" t="n"/>
      <c r="D10" s="373" t="n"/>
      <c r="E10" s="373" t="n"/>
      <c r="F10" s="373" t="n"/>
      <c r="G10" s="290" t="inlineStr">
        <is>
          <t>на ед.изм.</t>
        </is>
      </c>
      <c r="H10" s="290" t="inlineStr">
        <is>
          <t>общая</t>
        </is>
      </c>
    </row>
    <row r="11">
      <c r="A11" s="273" t="n">
        <v>1</v>
      </c>
      <c r="B11" s="273" t="n"/>
      <c r="C11" s="273" t="n">
        <v>2</v>
      </c>
      <c r="D11" s="273" t="inlineStr">
        <is>
          <t>З</t>
        </is>
      </c>
      <c r="E11" s="273" t="n">
        <v>4</v>
      </c>
      <c r="F11" s="273" t="n">
        <v>5</v>
      </c>
      <c r="G11" s="273" t="n">
        <v>6</v>
      </c>
      <c r="H11" s="273" t="n">
        <v>7</v>
      </c>
    </row>
    <row r="12" customFormat="1" s="138">
      <c r="A12" s="286" t="inlineStr">
        <is>
          <t>Затраты труда рабочих</t>
        </is>
      </c>
      <c r="B12" s="370" t="n"/>
      <c r="C12" s="370" t="n"/>
      <c r="D12" s="370" t="n"/>
      <c r="E12" s="371" t="n"/>
      <c r="F12" s="376" t="n">
        <v>306.26117486548</v>
      </c>
      <c r="G12" s="10" t="n"/>
      <c r="H12" s="376">
        <f>SUM(H13:H23)</f>
        <v/>
      </c>
    </row>
    <row r="13">
      <c r="A13" s="139" t="n">
        <v>1</v>
      </c>
      <c r="B13" s="140" t="n"/>
      <c r="C13" s="196" t="inlineStr">
        <is>
          <t>1-4-0</t>
        </is>
      </c>
      <c r="D13" s="197" t="inlineStr">
        <is>
          <t>Затраты труда рабочих (средний разряд работы 4,0)</t>
        </is>
      </c>
      <c r="E13" s="315" t="inlineStr">
        <is>
          <t>чел.-ч</t>
        </is>
      </c>
      <c r="F13" s="199" t="n">
        <v>243.12473803597</v>
      </c>
      <c r="G13" s="141" t="n">
        <v>9.619999999999999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1-3-7</t>
        </is>
      </c>
      <c r="D14" s="197" t="inlineStr">
        <is>
          <t>Затраты труда рабочих (средний разряд работы 3,7)</t>
        </is>
      </c>
      <c r="E14" s="315" t="inlineStr">
        <is>
          <t>чел.-ч</t>
        </is>
      </c>
      <c r="F14" s="199" t="n">
        <v>29.987995872265</v>
      </c>
      <c r="G14" s="141" t="n">
        <v>9.289999999999999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1-2-9</t>
        </is>
      </c>
      <c r="D15" s="197" t="inlineStr">
        <is>
          <t>Затраты труда рабочих (средний разряд работы 2,9)</t>
        </is>
      </c>
      <c r="E15" s="315" t="inlineStr">
        <is>
          <t>чел.-ч</t>
        </is>
      </c>
      <c r="F15" s="199" t="n">
        <v>15.730845834708</v>
      </c>
      <c r="G15" s="141" t="n">
        <v>8.460000000000001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1-3-8</t>
        </is>
      </c>
      <c r="D16" s="197" t="inlineStr">
        <is>
          <t>Затраты труда рабочих (средний разряд работы 3,8)</t>
        </is>
      </c>
      <c r="E16" s="315" t="inlineStr">
        <is>
          <t>чел.-ч</t>
        </is>
      </c>
      <c r="F16" s="199" t="n">
        <v>5.4322091722768</v>
      </c>
      <c r="G16" s="141" t="n">
        <v>9.4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1-3-5</t>
        </is>
      </c>
      <c r="D17" s="197" t="inlineStr">
        <is>
          <t>Затраты труда рабочих (средний разряд работы 3,5)</t>
        </is>
      </c>
      <c r="E17" s="315" t="inlineStr">
        <is>
          <t>чел.-ч</t>
        </is>
      </c>
      <c r="F17" s="199" t="n">
        <v>3.4243639286491</v>
      </c>
      <c r="G17" s="141" t="n">
        <v>9.07</v>
      </c>
      <c r="H17" s="175">
        <f>ROUND(F17*G17,2)</f>
        <v/>
      </c>
      <c r="I17" s="243" t="n"/>
      <c r="J17" s="243" t="n"/>
      <c r="K17" s="243" t="n"/>
      <c r="L17" s="243" t="n"/>
      <c r="M17" s="210" t="n"/>
    </row>
    <row r="18">
      <c r="A18" s="139" t="n">
        <v>6</v>
      </c>
      <c r="B18" s="140" t="n"/>
      <c r="C18" s="196" t="inlineStr">
        <is>
          <t>1-3-9</t>
        </is>
      </c>
      <c r="D18" s="197" t="inlineStr">
        <is>
          <t>Затраты труда рабочих (средний разряд работы 3,9)</t>
        </is>
      </c>
      <c r="E18" s="315" t="inlineStr">
        <is>
          <t>чел.-ч</t>
        </is>
      </c>
      <c r="F18" s="199" t="n">
        <v>3.2652235505542</v>
      </c>
      <c r="G18" s="141" t="n">
        <v>9.51</v>
      </c>
      <c r="H18" s="175">
        <f>ROUND(F18*G18,2)</f>
        <v/>
      </c>
      <c r="I18" s="243" t="n"/>
      <c r="J18" s="243" t="n"/>
      <c r="K18" s="243" t="n"/>
      <c r="L18" s="243" t="n"/>
      <c r="M18" s="210" t="n"/>
    </row>
    <row r="19">
      <c r="A19" s="139" t="n">
        <v>7</v>
      </c>
      <c r="B19" s="140" t="n"/>
      <c r="C19" s="196" t="inlineStr">
        <is>
          <t>1-2-2</t>
        </is>
      </c>
      <c r="D19" s="197" t="inlineStr">
        <is>
          <t>Затраты труда рабочих (средний разряд работы 2,2)</t>
        </is>
      </c>
      <c r="E19" s="315" t="inlineStr">
        <is>
          <t>чел.-ч</t>
        </is>
      </c>
      <c r="F19" s="199" t="n">
        <v>2.979144189932</v>
      </c>
      <c r="G19" s="141" t="n">
        <v>7.94</v>
      </c>
      <c r="H19" s="175">
        <f>ROUND(F19*G19,2)</f>
        <v/>
      </c>
      <c r="I19" s="243" t="n"/>
      <c r="J19" s="243" t="n"/>
      <c r="K19" s="243" t="n"/>
      <c r="L19" s="243" t="n"/>
      <c r="M19" s="210" t="n"/>
    </row>
    <row r="20">
      <c r="A20" s="139" t="n">
        <v>8</v>
      </c>
      <c r="B20" s="140" t="n"/>
      <c r="C20" s="196" t="inlineStr">
        <is>
          <t>1-2-5</t>
        </is>
      </c>
      <c r="D20" s="197" t="inlineStr">
        <is>
          <t>Затраты труда рабочих (средний разряд работы 2,5)</t>
        </is>
      </c>
      <c r="E20" s="315" t="inlineStr">
        <is>
          <t>чел.-ч</t>
        </is>
      </c>
      <c r="F20" s="199" t="n">
        <v>1.7772477553685</v>
      </c>
      <c r="G20" s="141" t="n">
        <v>8.17</v>
      </c>
      <c r="H20" s="175">
        <f>ROUND(F20*G20,2)</f>
        <v/>
      </c>
      <c r="I20" s="243" t="n"/>
      <c r="J20" s="243" t="n"/>
      <c r="K20" s="243" t="n"/>
      <c r="L20" s="243" t="n"/>
    </row>
    <row r="21">
      <c r="A21" s="139" t="n">
        <v>9</v>
      </c>
      <c r="B21" s="140" t="n"/>
      <c r="C21" s="196" t="inlineStr">
        <is>
          <t>1-1-5</t>
        </is>
      </c>
      <c r="D21" s="197" t="inlineStr">
        <is>
          <t>Затраты труда рабочих (средний разряд работы 1,5)</t>
        </is>
      </c>
      <c r="E21" s="315" t="inlineStr">
        <is>
          <t>чел.-ч</t>
        </is>
      </c>
      <c r="F21" s="199" t="n">
        <v>0.3610799502987</v>
      </c>
      <c r="G21" s="141" t="n">
        <v>7.5</v>
      </c>
      <c r="H21" s="175">
        <f>ROUND(F21*G21,2)</f>
        <v/>
      </c>
      <c r="I21" s="243" t="n"/>
      <c r="J21" s="243" t="n"/>
      <c r="K21" s="243" t="n"/>
      <c r="L21" s="243" t="n"/>
    </row>
    <row r="22">
      <c r="A22" s="139" t="n">
        <v>10</v>
      </c>
      <c r="B22" s="140" t="n"/>
      <c r="C22" s="196" t="inlineStr">
        <is>
          <t>1-2-0</t>
        </is>
      </c>
      <c r="D22" s="197" t="inlineStr">
        <is>
          <t>Затраты труда рабочих (средний разряд работы 2,0)</t>
        </is>
      </c>
      <c r="E22" s="315" t="inlineStr">
        <is>
          <t>чел.-ч</t>
        </is>
      </c>
      <c r="F22" s="199" t="n">
        <v>0.13998478073162</v>
      </c>
      <c r="G22" s="141" t="n">
        <v>7.8</v>
      </c>
      <c r="H22" s="175">
        <f>ROUND(F22*G22,2)</f>
        <v/>
      </c>
      <c r="I22" s="243" t="n"/>
      <c r="J22" s="243" t="n"/>
      <c r="K22" s="243" t="n"/>
      <c r="L22" s="243" t="n"/>
    </row>
    <row r="23">
      <c r="A23" s="139" t="n">
        <v>11</v>
      </c>
      <c r="B23" s="140" t="n"/>
      <c r="C23" s="196" t="inlineStr">
        <is>
          <t>1-3-0</t>
        </is>
      </c>
      <c r="D23" s="197" t="inlineStr">
        <is>
          <t>Затраты труда рабочих (средний разряд работы 3,0)</t>
        </is>
      </c>
      <c r="E23" s="315" t="inlineStr">
        <is>
          <t>чел.-ч</t>
        </is>
      </c>
      <c r="F23" s="199" t="n">
        <v>0.038341794722396</v>
      </c>
      <c r="G23" s="141" t="n">
        <v>8.529999999999999</v>
      </c>
      <c r="H23" s="175">
        <f>ROUND(F23*G23,2)</f>
        <v/>
      </c>
      <c r="I23" s="243" t="n"/>
      <c r="J23" s="243" t="n"/>
      <c r="K23" s="243" t="n"/>
      <c r="L23" s="243" t="n"/>
    </row>
    <row r="24">
      <c r="A24" s="282" t="inlineStr">
        <is>
          <t>Затраты труда машинистов</t>
        </is>
      </c>
      <c r="B24" s="370" t="n"/>
      <c r="C24" s="370" t="n"/>
      <c r="D24" s="370" t="n"/>
      <c r="E24" s="371" t="n"/>
      <c r="F24" s="286" t="n"/>
      <c r="G24" s="142" t="n"/>
      <c r="H24" s="376">
        <f>H25</f>
        <v/>
      </c>
    </row>
    <row r="25">
      <c r="A25" s="295" t="n">
        <v>12</v>
      </c>
      <c r="B25" s="284" t="n"/>
      <c r="C25" s="200" t="n">
        <v>2</v>
      </c>
      <c r="D25" s="294" t="inlineStr">
        <is>
          <t>Затраты труда машинистов</t>
        </is>
      </c>
      <c r="E25" s="295" t="inlineStr">
        <is>
          <t>чел.-ч</t>
        </is>
      </c>
      <c r="F25" s="296" t="n">
        <v>101.2554</v>
      </c>
      <c r="G25" s="141" t="n"/>
      <c r="H25" s="314" t="n">
        <v>755.5956</v>
      </c>
    </row>
    <row r="26" customFormat="1" s="138">
      <c r="A26" s="286" t="inlineStr">
        <is>
          <t>Машины и механизмы</t>
        </is>
      </c>
      <c r="B26" s="370" t="n"/>
      <c r="C26" s="370" t="n"/>
      <c r="D26" s="370" t="n"/>
      <c r="E26" s="371" t="n"/>
      <c r="F26" s="286" t="n"/>
      <c r="G26" s="142" t="n"/>
      <c r="H26" s="376">
        <f>SUM(H27:H50)</f>
        <v/>
      </c>
    </row>
    <row r="27" ht="25.5" customHeight="1" s="241">
      <c r="A27" s="295" t="n">
        <v>13</v>
      </c>
      <c r="B27" s="284" t="n"/>
      <c r="C27" s="200" t="inlineStr">
        <is>
          <t>91.05.05-014</t>
        </is>
      </c>
      <c r="D27" s="294" t="inlineStr">
        <is>
          <t>Краны на автомобильном ходу, грузоподъемность 10 т</t>
        </is>
      </c>
      <c r="E27" s="295" t="inlineStr">
        <is>
          <t>маш.-ч</t>
        </is>
      </c>
      <c r="F27" s="295" t="n">
        <v>17.026688</v>
      </c>
      <c r="G27" s="314" t="n">
        <v>111.99</v>
      </c>
      <c r="H27" s="175">
        <f>ROUND(F27*G27,2)</f>
        <v/>
      </c>
      <c r="I27" s="144" t="n"/>
      <c r="J27" s="145" t="n"/>
      <c r="L27" s="144" t="n"/>
    </row>
    <row r="28" customFormat="1" s="138">
      <c r="A28" s="295" t="n">
        <v>14</v>
      </c>
      <c r="B28" s="284" t="n"/>
      <c r="C28" s="200" t="inlineStr">
        <is>
          <t>91.10.01-002</t>
        </is>
      </c>
      <c r="D28" s="294" t="inlineStr">
        <is>
          <t>Агрегаты наполнительно-опрессовочные до 300 м3/ч</t>
        </is>
      </c>
      <c r="E28" s="295" t="inlineStr">
        <is>
          <t>маш.-ч</t>
        </is>
      </c>
      <c r="F28" s="295" t="n">
        <v>5.1336</v>
      </c>
      <c r="G28" s="314" t="n">
        <v>287.99</v>
      </c>
      <c r="H28" s="175">
        <f>ROUND(F28*G28,2)</f>
        <v/>
      </c>
      <c r="I28" s="144" t="n"/>
      <c r="L28" s="144" t="n"/>
    </row>
    <row r="29">
      <c r="A29" s="295" t="n">
        <v>15</v>
      </c>
      <c r="B29" s="284" t="n"/>
      <c r="C29" s="200" t="inlineStr">
        <is>
          <t>91.06.06-042</t>
        </is>
      </c>
      <c r="D29" s="294" t="inlineStr">
        <is>
          <t>Подъемники гидравлические высотой подъема: 10 м</t>
        </is>
      </c>
      <c r="E29" s="295" t="inlineStr">
        <is>
          <t>маш.-ч</t>
        </is>
      </c>
      <c r="F29" s="295" t="n">
        <v>20.3688</v>
      </c>
      <c r="G29" s="314" t="n">
        <v>29.6</v>
      </c>
      <c r="H29" s="175">
        <f>ROUND(F29*G29,2)</f>
        <v/>
      </c>
      <c r="I29" s="144" t="n"/>
      <c r="L29" s="144" t="n"/>
    </row>
    <row r="30" ht="38.25" customHeight="1" s="241">
      <c r="A30" s="295" t="n">
        <v>16</v>
      </c>
      <c r="B30" s="284" t="n"/>
      <c r="C30" s="200" t="inlineStr">
        <is>
          <t>91.02.04-032</t>
        </is>
      </c>
      <c r="D30" s="294" t="inlineStr">
        <is>
          <t>Установки буровые для бурения скважин под сваи ковшового бурения, глубиной до 24 м, диаметром до 1200 мм</t>
        </is>
      </c>
      <c r="E30" s="295" t="inlineStr">
        <is>
          <t>маш.-ч</t>
        </is>
      </c>
      <c r="F30" s="295" t="n">
        <v>3.48</v>
      </c>
      <c r="G30" s="314" t="n">
        <v>166.23</v>
      </c>
      <c r="H30" s="175">
        <f>ROUND(F30*G30,2)</f>
        <v/>
      </c>
      <c r="I30" s="144" t="n"/>
      <c r="L30" s="144" t="n"/>
    </row>
    <row r="31">
      <c r="A31" s="295" t="n">
        <v>17</v>
      </c>
      <c r="B31" s="284" t="n"/>
      <c r="C31" s="200" t="inlineStr">
        <is>
          <t>91.14.02-001</t>
        </is>
      </c>
      <c r="D31" s="294" t="inlineStr">
        <is>
          <t>Автомобили бортовые, грузоподъемность до 5 т</t>
        </is>
      </c>
      <c r="E31" s="295" t="inlineStr">
        <is>
          <t>маш.-ч</t>
        </is>
      </c>
      <c r="F31" s="295" t="n">
        <v>7.814978</v>
      </c>
      <c r="G31" s="314" t="n">
        <v>65.70999999999999</v>
      </c>
      <c r="H31" s="175">
        <f>ROUND(F31*G31,2)</f>
        <v/>
      </c>
      <c r="I31" s="144" t="n"/>
      <c r="L31" s="144" t="n"/>
    </row>
    <row r="32" ht="25.5" customHeight="1" s="241">
      <c r="A32" s="295" t="n">
        <v>18</v>
      </c>
      <c r="B32" s="284" t="n"/>
      <c r="C32" s="200" t="inlineStr">
        <is>
          <t>91.05.06-012</t>
        </is>
      </c>
      <c r="D32" s="294" t="inlineStr">
        <is>
          <t>Краны на гусеничном ходу, грузоподъемность до 16 т</t>
        </is>
      </c>
      <c r="E32" s="295" t="inlineStr">
        <is>
          <t>маш.-ч</t>
        </is>
      </c>
      <c r="F32" s="295" t="n">
        <v>5.10064</v>
      </c>
      <c r="G32" s="314" t="n">
        <v>96.89</v>
      </c>
      <c r="H32" s="175">
        <f>ROUND(F32*G32,2)</f>
        <v/>
      </c>
      <c r="I32" s="144" t="n"/>
      <c r="L32" s="144" t="n"/>
    </row>
    <row r="33" ht="25.5" customHeight="1" s="241">
      <c r="A33" s="295" t="n">
        <v>19</v>
      </c>
      <c r="B33" s="284" t="n"/>
      <c r="C33" s="200" t="inlineStr">
        <is>
          <t>91.01.05-104</t>
        </is>
      </c>
      <c r="D33" s="294" t="inlineStr">
        <is>
          <t>Экскаваторы одноковшовые дизельные на пневмоколесном ходу, емкость ковша 0,4 м3</t>
        </is>
      </c>
      <c r="E33" s="295" t="inlineStr">
        <is>
          <t>маш.-ч</t>
        </is>
      </c>
      <c r="F33" s="295" t="n">
        <v>1.56</v>
      </c>
      <c r="G33" s="314" t="n">
        <v>98.90000000000001</v>
      </c>
      <c r="H33" s="175">
        <f>ROUND(F33*G33,2)</f>
        <v/>
      </c>
      <c r="I33" s="144" t="n"/>
      <c r="L33" s="144" t="n"/>
    </row>
    <row r="34" ht="25.5" customHeight="1" s="241">
      <c r="A34" s="295" t="n">
        <v>20</v>
      </c>
      <c r="B34" s="284" t="n"/>
      <c r="C34" s="200" t="inlineStr">
        <is>
          <t>91.17.04-233</t>
        </is>
      </c>
      <c r="D34" s="294" t="inlineStr">
        <is>
          <t>Установки для сварки ручной дуговой (постоянного тока)</t>
        </is>
      </c>
      <c r="E34" s="295" t="inlineStr">
        <is>
          <t>маш.-ч</t>
        </is>
      </c>
      <c r="F34" s="295" t="n">
        <v>10.82518</v>
      </c>
      <c r="G34" s="314" t="n">
        <v>8.1</v>
      </c>
      <c r="H34" s="175">
        <f>ROUND(F34*G34,2)</f>
        <v/>
      </c>
      <c r="I34" s="144" t="n"/>
      <c r="L34" s="144" t="n"/>
    </row>
    <row r="35" ht="25.5" customHeight="1" s="241">
      <c r="A35" s="295" t="n">
        <v>21</v>
      </c>
      <c r="B35" s="284" t="n"/>
      <c r="C35" s="200" t="inlineStr">
        <is>
          <t>91.06.03-058</t>
        </is>
      </c>
      <c r="D35" s="294" t="inlineStr">
        <is>
          <t>Лебедки электрические тяговым усилием 156,96 кН (16 т)</t>
        </is>
      </c>
      <c r="E35" s="295" t="inlineStr">
        <is>
          <t>маш.-ч</t>
        </is>
      </c>
      <c r="F35" s="295" t="n">
        <v>0.4968</v>
      </c>
      <c r="G35" s="314" t="n">
        <v>131.44</v>
      </c>
      <c r="H35" s="175">
        <f>ROUND(F35*G35,2)</f>
        <v/>
      </c>
      <c r="I35" s="144" t="n"/>
      <c r="L35" s="144" t="n"/>
    </row>
    <row r="36" ht="38.25" customHeight="1" s="241">
      <c r="A36" s="295" t="n">
        <v>22</v>
      </c>
      <c r="B36" s="284" t="n"/>
      <c r="C36" s="200" t="inlineStr">
        <is>
          <t>91.18.01-007</t>
        </is>
      </c>
      <c r="D36" s="29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95" t="inlineStr">
        <is>
          <t>маш.-ч</t>
        </is>
      </c>
      <c r="F36" s="295" t="n">
        <v>0.34308</v>
      </c>
      <c r="G36" s="314" t="n">
        <v>90</v>
      </c>
      <c r="H36" s="175">
        <f>ROUND(F36*G36,2)</f>
        <v/>
      </c>
      <c r="I36" s="144" t="n"/>
      <c r="L36" s="144" t="n"/>
    </row>
    <row r="37" ht="25.5" customHeight="1" s="241">
      <c r="A37" s="295" t="n">
        <v>23</v>
      </c>
      <c r="B37" s="284" t="n"/>
      <c r="C37" s="200" t="inlineStr">
        <is>
          <t>91.01.05-106</t>
        </is>
      </c>
      <c r="D37" s="294" t="inlineStr">
        <is>
          <t>Экскаваторы одноковшовые дизельные на пневмоколесном ходу, емкость ковша 0,25 м3</t>
        </is>
      </c>
      <c r="E37" s="295" t="inlineStr">
        <is>
          <t>маш.-ч</t>
        </is>
      </c>
      <c r="F37" s="295" t="n">
        <v>0.35116</v>
      </c>
      <c r="G37" s="314" t="n">
        <v>70.01000000000001</v>
      </c>
      <c r="H37" s="175">
        <f>ROUND(F37*G37,2)</f>
        <v/>
      </c>
      <c r="I37" s="144" t="n"/>
      <c r="L37" s="144" t="n"/>
    </row>
    <row r="38">
      <c r="A38" s="295" t="n">
        <v>24</v>
      </c>
      <c r="B38" s="284" t="n"/>
      <c r="C38" s="200" t="inlineStr">
        <is>
          <t>91.07.04-001</t>
        </is>
      </c>
      <c r="D38" s="294" t="inlineStr">
        <is>
          <t>Вибратор глубинный</t>
        </is>
      </c>
      <c r="E38" s="295" t="inlineStr">
        <is>
          <t>маш.-ч</t>
        </is>
      </c>
      <c r="F38" s="295" t="n">
        <v>8.68736</v>
      </c>
      <c r="G38" s="314" t="n">
        <v>1.9</v>
      </c>
      <c r="H38" s="175">
        <f>ROUND(F38*G38,2)</f>
        <v/>
      </c>
      <c r="I38" s="144" t="n"/>
      <c r="L38" s="144" t="n"/>
    </row>
    <row r="39">
      <c r="A39" s="295" t="n">
        <v>25</v>
      </c>
      <c r="B39" s="284" t="n"/>
      <c r="C39" s="200" t="inlineStr">
        <is>
          <t>91.14.03-002</t>
        </is>
      </c>
      <c r="D39" s="294" t="inlineStr">
        <is>
          <t>Автомобиль-самосвал, грузоподъемность до 10 т</t>
        </is>
      </c>
      <c r="E39" s="295" t="inlineStr">
        <is>
          <t>маш.-ч</t>
        </is>
      </c>
      <c r="F39" s="295" t="n">
        <v>0.18793</v>
      </c>
      <c r="G39" s="314" t="n">
        <v>87.48999999999999</v>
      </c>
      <c r="H39" s="175">
        <f>ROUND(F39*G39,2)</f>
        <v/>
      </c>
      <c r="I39" s="144" t="n"/>
      <c r="L39" s="144" t="n"/>
    </row>
    <row r="40" ht="25.5" customHeight="1" s="241">
      <c r="A40" s="295" t="n">
        <v>26</v>
      </c>
      <c r="B40" s="284" t="n"/>
      <c r="C40" s="200" t="inlineStr">
        <is>
          <t>91.06.01-003</t>
        </is>
      </c>
      <c r="D40" s="294" t="inlineStr">
        <is>
          <t>Домкраты гидравлические, грузоподъемность 63-100 т</t>
        </is>
      </c>
      <c r="E40" s="295" t="inlineStr">
        <is>
          <t>маш.-ч</t>
        </is>
      </c>
      <c r="F40" s="295" t="n">
        <v>12.5028</v>
      </c>
      <c r="G40" s="314" t="n">
        <v>0.9</v>
      </c>
      <c r="H40" s="175">
        <f>ROUND(F40*G40,2)</f>
        <v/>
      </c>
      <c r="I40" s="144" t="n"/>
      <c r="L40" s="144" t="n"/>
    </row>
    <row r="41">
      <c r="A41" s="295" t="n">
        <v>27</v>
      </c>
      <c r="B41" s="284" t="n"/>
      <c r="C41" s="200" t="inlineStr">
        <is>
          <t>91.08.04-021</t>
        </is>
      </c>
      <c r="D41" s="294" t="inlineStr">
        <is>
          <t>Котлы битумные передвижные 400 л</t>
        </is>
      </c>
      <c r="E41" s="295" t="inlineStr">
        <is>
          <t>маш.-ч</t>
        </is>
      </c>
      <c r="F41" s="295" t="n">
        <v>0.29445</v>
      </c>
      <c r="G41" s="314" t="n">
        <v>30</v>
      </c>
      <c r="H41" s="175">
        <f>ROUND(F41*G41,2)</f>
        <v/>
      </c>
      <c r="I41" s="144" t="n"/>
      <c r="L41" s="144" t="n"/>
    </row>
    <row r="42" ht="25.5" customHeight="1" s="241">
      <c r="A42" s="295" t="n">
        <v>28</v>
      </c>
      <c r="B42" s="284" t="n"/>
      <c r="C42" s="200" t="inlineStr">
        <is>
          <t>91.06.05-057</t>
        </is>
      </c>
      <c r="D42" s="294" t="inlineStr">
        <is>
          <t>Погрузчики одноковшовые универсальные фронтальные пневмоколесные, грузоподъемность 3 т</t>
        </is>
      </c>
      <c r="E42" s="295" t="inlineStr">
        <is>
          <t>маш.-ч</t>
        </is>
      </c>
      <c r="F42" s="295" t="n">
        <v>0.05808</v>
      </c>
      <c r="G42" s="314" t="n">
        <v>90.40000000000001</v>
      </c>
      <c r="H42" s="175">
        <f>ROUND(F42*G42,2)</f>
        <v/>
      </c>
      <c r="I42" s="144" t="n"/>
      <c r="L42" s="144" t="n"/>
    </row>
    <row r="43">
      <c r="A43" s="295" t="n">
        <v>29</v>
      </c>
      <c r="B43" s="284" t="n"/>
      <c r="C43" s="200" t="inlineStr">
        <is>
          <t>91.01.01-034</t>
        </is>
      </c>
      <c r="D43" s="294" t="inlineStr">
        <is>
          <t>Бульдозеры, мощность 59 кВт (80 л.с.)</t>
        </is>
      </c>
      <c r="E43" s="295" t="inlineStr">
        <is>
          <t>маш.-ч</t>
        </is>
      </c>
      <c r="F43" s="295" t="n">
        <v>0.0682</v>
      </c>
      <c r="G43" s="314" t="n">
        <v>59.47</v>
      </c>
      <c r="H43" s="175">
        <f>ROUND(F43*G43,2)</f>
        <v/>
      </c>
      <c r="I43" s="144" t="n"/>
      <c r="L43" s="144" t="n"/>
    </row>
    <row r="44" ht="25.5" customHeight="1" s="241">
      <c r="A44" s="295" t="n">
        <v>30</v>
      </c>
      <c r="B44" s="284" t="n"/>
      <c r="C44" s="200" t="inlineStr">
        <is>
          <t>91.06.06-048</t>
        </is>
      </c>
      <c r="D44" s="294" t="inlineStr">
        <is>
          <t>Подъемники одномачтовые, грузоподъемность до 500 кг, высота подъема 45 м</t>
        </is>
      </c>
      <c r="E44" s="295" t="inlineStr">
        <is>
          <t>маш.-ч</t>
        </is>
      </c>
      <c r="F44" s="295" t="n">
        <v>0.10804</v>
      </c>
      <c r="G44" s="314" t="n">
        <v>31.26</v>
      </c>
      <c r="H44" s="175">
        <f>ROUND(F44*G44,2)</f>
        <v/>
      </c>
      <c r="I44" s="144" t="n"/>
      <c r="L44" s="144" t="n"/>
    </row>
    <row r="45">
      <c r="A45" s="295" t="n">
        <v>31</v>
      </c>
      <c r="B45" s="284" t="n"/>
      <c r="C45" s="200" t="inlineStr">
        <is>
          <t>91.01.01-035</t>
        </is>
      </c>
      <c r="D45" s="294" t="inlineStr">
        <is>
          <t>Бульдозеры, мощность 79 кВт (108 л.с.)</t>
        </is>
      </c>
      <c r="E45" s="295" t="inlineStr">
        <is>
          <t>маш.-ч</t>
        </is>
      </c>
      <c r="F45" s="295" t="n">
        <v>0.01304</v>
      </c>
      <c r="G45" s="314" t="n">
        <v>79.06999999999999</v>
      </c>
      <c r="H45" s="175">
        <f>ROUND(F45*G45,2)</f>
        <v/>
      </c>
      <c r="I45" s="144" t="n"/>
      <c r="L45" s="144" t="n"/>
    </row>
    <row r="46">
      <c r="A46" s="295" t="n">
        <v>32</v>
      </c>
      <c r="B46" s="284" t="n"/>
      <c r="C46" s="200" t="inlineStr">
        <is>
          <t>91.06.05-011</t>
        </is>
      </c>
      <c r="D46" s="294" t="inlineStr">
        <is>
          <t>Погрузчик, грузоподъемность 5 т</t>
        </is>
      </c>
      <c r="E46" s="295" t="inlineStr">
        <is>
          <t>маш.-ч</t>
        </is>
      </c>
      <c r="F46" s="295" t="n">
        <v>0.0101</v>
      </c>
      <c r="G46" s="314" t="n">
        <v>89.98999999999999</v>
      </c>
      <c r="H46" s="175">
        <f>ROUND(F46*G46,2)</f>
        <v/>
      </c>
      <c r="I46" s="144" t="n"/>
      <c r="L46" s="144" t="n"/>
    </row>
    <row r="47">
      <c r="A47" s="295" t="n">
        <v>33</v>
      </c>
      <c r="B47" s="284" t="n"/>
      <c r="C47" s="200" t="inlineStr">
        <is>
          <t>91.07.04-002</t>
        </is>
      </c>
      <c r="D47" s="294" t="inlineStr">
        <is>
          <t>Вибратор поверхностный</t>
        </is>
      </c>
      <c r="E47" s="295" t="inlineStr">
        <is>
          <t>маш.-ч</t>
        </is>
      </c>
      <c r="F47" s="295" t="n">
        <v>0.83147</v>
      </c>
      <c r="G47" s="314" t="n">
        <v>0.5</v>
      </c>
      <c r="H47" s="175">
        <f>ROUND(F47*G47,2)</f>
        <v/>
      </c>
      <c r="I47" s="144" t="n"/>
      <c r="L47" s="144" t="n"/>
    </row>
    <row r="48" ht="25.5" customHeight="1" s="241">
      <c r="A48" s="295" t="n">
        <v>34</v>
      </c>
      <c r="B48" s="284" t="n"/>
      <c r="C48" s="200" t="inlineStr">
        <is>
          <t>91.21.01-012</t>
        </is>
      </c>
      <c r="D48" s="294" t="inlineStr">
        <is>
          <t>Агрегаты окрасочные высокого давления для окраски поверхностей конструкций, мощность 1 кВт</t>
        </is>
      </c>
      <c r="E48" s="295" t="inlineStr">
        <is>
          <t>маш.-ч</t>
        </is>
      </c>
      <c r="F48" s="295" t="n">
        <v>0.0598</v>
      </c>
      <c r="G48" s="314" t="n">
        <v>6.82</v>
      </c>
      <c r="H48" s="175">
        <f>ROUND(F48*G48,2)</f>
        <v/>
      </c>
      <c r="I48" s="144" t="n"/>
      <c r="L48" s="144" t="n"/>
    </row>
    <row r="49" ht="25.5" customHeight="1" s="241">
      <c r="A49" s="295" t="n">
        <v>35</v>
      </c>
      <c r="B49" s="284" t="n"/>
      <c r="C49" s="200" t="inlineStr">
        <is>
          <t>91.08.09-023</t>
        </is>
      </c>
      <c r="D49" s="294" t="inlineStr">
        <is>
          <t>Трамбовки пневматические при работе от передвижных компрессорных станций</t>
        </is>
      </c>
      <c r="E49" s="295" t="inlineStr">
        <is>
          <t>маш.-ч</t>
        </is>
      </c>
      <c r="F49" s="295" t="n">
        <v>0.70446</v>
      </c>
      <c r="G49" s="314" t="n">
        <v>0.55</v>
      </c>
      <c r="H49" s="175">
        <f>ROUND(F49*G49,2)</f>
        <v/>
      </c>
      <c r="I49" s="144" t="n"/>
      <c r="L49" s="144" t="n"/>
    </row>
    <row r="50">
      <c r="A50" s="295" t="n">
        <v>36</v>
      </c>
      <c r="B50" s="284" t="n"/>
      <c r="C50" s="200" t="inlineStr">
        <is>
          <t>91.14.03-001</t>
        </is>
      </c>
      <c r="D50" s="294" t="inlineStr">
        <is>
          <t>Автомобиль-самосвал, грузоподъемность до 7 т</t>
        </is>
      </c>
      <c r="E50" s="295" t="inlineStr">
        <is>
          <t>маш.-ч</t>
        </is>
      </c>
      <c r="F50" s="295" t="n">
        <v>0.00028</v>
      </c>
      <c r="G50" s="314" t="n">
        <v>89.54000000000001</v>
      </c>
      <c r="H50" s="175">
        <f>ROUND(F50*G50,2)</f>
        <v/>
      </c>
      <c r="I50" s="144" t="n"/>
      <c r="L50" s="144" t="n"/>
    </row>
    <row r="51" ht="15" customHeight="1" s="241">
      <c r="A51" s="282" t="inlineStr">
        <is>
          <t>Оборудование</t>
        </is>
      </c>
      <c r="B51" s="370" t="n"/>
      <c r="C51" s="370" t="n"/>
      <c r="D51" s="370" t="n"/>
      <c r="E51" s="371" t="n"/>
      <c r="F51" s="10" t="n"/>
      <c r="G51" s="10" t="n"/>
      <c r="H51" s="376">
        <f>SUM(H52:H53)</f>
        <v/>
      </c>
    </row>
    <row r="52" ht="102" customHeight="1" s="241">
      <c r="A52" s="139" t="n">
        <v>37</v>
      </c>
      <c r="B52" s="282" t="n"/>
      <c r="C52" s="200" t="inlineStr">
        <is>
          <t>62.3.05.04-0028</t>
        </is>
      </c>
      <c r="D52" s="294" t="inlineStr">
        <is>
          <t>Разъединители напряжением: 220 кВ S2DAT, 2000 А трёхполюсные с одним заземляющим ножом (прим. Разъединитель однополюсный горизонтально-поворотный с одним комплектом заземляющих ножей напряжением 220кВ,  2000 А РГН.1б-220.II/2000-50 УХЛ1 (Zapel C6-950.II №2493 белого цвета), ПД-14УХЛ1 (однофазн.), БУ-2-14, КМЧ ВИЛЕ.305651.096-07 1П)</t>
        </is>
      </c>
      <c r="E52" s="295" t="inlineStr">
        <is>
          <t>компл</t>
        </is>
      </c>
      <c r="F52" s="377" t="inlineStr">
        <is>
          <t>3</t>
        </is>
      </c>
      <c r="G52" s="175" t="n"/>
      <c r="H52" s="175">
        <f>ROUND(F52*G52,2)</f>
        <v/>
      </c>
      <c r="I52" s="146" t="n"/>
      <c r="J52" s="378" t="n"/>
    </row>
    <row r="53">
      <c r="A53" s="139" t="n">
        <v>38</v>
      </c>
      <c r="B53" s="282" t="n"/>
      <c r="C53" s="200" t="inlineStr">
        <is>
          <t>Прайс из СД ОП</t>
        </is>
      </c>
      <c r="D53" s="294" t="inlineStr">
        <is>
          <t>Шкаф управления разъединителями</t>
        </is>
      </c>
      <c r="E53" s="295" t="inlineStr">
        <is>
          <t>шт.</t>
        </is>
      </c>
      <c r="F53" s="377" t="n">
        <v>3</v>
      </c>
      <c r="G53" s="175" t="n"/>
      <c r="H53" s="175">
        <f>ROUND(F53*G53,2)</f>
        <v/>
      </c>
      <c r="I53" s="146" t="n"/>
      <c r="J53" s="378" t="n"/>
    </row>
    <row r="54">
      <c r="A54" s="283" t="inlineStr">
        <is>
          <t>Материалы</t>
        </is>
      </c>
      <c r="B54" s="370" t="n"/>
      <c r="C54" s="370" t="n"/>
      <c r="D54" s="370" t="n"/>
      <c r="E54" s="371" t="n"/>
      <c r="F54" s="283" t="n"/>
      <c r="G54" s="148" t="n"/>
      <c r="H54" s="376">
        <f>SUM(H55:H111)</f>
        <v/>
      </c>
    </row>
    <row r="55" ht="38.25" customHeight="1" s="241">
      <c r="A55" s="139" t="n">
        <v>39</v>
      </c>
      <c r="B55" s="284" t="n"/>
      <c r="C55" s="200" t="inlineStr">
        <is>
          <t>04.1.02.02-0006</t>
        </is>
      </c>
      <c r="D55" s="294" t="inlineStr">
        <is>
          <t>Смеси бетонные тяжелого бетона (БСТ) для гидротехнических сооружений на сульфатостойких цементах, класс В15 (М200)</t>
        </is>
      </c>
      <c r="E55" s="295" t="inlineStr">
        <is>
          <t>м3</t>
        </is>
      </c>
      <c r="F55" s="295" t="n">
        <v>17.151</v>
      </c>
      <c r="G55" s="175" t="n">
        <v>708.91</v>
      </c>
      <c r="H55" s="175">
        <f>ROUND(F55*G55,2)</f>
        <v/>
      </c>
      <c r="I55" s="146" t="n"/>
      <c r="K55" s="144" t="n"/>
    </row>
    <row r="56" ht="25.5" customHeight="1" s="241">
      <c r="A56" s="139" t="n">
        <v>40</v>
      </c>
      <c r="B56" s="284" t="n"/>
      <c r="C56" s="200" t="inlineStr">
        <is>
          <t>21.2.01.02-0101</t>
        </is>
      </c>
      <c r="D56" s="294" t="inlineStr">
        <is>
          <t>Провод неизолированный для воздушных линий электропередачи АС 500/26</t>
        </is>
      </c>
      <c r="E56" s="295" t="inlineStr">
        <is>
          <t>т</t>
        </is>
      </c>
      <c r="F56" s="295" t="n">
        <v>0.1</v>
      </c>
      <c r="G56" s="175" t="n">
        <v>34240.97</v>
      </c>
      <c r="H56" s="175">
        <f>ROUND(F56*G56,2)</f>
        <v/>
      </c>
      <c r="I56" s="146" t="n"/>
      <c r="K56" s="144" t="n"/>
    </row>
    <row r="57" ht="25.5" customHeight="1" s="241">
      <c r="A57" s="139" t="n">
        <v>41</v>
      </c>
      <c r="B57" s="284" t="n"/>
      <c r="C57" s="200" t="inlineStr">
        <is>
          <t>21.1.06.10-0411</t>
        </is>
      </c>
      <c r="D57" s="294" t="inlineStr">
        <is>
          <t>Кабель силовой с медными жилами ВВГнг(A)-LS 5х16мк(N, РЕ)-1000</t>
        </is>
      </c>
      <c r="E57" s="295" t="inlineStr">
        <is>
          <t>1000 м</t>
        </is>
      </c>
      <c r="F57" s="295" t="n">
        <v>0.033</v>
      </c>
      <c r="G57" s="175" t="n">
        <v>98440.41</v>
      </c>
      <c r="H57" s="175">
        <f>ROUND(F57*G57,2)</f>
        <v/>
      </c>
      <c r="I57" s="146" t="n"/>
      <c r="K57" s="144" t="n"/>
    </row>
    <row r="58" ht="25.5" customHeight="1" s="241">
      <c r="A58" s="139" t="n">
        <v>42</v>
      </c>
      <c r="B58" s="284" t="n"/>
      <c r="C58" s="200" t="inlineStr">
        <is>
          <t>08.4.03.03-0034</t>
        </is>
      </c>
      <c r="D58" s="294" t="inlineStr">
        <is>
          <t>Сталь арматурная, горячекатаная, периодического профиля, класс А-III, диаметр 16-18 мм</t>
        </is>
      </c>
      <c r="E58" s="295" t="inlineStr">
        <is>
          <t>т</t>
        </is>
      </c>
      <c r="F58" s="295" t="n">
        <v>0.337</v>
      </c>
      <c r="G58" s="175" t="n">
        <v>7956.21</v>
      </c>
      <c r="H58" s="175">
        <f>ROUND(F58*G58,2)</f>
        <v/>
      </c>
      <c r="I58" s="146" t="n"/>
    </row>
    <row r="59" ht="25.5" customHeight="1" s="241">
      <c r="A59" s="139" t="n">
        <v>43</v>
      </c>
      <c r="B59" s="284" t="n"/>
      <c r="C59" s="200" t="inlineStr">
        <is>
          <t>04.1.02.05-0043</t>
        </is>
      </c>
      <c r="D59" s="294" t="inlineStr">
        <is>
          <t>Смеси бетонные тяжелого бетона (БСТ), крупность заполнителя 20 мм, класс В15 (М200)</t>
        </is>
      </c>
      <c r="E59" s="295" t="inlineStr">
        <is>
          <t>м3</t>
        </is>
      </c>
      <c r="F59" s="295" t="n">
        <v>3.451</v>
      </c>
      <c r="G59" s="175" t="n">
        <v>665</v>
      </c>
      <c r="H59" s="175">
        <f>ROUND(F59*G59,2)</f>
        <v/>
      </c>
      <c r="I59" s="146" t="n"/>
    </row>
    <row r="60">
      <c r="A60" s="139" t="n">
        <v>44</v>
      </c>
      <c r="B60" s="284" t="n"/>
      <c r="C60" s="200" t="inlineStr">
        <is>
          <t>21.1.08.03-0574</t>
        </is>
      </c>
      <c r="D60" s="294" t="inlineStr">
        <is>
          <t>Кабель контрольный КВВГЭнг(А)-LS 4x2,5</t>
        </is>
      </c>
      <c r="E60" s="295" t="inlineStr">
        <is>
          <t>1000 м</t>
        </is>
      </c>
      <c r="F60" s="295" t="n">
        <v>0.054</v>
      </c>
      <c r="G60" s="175" t="n">
        <v>38348.22</v>
      </c>
      <c r="H60" s="175">
        <f>ROUND(F60*G60,2)</f>
        <v/>
      </c>
      <c r="I60" s="146" t="n"/>
    </row>
    <row r="61" ht="25.5" customHeight="1" s="241">
      <c r="A61" s="139" t="n">
        <v>45</v>
      </c>
      <c r="B61" s="284" t="n"/>
      <c r="C61" s="200" t="inlineStr">
        <is>
          <t>08.4.03.03-0032</t>
        </is>
      </c>
      <c r="D61" s="294" t="inlineStr">
        <is>
          <t>Сталь арматурная, горячекатаная, периодического профиля, класс А-III, диаметр 12 мм</t>
        </is>
      </c>
      <c r="E61" s="295" t="inlineStr">
        <is>
          <t>т</t>
        </is>
      </c>
      <c r="F61" s="295" t="n">
        <v>0.196</v>
      </c>
      <c r="G61" s="175" t="n">
        <v>7997.23</v>
      </c>
      <c r="H61" s="175">
        <f>ROUND(F61*G61,2)</f>
        <v/>
      </c>
      <c r="I61" s="146" t="n"/>
    </row>
    <row r="62" ht="25.5" customHeight="1" s="241">
      <c r="A62" s="139" t="n">
        <v>46</v>
      </c>
      <c r="B62" s="284" t="n"/>
      <c r="C62" s="200" t="inlineStr">
        <is>
          <t>05.1.01.10-0131</t>
        </is>
      </c>
      <c r="D62" s="294" t="inlineStr">
        <is>
          <t>Лотки каналов и тоннелей железобетонные для прокладки коммуникаций</t>
        </is>
      </c>
      <c r="E62" s="295" t="inlineStr">
        <is>
          <t>м3</t>
        </is>
      </c>
      <c r="F62" s="295" t="n">
        <v>0.84</v>
      </c>
      <c r="G62" s="175" t="n">
        <v>1837.28</v>
      </c>
      <c r="H62" s="175">
        <f>ROUND(F62*G62,2)</f>
        <v/>
      </c>
      <c r="I62" s="146" t="n"/>
    </row>
    <row r="63" ht="25.5" customHeight="1" s="241">
      <c r="A63" s="139" t="n">
        <v>47</v>
      </c>
      <c r="B63" s="284" t="n"/>
      <c r="C63" s="200" t="inlineStr">
        <is>
          <t>08.4.03.03-0031</t>
        </is>
      </c>
      <c r="D63" s="294" t="inlineStr">
        <is>
          <t>Сталь арматурная, горячекатаная, периодического профиля, класс А-III, диаметр 10 мм</t>
        </is>
      </c>
      <c r="E63" s="295" t="inlineStr">
        <is>
          <t>т</t>
        </is>
      </c>
      <c r="F63" s="295" t="n">
        <v>0.105</v>
      </c>
      <c r="G63" s="175" t="n">
        <v>8014.15</v>
      </c>
      <c r="H63" s="175">
        <f>ROUND(F63*G63,2)</f>
        <v/>
      </c>
      <c r="I63" s="146" t="n"/>
    </row>
    <row r="64">
      <c r="A64" s="139" t="n">
        <v>48</v>
      </c>
      <c r="B64" s="284" t="n"/>
      <c r="C64" s="200" t="n"/>
      <c r="D64" s="294" t="inlineStr">
        <is>
          <t>Итого основные материалы</t>
        </is>
      </c>
      <c r="E64" s="295" t="n"/>
      <c r="F64" s="295" t="n"/>
      <c r="G64" s="175" t="n"/>
      <c r="H64" s="175">
        <f>ROUND(F64*G64,2)</f>
        <v/>
      </c>
      <c r="I64" s="146" t="n"/>
    </row>
    <row r="65" ht="25.5" customHeight="1" s="241">
      <c r="A65" s="139" t="n">
        <v>49</v>
      </c>
      <c r="B65" s="284" t="n"/>
      <c r="C65" s="200" t="inlineStr">
        <is>
          <t>08.4.01.01-0022</t>
        </is>
      </c>
      <c r="D65" s="294" t="inlineStr">
        <is>
          <t>Детали анкерные с резьбой из прямых или гнутых круглых стержней</t>
        </is>
      </c>
      <c r="E65" s="295" t="inlineStr">
        <is>
          <t>т</t>
        </is>
      </c>
      <c r="F65" s="295" t="n">
        <v>0.055</v>
      </c>
      <c r="G65" s="175" t="n">
        <v>10100</v>
      </c>
      <c r="H65" s="175">
        <f>ROUND(F65*G65,2)</f>
        <v/>
      </c>
      <c r="I65" s="146" t="n"/>
    </row>
    <row r="66" ht="51" customHeight="1" s="241">
      <c r="A66" s="139" t="n">
        <v>50</v>
      </c>
      <c r="B66" s="284" t="n"/>
      <c r="C66" s="200" t="inlineStr">
        <is>
          <t>01.2.03.05-0004</t>
        </is>
      </c>
      <c r="D66" s="294" t="inlineStr">
        <is>
          <t>Праймер битумный для подготовки (огрунтовки) изолируемых поверхностей перед укладкой наплавляемых битумных и битумно-полимерных материалов</t>
        </is>
      </c>
      <c r="E66" s="295" t="inlineStr">
        <is>
          <t>кг</t>
        </is>
      </c>
      <c r="F66" s="295" t="n">
        <v>2.4</v>
      </c>
      <c r="G66" s="175" t="n">
        <v>216.14</v>
      </c>
      <c r="H66" s="175">
        <f>ROUND(F66*G66,2)</f>
        <v/>
      </c>
      <c r="I66" s="146" t="n"/>
    </row>
    <row r="67" ht="25.5" customHeight="1" s="241">
      <c r="A67" s="139" t="n">
        <v>51</v>
      </c>
      <c r="B67" s="284" t="n"/>
      <c r="C67" s="200" t="inlineStr">
        <is>
          <t>08.4.03.03-0029</t>
        </is>
      </c>
      <c r="D67" s="294" t="inlineStr">
        <is>
          <t>Сталь арматурная, горячекатаная, периодического профиля, класс А-III, диаметр 6 мм</t>
        </is>
      </c>
      <c r="E67" s="295" t="inlineStr">
        <is>
          <t>т</t>
        </is>
      </c>
      <c r="F67" s="295" t="n">
        <v>0.054</v>
      </c>
      <c r="G67" s="175" t="n">
        <v>8213.719999999999</v>
      </c>
      <c r="H67" s="175">
        <f>ROUND(F67*G67,2)</f>
        <v/>
      </c>
      <c r="I67" s="146" t="n"/>
    </row>
    <row r="68">
      <c r="A68" s="139" t="n">
        <v>52</v>
      </c>
      <c r="B68" s="284" t="n"/>
      <c r="C68" s="200" t="inlineStr">
        <is>
          <t>20.1.01.02-0067</t>
        </is>
      </c>
      <c r="D68" s="294" t="inlineStr">
        <is>
          <t>Зажим аппаратный прессуемый: А4А-400-2</t>
        </is>
      </c>
      <c r="E68" s="295" t="inlineStr">
        <is>
          <t>100 шт.</t>
        </is>
      </c>
      <c r="F68" s="295" t="n">
        <v>0.06</v>
      </c>
      <c r="G68" s="175" t="n">
        <v>6505</v>
      </c>
      <c r="H68" s="175">
        <f>ROUND(F68*G68,2)</f>
        <v/>
      </c>
      <c r="I68" s="146" t="n"/>
    </row>
    <row r="69">
      <c r="A69" s="139" t="n">
        <v>53</v>
      </c>
      <c r="B69" s="284" t="n"/>
      <c r="C69" s="200" t="inlineStr">
        <is>
          <t>02.2.05.04-1777</t>
        </is>
      </c>
      <c r="D69" s="294" t="inlineStr">
        <is>
          <t>Щебень М 800, фракция 20-40 мм, группа 2</t>
        </is>
      </c>
      <c r="E69" s="295" t="inlineStr">
        <is>
          <t>м3</t>
        </is>
      </c>
      <c r="F69" s="295" t="n">
        <v>3.6</v>
      </c>
      <c r="G69" s="175" t="n">
        <v>108.4</v>
      </c>
      <c r="H69" s="175">
        <f>ROUND(F69*G69,2)</f>
        <v/>
      </c>
      <c r="I69" s="146" t="n"/>
    </row>
    <row r="70" ht="38.25" customHeight="1" s="241">
      <c r="A70" s="139" t="n">
        <v>54</v>
      </c>
      <c r="B70" s="284" t="n"/>
      <c r="C70" s="200" t="inlineStr">
        <is>
          <t>23.3.01.04-0074</t>
        </is>
      </c>
      <c r="D70" s="294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70" s="295" t="inlineStr">
        <is>
          <t>м</t>
        </is>
      </c>
      <c r="F70" s="295" t="n">
        <v>0.3</v>
      </c>
      <c r="G70" s="175" t="n">
        <v>1001.3</v>
      </c>
      <c r="H70" s="175">
        <f>ROUND(F70*G70,2)</f>
        <v/>
      </c>
      <c r="I70" s="146" t="n"/>
    </row>
    <row r="71" ht="25.5" customHeight="1" s="241">
      <c r="A71" s="139" t="n">
        <v>55</v>
      </c>
      <c r="B71" s="284" t="n"/>
      <c r="C71" s="200" t="inlineStr">
        <is>
          <t>25.1.01.05-0032</t>
        </is>
      </c>
      <c r="D71" s="294" t="inlineStr">
        <is>
          <t>Шпалы пропитанные для железных дорог широкой колеи, обрезные и необрезные, лиственничные, тип II</t>
        </is>
      </c>
      <c r="E71" s="295" t="inlineStr">
        <is>
          <t>шт.</t>
        </is>
      </c>
      <c r="F71" s="295" t="n">
        <v>1.08</v>
      </c>
      <c r="G71" s="175" t="n">
        <v>276.17</v>
      </c>
      <c r="H71" s="175">
        <f>ROUND(F71*G71,2)</f>
        <v/>
      </c>
      <c r="I71" s="146" t="n"/>
    </row>
    <row r="72">
      <c r="A72" s="139" t="n">
        <v>56</v>
      </c>
      <c r="B72" s="284" t="n"/>
      <c r="C72" s="200" t="inlineStr">
        <is>
          <t>20.1.02.23-0121</t>
        </is>
      </c>
      <c r="D72" s="294" t="inlineStr">
        <is>
          <t>Проводник заземляющий П-750</t>
        </is>
      </c>
      <c r="E72" s="295" t="inlineStr">
        <is>
          <t>шт.</t>
        </is>
      </c>
      <c r="F72" s="295" t="inlineStr">
        <is>
          <t>20</t>
        </is>
      </c>
      <c r="G72" s="175" t="n">
        <v>13.55</v>
      </c>
      <c r="H72" s="175">
        <f>ROUND(F72*G72,2)</f>
        <v/>
      </c>
      <c r="I72" s="146" t="n"/>
    </row>
    <row r="73">
      <c r="A73" s="139" t="n">
        <v>57</v>
      </c>
      <c r="B73" s="284" t="n"/>
      <c r="C73" s="200" t="inlineStr">
        <is>
          <t>11.2.13.04-0011</t>
        </is>
      </c>
      <c r="D73" s="294" t="inlineStr">
        <is>
          <t>Щиты из досок толщиной 25 мм</t>
        </is>
      </c>
      <c r="E73" s="295" t="inlineStr">
        <is>
          <t>м2</t>
        </is>
      </c>
      <c r="F73" s="295" t="n">
        <v>4.059</v>
      </c>
      <c r="G73" s="175" t="n">
        <v>35.53</v>
      </c>
      <c r="H73" s="175">
        <f>ROUND(F73*G73,2)</f>
        <v/>
      </c>
      <c r="I73" s="146" t="n"/>
    </row>
    <row r="74">
      <c r="A74" s="139" t="n">
        <v>58</v>
      </c>
      <c r="B74" s="284" t="n"/>
      <c r="C74" s="200" t="inlineStr">
        <is>
          <t>01.2.03.03-0013</t>
        </is>
      </c>
      <c r="D74" s="294" t="inlineStr">
        <is>
          <t>Мастика битумная кровельная горячая</t>
        </is>
      </c>
      <c r="E74" s="295" t="inlineStr">
        <is>
          <t>т</t>
        </is>
      </c>
      <c r="F74" s="295" t="n">
        <v>0.03624</v>
      </c>
      <c r="G74" s="175" t="n">
        <v>3390</v>
      </c>
      <c r="H74" s="175">
        <f>ROUND(F74*G74,2)</f>
        <v/>
      </c>
      <c r="I74" s="146" t="n"/>
    </row>
    <row r="75" ht="63.75" customHeight="1" s="241">
      <c r="A75" s="139" t="n">
        <v>59</v>
      </c>
      <c r="B75" s="284" t="n"/>
      <c r="C75" s="200" t="inlineStr">
        <is>
          <t>08.4.01.02-0013</t>
        </is>
      </c>
      <c r="D75" s="29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75" s="295" t="inlineStr">
        <is>
          <t>т</t>
        </is>
      </c>
      <c r="F75" s="295" t="n">
        <v>0.017</v>
      </c>
      <c r="G75" s="175" t="n">
        <v>6800</v>
      </c>
      <c r="H75" s="175">
        <f>ROUND(F75*G75,2)</f>
        <v/>
      </c>
      <c r="I75" s="146" t="n"/>
    </row>
    <row r="76">
      <c r="A76" s="139" t="n">
        <v>60</v>
      </c>
      <c r="B76" s="284" t="n"/>
      <c r="C76" s="200" t="inlineStr">
        <is>
          <t>02.2.05.04-1777</t>
        </is>
      </c>
      <c r="D76" s="294" t="inlineStr">
        <is>
          <t>Щебень М 800, фракция 20-40 мм, группа 2</t>
        </is>
      </c>
      <c r="E76" s="295" t="inlineStr">
        <is>
          <t>м3</t>
        </is>
      </c>
      <c r="F76" s="295" t="n">
        <v>0.94424</v>
      </c>
      <c r="G76" s="175" t="n">
        <v>108.4</v>
      </c>
      <c r="H76" s="175">
        <f>ROUND(F76*G76,2)</f>
        <v/>
      </c>
      <c r="I76" s="146" t="n"/>
    </row>
    <row r="77">
      <c r="A77" s="139" t="n">
        <v>61</v>
      </c>
      <c r="B77" s="284" t="n"/>
      <c r="C77" s="200" t="inlineStr">
        <is>
          <t>04.3.01.09-0015</t>
        </is>
      </c>
      <c r="D77" s="294" t="inlineStr">
        <is>
          <t>Раствор готовый кладочный, цементный, М150</t>
        </is>
      </c>
      <c r="E77" s="295" t="inlineStr">
        <is>
          <t>м3</t>
        </is>
      </c>
      <c r="F77" s="295" t="n">
        <v>0.18615</v>
      </c>
      <c r="G77" s="175" t="n">
        <v>548.3</v>
      </c>
      <c r="H77" s="175">
        <f>ROUND(F77*G77,2)</f>
        <v/>
      </c>
      <c r="I77" s="146" t="n"/>
    </row>
    <row r="78">
      <c r="A78" s="139" t="n">
        <v>62</v>
      </c>
      <c r="B78" s="284" t="n"/>
      <c r="C78" s="200" t="inlineStr">
        <is>
          <t>01.7.15.11-0026</t>
        </is>
      </c>
      <c r="D78" s="294" t="inlineStr">
        <is>
          <t>Шайбы квадратные</t>
        </is>
      </c>
      <c r="E78" s="295" t="inlineStr">
        <is>
          <t>100 шт.</t>
        </is>
      </c>
      <c r="F78" s="295" t="n">
        <v>0.36</v>
      </c>
      <c r="G78" s="175" t="n">
        <v>254</v>
      </c>
      <c r="H78" s="175">
        <f>ROUND(F78*G78,2)</f>
        <v/>
      </c>
      <c r="I78" s="146" t="n"/>
    </row>
    <row r="79">
      <c r="A79" s="139" t="n">
        <v>63</v>
      </c>
      <c r="B79" s="284" t="n"/>
      <c r="C79" s="200" t="inlineStr">
        <is>
          <t>01.7.15.03-0042</t>
        </is>
      </c>
      <c r="D79" s="294" t="inlineStr">
        <is>
          <t>Болты с гайками и шайбами строительные</t>
        </is>
      </c>
      <c r="E79" s="295" t="inlineStr">
        <is>
          <t>кг</t>
        </is>
      </c>
      <c r="F79" s="295" t="n">
        <v>9.952999999999999</v>
      </c>
      <c r="G79" s="175" t="n">
        <v>9.039999999999999</v>
      </c>
      <c r="H79" s="175">
        <f>ROUND(F79*G79,2)</f>
        <v/>
      </c>
      <c r="I79" s="146" t="n"/>
    </row>
    <row r="80" ht="25.5" customHeight="1" s="241">
      <c r="A80" s="139" t="n">
        <v>64</v>
      </c>
      <c r="B80" s="284" t="n"/>
      <c r="C80" s="200" t="inlineStr">
        <is>
          <t>08.4.03.02-0001</t>
        </is>
      </c>
      <c r="D80" s="294" t="inlineStr">
        <is>
          <t>Сталь арматурная, горячекатаная, гладкая, класс А-I, диаметр 6 мм</t>
        </is>
      </c>
      <c r="E80" s="295" t="inlineStr">
        <is>
          <t>т</t>
        </is>
      </c>
      <c r="F80" s="295" t="n">
        <v>0.012</v>
      </c>
      <c r="G80" s="175" t="n">
        <v>7418.82</v>
      </c>
      <c r="H80" s="175">
        <f>ROUND(F80*G80,2)</f>
        <v/>
      </c>
      <c r="I80" s="146" t="n"/>
    </row>
    <row r="81" ht="25.5" customHeight="1" s="241">
      <c r="A81" s="139" t="n">
        <v>65</v>
      </c>
      <c r="B81" s="284" t="n"/>
      <c r="C81" s="200" t="inlineStr">
        <is>
          <t>20.2.10.03-0002</t>
        </is>
      </c>
      <c r="D81" s="294" t="inlineStr">
        <is>
          <t>Наконечники кабельные медные для электротехнических установок</t>
        </is>
      </c>
      <c r="E81" s="295" t="inlineStr">
        <is>
          <t>100 шт.</t>
        </is>
      </c>
      <c r="F81" s="295" t="n">
        <v>0.0204</v>
      </c>
      <c r="G81" s="175" t="n">
        <v>3986</v>
      </c>
      <c r="H81" s="175">
        <f>ROUND(F81*G81,2)</f>
        <v/>
      </c>
      <c r="I81" s="146" t="n"/>
    </row>
    <row r="82" ht="25.5" customHeight="1" s="241">
      <c r="A82" s="139" t="n">
        <v>66</v>
      </c>
      <c r="B82" s="284" t="n"/>
      <c r="C82" s="200" t="inlineStr">
        <is>
          <t>08.3.07.01-0076</t>
        </is>
      </c>
      <c r="D82" s="294" t="inlineStr">
        <is>
          <t>Прокат полосовой, горячекатаный, марка стали Ст3сп, ширина 50-200 мм, толщина 4-5 мм</t>
        </is>
      </c>
      <c r="E82" s="295" t="inlineStr">
        <is>
          <t>т</t>
        </is>
      </c>
      <c r="F82" s="295" t="n">
        <v>0.0159</v>
      </c>
      <c r="G82" s="175" t="n">
        <v>5000</v>
      </c>
      <c r="H82" s="175">
        <f>ROUND(F82*G82,2)</f>
        <v/>
      </c>
      <c r="I82" s="146" t="n"/>
    </row>
    <row r="83" ht="25.5" customHeight="1" s="241">
      <c r="A83" s="139" t="n">
        <v>67</v>
      </c>
      <c r="B83" s="284" t="n"/>
      <c r="C83" s="200" t="inlineStr">
        <is>
          <t>14.4.04.04-0002</t>
        </is>
      </c>
      <c r="D83" s="294" t="inlineStr">
        <is>
          <t>Эмаль кремнийорганическая КО-168 атмосферостойкая разных цветов</t>
        </is>
      </c>
      <c r="E83" s="295" t="inlineStr">
        <is>
          <t>т</t>
        </is>
      </c>
      <c r="F83" s="295" t="n">
        <v>0.002</v>
      </c>
      <c r="G83" s="175" t="n">
        <v>33915</v>
      </c>
      <c r="H83" s="175">
        <f>ROUND(F83*G83,2)</f>
        <v/>
      </c>
      <c r="I83" s="146" t="n"/>
    </row>
    <row r="84">
      <c r="A84" s="139" t="n">
        <v>68</v>
      </c>
      <c r="B84" s="284" t="n"/>
      <c r="C84" s="200" t="inlineStr">
        <is>
          <t>01.7.11.07-0034</t>
        </is>
      </c>
      <c r="D84" s="294" t="inlineStr">
        <is>
          <t>Электроды сварочные Э42А, диаметр 4 мм</t>
        </is>
      </c>
      <c r="E84" s="295" t="inlineStr">
        <is>
          <t>кг</t>
        </is>
      </c>
      <c r="F84" s="295" t="n">
        <v>5.94</v>
      </c>
      <c r="G84" s="175" t="n">
        <v>10.57</v>
      </c>
      <c r="H84" s="175">
        <f>ROUND(F84*G84,2)</f>
        <v/>
      </c>
      <c r="I84" s="146" t="n"/>
    </row>
    <row r="85">
      <c r="A85" s="139" t="n">
        <v>69</v>
      </c>
      <c r="B85" s="284" t="n"/>
      <c r="C85" s="200" t="inlineStr">
        <is>
          <t>14.4.02.09-0001</t>
        </is>
      </c>
      <c r="D85" s="294" t="inlineStr">
        <is>
          <t>Краска</t>
        </is>
      </c>
      <c r="E85" s="295" t="inlineStr">
        <is>
          <t>кг</t>
        </is>
      </c>
      <c r="F85" s="295" t="n">
        <v>2.061</v>
      </c>
      <c r="G85" s="175" t="n">
        <v>28.6</v>
      </c>
      <c r="H85" s="175">
        <f>ROUND(F85*G85,2)</f>
        <v/>
      </c>
      <c r="I85" s="146" t="n"/>
    </row>
    <row r="86" ht="25.5" customHeight="1" s="241">
      <c r="A86" s="139" t="n">
        <v>70</v>
      </c>
      <c r="B86" s="284" t="n"/>
      <c r="C86" s="200" t="inlineStr">
        <is>
          <t>01.3.01.06-0050</t>
        </is>
      </c>
      <c r="D86" s="294" t="inlineStr">
        <is>
          <t>Смазка универсальная тугоплавкая УТ (консталин жировой)</t>
        </is>
      </c>
      <c r="E86" s="295" t="inlineStr">
        <is>
          <t>т</t>
        </is>
      </c>
      <c r="F86" s="295" t="n">
        <v>0.00246</v>
      </c>
      <c r="G86" s="175" t="n">
        <v>17500</v>
      </c>
      <c r="H86" s="175">
        <f>ROUND(F86*G86,2)</f>
        <v/>
      </c>
      <c r="I86" s="146" t="n"/>
    </row>
    <row r="87">
      <c r="A87" s="139" t="n">
        <v>71</v>
      </c>
      <c r="B87" s="284" t="n"/>
      <c r="C87" s="200" t="inlineStr">
        <is>
          <t>999-9950</t>
        </is>
      </c>
      <c r="D87" s="294" t="inlineStr">
        <is>
          <t>Вспомогательные ненормируемые материалы</t>
        </is>
      </c>
      <c r="E87" s="295" t="inlineStr">
        <is>
          <t>руб</t>
        </is>
      </c>
      <c r="F87" s="295" t="n">
        <v>32.9505</v>
      </c>
      <c r="G87" s="175" t="n">
        <v>1</v>
      </c>
      <c r="H87" s="175">
        <f>ROUND(F87*G87,2)</f>
        <v/>
      </c>
      <c r="I87" s="146" t="n"/>
    </row>
    <row r="88" ht="25.5" customHeight="1" s="241">
      <c r="A88" s="139" t="n">
        <v>72</v>
      </c>
      <c r="B88" s="284" t="n"/>
      <c r="C88" s="200" t="inlineStr">
        <is>
          <t>11.1.03.06-0095</t>
        </is>
      </c>
      <c r="D88" s="294" t="inlineStr">
        <is>
          <t>Доска обрезная, хвойных пород, ширина 75-150 мм, толщина 44 мм и более, длина 4-6,5 м, сорт III</t>
        </is>
      </c>
      <c r="E88" s="295" t="inlineStr">
        <is>
          <t>м3</t>
        </is>
      </c>
      <c r="F88" s="295" t="n">
        <v>0.02346</v>
      </c>
      <c r="G88" s="175" t="n">
        <v>1056</v>
      </c>
      <c r="H88" s="175">
        <f>ROUND(F88*G88,2)</f>
        <v/>
      </c>
      <c r="I88" s="146" t="n"/>
    </row>
    <row r="89">
      <c r="A89" s="139" t="n">
        <v>73</v>
      </c>
      <c r="B89" s="284" t="n"/>
      <c r="C89" s="200" t="inlineStr">
        <is>
          <t>01.7.15.07-0014</t>
        </is>
      </c>
      <c r="D89" s="294" t="inlineStr">
        <is>
          <t>Дюбели распорные полипропиленовые</t>
        </is>
      </c>
      <c r="E89" s="295" t="inlineStr">
        <is>
          <t>100 шт.</t>
        </is>
      </c>
      <c r="F89" s="295" t="n">
        <v>0.2448</v>
      </c>
      <c r="G89" s="175" t="n">
        <v>86</v>
      </c>
      <c r="H89" s="175">
        <f>ROUND(F89*G89,2)</f>
        <v/>
      </c>
      <c r="I89" s="146" t="n"/>
    </row>
    <row r="90" ht="63.75" customHeight="1" s="241">
      <c r="A90" s="139" t="n">
        <v>74</v>
      </c>
      <c r="B90" s="284" t="n"/>
      <c r="C90" s="200" t="inlineStr">
        <is>
          <t>08.4.01.02-0014</t>
        </is>
      </c>
      <c r="D90" s="29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      </is>
      </c>
      <c r="E90" s="295" t="inlineStr">
        <is>
          <t>т</t>
        </is>
      </c>
      <c r="F90" s="295" t="n">
        <v>0.002</v>
      </c>
      <c r="G90" s="175" t="n">
        <v>8073</v>
      </c>
      <c r="H90" s="175">
        <f>ROUND(F90*G90,2)</f>
        <v/>
      </c>
      <c r="I90" s="146" t="n"/>
    </row>
    <row r="91">
      <c r="A91" s="139" t="n">
        <v>75</v>
      </c>
      <c r="B91" s="284" t="n"/>
      <c r="C91" s="200" t="inlineStr">
        <is>
          <t>01.7.15.06-0111</t>
        </is>
      </c>
      <c r="D91" s="294" t="inlineStr">
        <is>
          <t>Гвозди строительные</t>
        </is>
      </c>
      <c r="E91" s="295" t="inlineStr">
        <is>
          <t>т</t>
        </is>
      </c>
      <c r="F91" s="295" t="n">
        <v>0.001258</v>
      </c>
      <c r="G91" s="175" t="n">
        <v>11978</v>
      </c>
      <c r="H91" s="175">
        <f>ROUND(F91*G91,2)</f>
        <v/>
      </c>
      <c r="I91" s="146" t="n"/>
    </row>
    <row r="92" ht="25.5" customHeight="1" s="241">
      <c r="A92" s="139" t="n">
        <v>76</v>
      </c>
      <c r="B92" s="284" t="n"/>
      <c r="C92" s="200" t="inlineStr">
        <is>
          <t>11.1.02.04-0031</t>
        </is>
      </c>
      <c r="D92" s="294" t="inlineStr">
        <is>
          <t>Лесоматериалы круглые хвойных пород для строительства диаметром 14-24 см, длиной 3-6,5 м</t>
        </is>
      </c>
      <c r="E92" s="295" t="inlineStr">
        <is>
          <t>м3</t>
        </is>
      </c>
      <c r="F92" s="295" t="n">
        <v>0.02346</v>
      </c>
      <c r="G92" s="175" t="n">
        <v>558.33</v>
      </c>
      <c r="H92" s="175">
        <f>ROUND(F92*G92,2)</f>
        <v/>
      </c>
      <c r="I92" s="146" t="n"/>
    </row>
    <row r="93">
      <c r="A93" s="139" t="n">
        <v>77</v>
      </c>
      <c r="B93" s="284" t="n"/>
      <c r="C93" s="200" t="inlineStr">
        <is>
          <t>01.7.20.08-0031</t>
        </is>
      </c>
      <c r="D93" s="294" t="inlineStr">
        <is>
          <t xml:space="preserve">Бязь суровая </t>
        </is>
      </c>
      <c r="E93" s="295" t="inlineStr">
        <is>
          <t>10 м2</t>
        </is>
      </c>
      <c r="F93" s="295" t="n">
        <v>0.1485</v>
      </c>
      <c r="G93" s="175" t="n">
        <v>79.09999999999999</v>
      </c>
      <c r="H93" s="175">
        <f>ROUND(F93*G93,2)</f>
        <v/>
      </c>
      <c r="I93" s="146" t="n"/>
    </row>
    <row r="94">
      <c r="A94" s="139" t="n">
        <v>78</v>
      </c>
      <c r="B94" s="284" t="n"/>
      <c r="C94" s="200" t="inlineStr">
        <is>
          <t>07.2.07.02-0001</t>
        </is>
      </c>
      <c r="D94" s="294" t="inlineStr">
        <is>
          <t>Кондуктор инвентарный металлический</t>
        </is>
      </c>
      <c r="E94" s="295" t="inlineStr">
        <is>
          <t>шт.</t>
        </is>
      </c>
      <c r="F94" s="295" t="n">
        <v>0.03055</v>
      </c>
      <c r="G94" s="175" t="n">
        <v>346</v>
      </c>
      <c r="H94" s="175">
        <f>ROUND(F94*G94,2)</f>
        <v/>
      </c>
      <c r="I94" s="146" t="n"/>
    </row>
    <row r="95">
      <c r="A95" s="139" t="n">
        <v>79</v>
      </c>
      <c r="B95" s="284" t="n"/>
      <c r="C95" s="200" t="inlineStr">
        <is>
          <t>14.5.09.07-0029</t>
        </is>
      </c>
      <c r="D95" s="294" t="inlineStr">
        <is>
          <t>Растворитель марки Р-4</t>
        </is>
      </c>
      <c r="E95" s="295" t="inlineStr">
        <is>
          <t>т</t>
        </is>
      </c>
      <c r="F95" s="295" t="n">
        <v>0.001104</v>
      </c>
      <c r="G95" s="175" t="n">
        <v>9420</v>
      </c>
      <c r="H95" s="175">
        <f>ROUND(F95*G95,2)</f>
        <v/>
      </c>
      <c r="I95" s="146" t="n"/>
    </row>
    <row r="96">
      <c r="A96" s="139" t="n">
        <v>80</v>
      </c>
      <c r="B96" s="284" t="n"/>
      <c r="C96" s="200" t="inlineStr">
        <is>
          <t>01.3.01.03-0002</t>
        </is>
      </c>
      <c r="D96" s="294" t="inlineStr">
        <is>
          <t>Керосин для технических целей</t>
        </is>
      </c>
      <c r="E96" s="295" t="inlineStr">
        <is>
          <t>т</t>
        </is>
      </c>
      <c r="F96" s="295" t="n">
        <v>0.003624</v>
      </c>
      <c r="G96" s="175" t="n">
        <v>2606.9</v>
      </c>
      <c r="H96" s="175">
        <f>ROUND(F96*G96,2)</f>
        <v/>
      </c>
      <c r="I96" s="146" t="n"/>
    </row>
    <row r="97" ht="25.5" customHeight="1" s="241">
      <c r="A97" s="139" t="n">
        <v>81</v>
      </c>
      <c r="B97" s="284" t="n"/>
      <c r="C97" s="200" t="inlineStr">
        <is>
          <t>11.1.03.06-0087</t>
        </is>
      </c>
      <c r="D97" s="294" t="inlineStr">
        <is>
          <t>Доска обрезная, хвойных пород, ширина 75-150 мм, толщина 25 мм, длина 4-6,5 м, сорт III</t>
        </is>
      </c>
      <c r="E97" s="295" t="inlineStr">
        <is>
          <t>м3</t>
        </is>
      </c>
      <c r="F97" s="295" t="n">
        <v>0.0068</v>
      </c>
      <c r="G97" s="175" t="n">
        <v>1100</v>
      </c>
      <c r="H97" s="175">
        <f>ROUND(F97*G97,2)</f>
        <v/>
      </c>
      <c r="I97" s="146" t="n"/>
    </row>
    <row r="98" ht="25.5" customHeight="1" s="241">
      <c r="A98" s="139" t="n">
        <v>82</v>
      </c>
      <c r="B98" s="284" t="n"/>
      <c r="C98" s="200" t="inlineStr">
        <is>
          <t>08.3.03.06-0002</t>
        </is>
      </c>
      <c r="D98" s="294" t="inlineStr">
        <is>
          <t>Проволока горячекатаная в мотках, диаметром 6,3-6,5 мм</t>
        </is>
      </c>
      <c r="E98" s="295" t="inlineStr">
        <is>
          <t>т</t>
        </is>
      </c>
      <c r="F98" s="295" t="n">
        <v>0.00136</v>
      </c>
      <c r="G98" s="175" t="n">
        <v>4455.2</v>
      </c>
      <c r="H98" s="175">
        <f>ROUND(F98*G98,2)</f>
        <v/>
      </c>
      <c r="I98" s="146" t="n"/>
    </row>
    <row r="99">
      <c r="A99" s="139" t="n">
        <v>83</v>
      </c>
      <c r="B99" s="284" t="n"/>
      <c r="C99" s="200" t="inlineStr">
        <is>
          <t>20.1.02.23-0082</t>
        </is>
      </c>
      <c r="D99" s="294" t="inlineStr">
        <is>
          <t>Перемычки гибкие, тип ПГС-50</t>
        </is>
      </c>
      <c r="E99" s="295" t="inlineStr">
        <is>
          <t>10 шт.</t>
        </is>
      </c>
      <c r="F99" s="295" t="n">
        <v>0.1</v>
      </c>
      <c r="G99" s="175" t="n">
        <v>39</v>
      </c>
      <c r="H99" s="175">
        <f>ROUND(F99*G99,2)</f>
        <v/>
      </c>
      <c r="I99" s="146" t="n"/>
    </row>
    <row r="100">
      <c r="A100" s="139" t="n">
        <v>84</v>
      </c>
      <c r="B100" s="284" t="n"/>
      <c r="C100" s="200" t="inlineStr">
        <is>
          <t>14.4.03.13-0002</t>
        </is>
      </c>
      <c r="D100" s="294" t="inlineStr">
        <is>
          <t>Лак ХВ-784</t>
        </is>
      </c>
      <c r="E100" s="295" t="inlineStr">
        <is>
          <t>т</t>
        </is>
      </c>
      <c r="F100" s="295" t="n">
        <v>0.000208</v>
      </c>
      <c r="G100" s="175" t="n">
        <v>18460</v>
      </c>
      <c r="H100" s="175">
        <f>ROUND(F100*G100,2)</f>
        <v/>
      </c>
      <c r="I100" s="146" t="n"/>
    </row>
    <row r="101" ht="25.5" customHeight="1" s="241">
      <c r="A101" s="139" t="n">
        <v>85</v>
      </c>
      <c r="B101" s="284" t="n"/>
      <c r="C101" s="200" t="inlineStr">
        <is>
          <t>11.1.03.01-0079</t>
        </is>
      </c>
      <c r="D101" s="294" t="inlineStr">
        <is>
          <t>Бруски обрезные хвойных пород длиной 4-6,5 м, шириной 75-150 мм, толщиной 40-75 мм, III сорта</t>
        </is>
      </c>
      <c r="E101" s="295" t="inlineStr">
        <is>
          <t>м3</t>
        </is>
      </c>
      <c r="F101" s="295" t="n">
        <v>0.00272</v>
      </c>
      <c r="G101" s="175" t="n">
        <v>1287</v>
      </c>
      <c r="H101" s="175">
        <f>ROUND(F101*G101,2)</f>
        <v/>
      </c>
      <c r="I101" s="146" t="n"/>
    </row>
    <row r="102">
      <c r="A102" s="139" t="n">
        <v>86</v>
      </c>
      <c r="B102" s="284" t="n"/>
      <c r="C102" s="200" t="inlineStr">
        <is>
          <t>01.7.11.07-0054</t>
        </is>
      </c>
      <c r="D102" s="294" t="inlineStr">
        <is>
          <t>Электроды сварочные Э42, диаметр 6 мм</t>
        </is>
      </c>
      <c r="E102" s="295" t="inlineStr">
        <is>
          <t>т</t>
        </is>
      </c>
      <c r="F102" s="295" t="n">
        <v>0.000136</v>
      </c>
      <c r="G102" s="175" t="n">
        <v>9424</v>
      </c>
      <c r="H102" s="175">
        <f>ROUND(F102*G102,2)</f>
        <v/>
      </c>
      <c r="I102" s="146" t="n"/>
    </row>
    <row r="103">
      <c r="A103" s="139" t="n">
        <v>87</v>
      </c>
      <c r="B103" s="284" t="n"/>
      <c r="C103" s="200" t="inlineStr">
        <is>
          <t>01.7.07.12-0024</t>
        </is>
      </c>
      <c r="D103" s="294" t="inlineStr">
        <is>
          <t>Пленка полиэтиленовая толщиной 0,15 мм</t>
        </is>
      </c>
      <c r="E103" s="295" t="inlineStr">
        <is>
          <t>м2</t>
        </is>
      </c>
      <c r="F103" s="295" t="n">
        <v>0.3434</v>
      </c>
      <c r="G103" s="175" t="n">
        <v>3.62</v>
      </c>
      <c r="H103" s="175">
        <f>ROUND(F103*G103,2)</f>
        <v/>
      </c>
      <c r="I103" s="146" t="n"/>
    </row>
    <row r="104">
      <c r="A104" s="139" t="n">
        <v>88</v>
      </c>
      <c r="B104" s="284" t="n"/>
      <c r="C104" s="200" t="inlineStr">
        <is>
          <t>03.1.02.03-0011</t>
        </is>
      </c>
      <c r="D104" s="294" t="inlineStr">
        <is>
          <t>Известь строительная негашеная комовая, сорт I</t>
        </is>
      </c>
      <c r="E104" s="295" t="inlineStr">
        <is>
          <t>т</t>
        </is>
      </c>
      <c r="F104" s="295" t="n">
        <v>0.001564</v>
      </c>
      <c r="G104" s="175" t="n">
        <v>734.5</v>
      </c>
      <c r="H104" s="175">
        <f>ROUND(F104*G104,2)</f>
        <v/>
      </c>
      <c r="I104" s="146" t="n"/>
    </row>
    <row r="105">
      <c r="A105" s="139" t="n">
        <v>89</v>
      </c>
      <c r="B105" s="284" t="n"/>
      <c r="C105" s="200" t="inlineStr">
        <is>
          <t>01.7.11.07-0032</t>
        </is>
      </c>
      <c r="D105" s="294" t="inlineStr">
        <is>
          <t>Электроды сварочные Э42, диаметр 4 мм</t>
        </is>
      </c>
      <c r="E105" s="295" t="inlineStr">
        <is>
          <t>т</t>
        </is>
      </c>
      <c r="F105" s="295" t="n">
        <v>0.00011</v>
      </c>
      <c r="G105" s="175" t="n">
        <v>10315.01</v>
      </c>
      <c r="H105" s="175">
        <f>ROUND(F105*G105,2)</f>
        <v/>
      </c>
      <c r="I105" s="146" t="n"/>
    </row>
    <row r="106">
      <c r="A106" s="139" t="n">
        <v>90</v>
      </c>
      <c r="B106" s="284" t="n"/>
      <c r="C106" s="200" t="inlineStr">
        <is>
          <t>01.7.03.01-0001</t>
        </is>
      </c>
      <c r="D106" s="294" t="inlineStr">
        <is>
          <t>Вода</t>
        </is>
      </c>
      <c r="E106" s="295" t="inlineStr">
        <is>
          <t>м3</t>
        </is>
      </c>
      <c r="F106" s="295" t="n">
        <v>0.464258</v>
      </c>
      <c r="G106" s="175" t="n">
        <v>2.44</v>
      </c>
      <c r="H106" s="175">
        <f>ROUND(F106*G106,2)</f>
        <v/>
      </c>
      <c r="I106" s="146" t="n"/>
    </row>
    <row r="107">
      <c r="A107" s="139" t="n">
        <v>91</v>
      </c>
      <c r="B107" s="284" t="n"/>
      <c r="C107" s="200" t="inlineStr">
        <is>
          <t>24.3.01.01-0001</t>
        </is>
      </c>
      <c r="D107" s="294" t="inlineStr">
        <is>
          <t>Трубка ХВТ</t>
        </is>
      </c>
      <c r="E107" s="295" t="inlineStr">
        <is>
          <t>кг</t>
        </is>
      </c>
      <c r="F107" s="295" t="n">
        <v>0.016</v>
      </c>
      <c r="G107" s="175" t="n">
        <v>41.7</v>
      </c>
      <c r="H107" s="175">
        <f>ROUND(F107*G107,2)</f>
        <v/>
      </c>
      <c r="I107" s="146" t="n"/>
    </row>
    <row r="108">
      <c r="A108" s="139" t="n">
        <v>92</v>
      </c>
      <c r="B108" s="284" t="n"/>
      <c r="C108" s="200" t="inlineStr">
        <is>
          <t>01.7.06.07-0001</t>
        </is>
      </c>
      <c r="D108" s="294" t="inlineStr">
        <is>
          <t>Лента К226</t>
        </is>
      </c>
      <c r="E108" s="295" t="inlineStr">
        <is>
          <t>100 м</t>
        </is>
      </c>
      <c r="F108" s="295" t="n">
        <v>0.0048</v>
      </c>
      <c r="G108" s="175" t="n">
        <v>120</v>
      </c>
      <c r="H108" s="175">
        <f>ROUND(F108*G108,2)</f>
        <v/>
      </c>
      <c r="I108" s="146" t="n"/>
    </row>
    <row r="109">
      <c r="A109" s="139" t="n">
        <v>93</v>
      </c>
      <c r="B109" s="284" t="n"/>
      <c r="C109" s="200" t="inlineStr">
        <is>
          <t>01.2.01.02-0054</t>
        </is>
      </c>
      <c r="D109" s="294" t="inlineStr">
        <is>
          <t>Битумы нефтяные строительные марки БН-90/10</t>
        </is>
      </c>
      <c r="E109" s="295" t="inlineStr">
        <is>
          <t>т</t>
        </is>
      </c>
      <c r="F109" s="295" t="n">
        <v>0.000416</v>
      </c>
      <c r="G109" s="175" t="n">
        <v>1383.1</v>
      </c>
      <c r="H109" s="175">
        <f>ROUND(F109*G109,2)</f>
        <v/>
      </c>
      <c r="I109" s="146" t="n"/>
    </row>
    <row r="110" ht="38.25" customHeight="1" s="241">
      <c r="A110" s="139" t="n">
        <v>94</v>
      </c>
      <c r="B110" s="284" t="n"/>
      <c r="C110" s="200" t="inlineStr">
        <is>
          <t>01.7.15.14-0043</t>
        </is>
      </c>
      <c r="D110" s="294" t="inlineStr">
        <is>
          <t>Шурупы самонарезающий прокалывающий, для крепления металлических профилей или листовых деталей 3,5/11 мм</t>
        </is>
      </c>
      <c r="E110" s="295" t="inlineStr">
        <is>
          <t>100 шт.</t>
        </is>
      </c>
      <c r="F110" s="295" t="n">
        <v>0.2448</v>
      </c>
      <c r="G110" s="175" t="n">
        <v>2</v>
      </c>
      <c r="H110" s="175">
        <f>ROUND(F110*G110,2)</f>
        <v/>
      </c>
      <c r="I110" s="146" t="n"/>
    </row>
    <row r="111">
      <c r="A111" s="139" t="n">
        <v>95</v>
      </c>
      <c r="B111" s="284" t="n"/>
      <c r="C111" s="200" t="inlineStr">
        <is>
          <t>01.7.20.08-0051</t>
        </is>
      </c>
      <c r="D111" s="294" t="inlineStr">
        <is>
          <t>Ветошь</t>
        </is>
      </c>
      <c r="E111" s="295" t="inlineStr">
        <is>
          <t>кг</t>
        </is>
      </c>
      <c r="F111" s="295" t="n">
        <v>0.0151</v>
      </c>
      <c r="G111" s="175" t="n">
        <v>1.82</v>
      </c>
      <c r="H111" s="175">
        <f>ROUND(F111*G111,2)</f>
        <v/>
      </c>
      <c r="I111" s="146" t="n"/>
    </row>
    <row r="114">
      <c r="B114" s="243" t="inlineStr">
        <is>
          <t>Составил ______________________     Д.Ю. Нефедова</t>
        </is>
      </c>
    </row>
    <row r="115">
      <c r="B115" s="117" t="inlineStr">
        <is>
          <t xml:space="preserve">                         (подпись, инициалы, фамилия)</t>
        </is>
      </c>
    </row>
    <row r="117">
      <c r="B117" s="243" t="inlineStr">
        <is>
          <t>Проверил ______________________        А.В. Костянецкая</t>
        </is>
      </c>
    </row>
    <row r="118">
      <c r="B118" s="11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24:E24"/>
    <mergeCell ref="A9:A10"/>
    <mergeCell ref="A54:E54"/>
    <mergeCell ref="A12:E12"/>
    <mergeCell ref="A2:H2"/>
    <mergeCell ref="A26:E26"/>
    <mergeCell ref="A51:E51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E73" sqref="E7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0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92" t="inlineStr">
        <is>
          <t>Наименование разрабатываемого показателя УНЦ — Демонтаж однополюсного разъединителя 220 кВ</t>
        </is>
      </c>
    </row>
    <row r="8">
      <c r="B8" s="293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ОБ'!J48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ОБ'!J50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ОБ'!J59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ОБ'!J60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ОБ'!D66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ОБ'!D64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ОБ'!J55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ОБ'!J56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ОБ'!J69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ОБ'!E70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3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64" workbookViewId="0">
      <selection activeCell="B72" sqref="B72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305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7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однополюсного разъединителя 220 кВ</t>
        </is>
      </c>
    </row>
    <row r="7" ht="12.75" customFormat="1" customHeight="1" s="240">
      <c r="A7" s="262" t="inlineStr">
        <is>
          <t>Единица измерения  — 1 ед.</t>
        </is>
      </c>
      <c r="I7" s="292" t="n"/>
      <c r="J7" s="292" t="n"/>
    </row>
    <row r="8" ht="13.5" customFormat="1" customHeight="1" s="240">
      <c r="A8" s="262" t="n"/>
    </row>
    <row r="9" ht="27" customHeight="1" s="241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1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1" t="n"/>
      <c r="M9" s="238" t="n"/>
      <c r="N9" s="238" t="n"/>
    </row>
    <row r="10" ht="28.5" customHeight="1" s="241">
      <c r="A10" s="373" t="n"/>
      <c r="B10" s="373" t="n"/>
      <c r="C10" s="373" t="n"/>
      <c r="D10" s="373" t="n"/>
      <c r="E10" s="373" t="n"/>
      <c r="F10" s="295" t="inlineStr">
        <is>
          <t>на ед. изм.</t>
        </is>
      </c>
      <c r="G10" s="295" t="inlineStr">
        <is>
          <t>общая</t>
        </is>
      </c>
      <c r="H10" s="373" t="n"/>
      <c r="I10" s="295" t="inlineStr">
        <is>
          <t>на ед. изм.</t>
        </is>
      </c>
      <c r="J10" s="295" t="inlineStr">
        <is>
          <t>общая</t>
        </is>
      </c>
      <c r="M10" s="238" t="n"/>
      <c r="N10" s="238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38" t="n"/>
      <c r="N11" s="238" t="n"/>
    </row>
    <row r="12">
      <c r="A12" s="295" t="n"/>
      <c r="B12" s="282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62" t="n"/>
      <c r="J12" s="162" t="n"/>
    </row>
    <row r="13" ht="25.5" customHeight="1" s="241">
      <c r="A13" s="295" t="n">
        <v>1</v>
      </c>
      <c r="B13" s="200" t="inlineStr">
        <is>
          <t>1-3-9</t>
        </is>
      </c>
      <c r="C13" s="294" t="inlineStr">
        <is>
          <t>Затраты труда рабочих (средний разряд работы 3,9)</t>
        </is>
      </c>
      <c r="D13" s="295" t="inlineStr">
        <is>
          <t>чел.-ч.</t>
        </is>
      </c>
      <c r="E13" s="377">
        <f>G13/F13</f>
        <v/>
      </c>
      <c r="F13" s="175" t="n">
        <v>9.51</v>
      </c>
      <c r="G13" s="175" t="n">
        <v>2906</v>
      </c>
      <c r="H13" s="298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5" t="n"/>
      <c r="B14" s="295" t="n"/>
      <c r="C14" s="282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77">
        <f>SUM(E13:E13)</f>
        <v/>
      </c>
      <c r="F14" s="175" t="n"/>
      <c r="G14" s="175">
        <f>SUM(G13:G13)</f>
        <v/>
      </c>
      <c r="H14" s="299" t="n">
        <v>1</v>
      </c>
      <c r="I14" s="162" t="n"/>
      <c r="J14" s="175">
        <f>SUM(J13:J13)</f>
        <v/>
      </c>
      <c r="K14" s="379" t="n"/>
    </row>
    <row r="15" ht="38.25" customFormat="1" customHeight="1" s="238">
      <c r="A15" s="295" t="n"/>
      <c r="B15" s="295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175">
        <f>SUM(G14)*0.7</f>
        <v/>
      </c>
      <c r="H15" s="299" t="n">
        <v>1</v>
      </c>
      <c r="I15" s="162" t="n"/>
      <c r="J15" s="175">
        <f>SUM(J14)*0.7</f>
        <v/>
      </c>
    </row>
    <row r="16" ht="14.25" customFormat="1" customHeight="1" s="238">
      <c r="A16" s="295" t="n"/>
      <c r="B16" s="294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62" t="n"/>
      <c r="J16" s="162" t="n"/>
    </row>
    <row r="17" ht="14.25" customFormat="1" customHeight="1" s="238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77">
        <f>Прил.3!F25</f>
        <v/>
      </c>
      <c r="F17" s="175">
        <f>G17/E17</f>
        <v/>
      </c>
      <c r="G17" s="175">
        <f>Прил.3!H24</f>
        <v/>
      </c>
      <c r="H17" s="299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5" t="n"/>
      <c r="B18" s="295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5" t="n"/>
      <c r="B19" s="282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62" t="n"/>
      <c r="J19" s="162" t="n"/>
    </row>
    <row r="20" ht="14.25" customFormat="1" customHeight="1" s="238">
      <c r="A20" s="295" t="n"/>
      <c r="B20" s="294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62" t="n"/>
      <c r="J20" s="162" t="n"/>
    </row>
    <row r="21" ht="25.5" customFormat="1" customHeight="1" s="238">
      <c r="A21" s="295" t="n">
        <v>3</v>
      </c>
      <c r="B21" s="200" t="inlineStr">
        <is>
          <t>91.05.05-014</t>
        </is>
      </c>
      <c r="C21" s="294" t="inlineStr">
        <is>
          <t>Краны на автомобильном ходу, грузоподъемность 10 т</t>
        </is>
      </c>
      <c r="D21" s="295" t="inlineStr">
        <is>
          <t>маш.-ч</t>
        </is>
      </c>
      <c r="E21" s="377" t="n">
        <v>17.026688</v>
      </c>
      <c r="F21" s="297" t="n">
        <v>111.99</v>
      </c>
      <c r="G21" s="175">
        <f>ROUND(E21*F21,2)</f>
        <v/>
      </c>
      <c r="H21" s="298">
        <f>G21/$G$49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5" t="n">
        <v>4</v>
      </c>
      <c r="B22" s="200" t="inlineStr">
        <is>
          <t>91.10.01-002</t>
        </is>
      </c>
      <c r="C22" s="294" t="inlineStr">
        <is>
          <t>Агрегаты наполнительно-опрессовочные до 300 м3/ч</t>
        </is>
      </c>
      <c r="D22" s="295" t="inlineStr">
        <is>
          <t>маш.-ч</t>
        </is>
      </c>
      <c r="E22" s="377" t="n">
        <v>5.1336</v>
      </c>
      <c r="F22" s="297" t="n">
        <v>287.99</v>
      </c>
      <c r="G22" s="175">
        <f>ROUND(E22*F22,2)</f>
        <v/>
      </c>
      <c r="H22" s="298">
        <f>G22/$G$49</f>
        <v/>
      </c>
      <c r="I22" s="175">
        <f>ROUND(F22*Прил.10!$D$12,2)</f>
        <v/>
      </c>
      <c r="J22" s="175">
        <f>ROUND(I22*E22,2)</f>
        <v/>
      </c>
    </row>
    <row r="23" ht="25.5" customFormat="1" customHeight="1" s="238">
      <c r="A23" s="295" t="n">
        <v>5</v>
      </c>
      <c r="B23" s="200" t="inlineStr">
        <is>
          <t>91.06.06-042</t>
        </is>
      </c>
      <c r="C23" s="294" t="inlineStr">
        <is>
          <t>Подъемники гидравлические высотой подъема: 10 м</t>
        </is>
      </c>
      <c r="D23" s="295" t="inlineStr">
        <is>
          <t>маш.-ч</t>
        </is>
      </c>
      <c r="E23" s="377" t="n">
        <v>20.3688</v>
      </c>
      <c r="F23" s="297" t="n">
        <v>29.6</v>
      </c>
      <c r="G23" s="175">
        <f>ROUND(E23*F23,2)</f>
        <v/>
      </c>
      <c r="H23" s="298">
        <f>G23/$G$49</f>
        <v/>
      </c>
      <c r="I23" s="175">
        <f>ROUND(F23*Прил.10!$D$12,2)</f>
        <v/>
      </c>
      <c r="J23" s="175">
        <f>ROUND(I23*E23,2)</f>
        <v/>
      </c>
    </row>
    <row r="24" ht="38.25" customFormat="1" customHeight="1" s="238">
      <c r="A24" s="295" t="n">
        <v>6</v>
      </c>
      <c r="B24" s="200" t="inlineStr">
        <is>
          <t>91.02.04-032</t>
        </is>
      </c>
      <c r="C24" s="294" t="inlineStr">
        <is>
          <t>Установки буровые для бурения скважин под сваи ковшового бурения, глубиной до 24 м, диаметром до 1200 мм</t>
        </is>
      </c>
      <c r="D24" s="295" t="inlineStr">
        <is>
          <t>маш.-ч</t>
        </is>
      </c>
      <c r="E24" s="377" t="n">
        <v>3.48</v>
      </c>
      <c r="F24" s="297" t="n">
        <v>166.23</v>
      </c>
      <c r="G24" s="175">
        <f>ROUND(E24*F24,2)</f>
        <v/>
      </c>
      <c r="H24" s="298">
        <f>G24/$G$49</f>
        <v/>
      </c>
      <c r="I24" s="175">
        <f>ROUND(F24*Прил.10!$D$12,2)</f>
        <v/>
      </c>
      <c r="J24" s="175">
        <f>ROUND(I24*E24,2)</f>
        <v/>
      </c>
    </row>
    <row r="25" ht="25.5" customFormat="1" customHeight="1" s="238">
      <c r="A25" s="295" t="n">
        <v>7</v>
      </c>
      <c r="B25" s="200" t="inlineStr">
        <is>
          <t>91.14.02-001</t>
        </is>
      </c>
      <c r="C25" s="294" t="inlineStr">
        <is>
          <t>Автомобили бортовые, грузоподъемность до 5 т</t>
        </is>
      </c>
      <c r="D25" s="295" t="inlineStr">
        <is>
          <t>маш.-ч</t>
        </is>
      </c>
      <c r="E25" s="377" t="n">
        <v>7.814978</v>
      </c>
      <c r="F25" s="297" t="n">
        <v>65.70999999999999</v>
      </c>
      <c r="G25" s="175">
        <f>ROUND(E25*F25,2)</f>
        <v/>
      </c>
      <c r="H25" s="298">
        <f>G25/$G$49</f>
        <v/>
      </c>
      <c r="I25" s="175">
        <f>ROUND(F25*Прил.10!$D$12,2)</f>
        <v/>
      </c>
      <c r="J25" s="175">
        <f>ROUND(I25*E25,2)</f>
        <v/>
      </c>
    </row>
    <row r="26" ht="25.5" customFormat="1" customHeight="1" s="238">
      <c r="A26" s="295" t="n">
        <v>8</v>
      </c>
      <c r="B26" s="200" t="inlineStr">
        <is>
          <t>91.05.06-012</t>
        </is>
      </c>
      <c r="C26" s="294" t="inlineStr">
        <is>
          <t>Краны на гусеничном ходу, грузоподъемность до 16 т</t>
        </is>
      </c>
      <c r="D26" s="295" t="inlineStr">
        <is>
          <t>маш.-ч</t>
        </is>
      </c>
      <c r="E26" s="377" t="n">
        <v>5.10064</v>
      </c>
      <c r="F26" s="297" t="n">
        <v>96.89</v>
      </c>
      <c r="G26" s="175">
        <f>ROUND(E26*F26,2)</f>
        <v/>
      </c>
      <c r="H26" s="298">
        <f>G26/$G$49</f>
        <v/>
      </c>
      <c r="I26" s="175">
        <f>ROUND(F26*Прил.10!$D$12,2)</f>
        <v/>
      </c>
      <c r="J26" s="175">
        <f>ROUND(I26*E26,2)</f>
        <v/>
      </c>
    </row>
    <row r="27" ht="14.25" customFormat="1" customHeight="1" s="238">
      <c r="A27" s="295" t="n"/>
      <c r="B27" s="295" t="n"/>
      <c r="C27" s="294" t="inlineStr">
        <is>
          <t>Итого основные машины и механизмы</t>
        </is>
      </c>
      <c r="D27" s="295" t="n"/>
      <c r="E27" s="377" t="n"/>
      <c r="F27" s="175" t="n"/>
      <c r="G27" s="175">
        <f>SUM(G21:G26)</f>
        <v/>
      </c>
      <c r="H27" s="299">
        <f>G27/G49</f>
        <v/>
      </c>
      <c r="I27" s="170" t="n"/>
      <c r="J27" s="175">
        <f>SUM(J21:J26)</f>
        <v/>
      </c>
    </row>
    <row r="28" ht="25.5" customFormat="1" customHeight="1" s="238">
      <c r="A28" s="295" t="n"/>
      <c r="B28" s="295" t="n"/>
      <c r="C28" s="171" t="inlineStr">
        <is>
          <t>Итого основные машины и механизмы 
(с коэффициентом на демонтаж 0,7)</t>
        </is>
      </c>
      <c r="D28" s="295" t="n"/>
      <c r="E28" s="380" t="n"/>
      <c r="F28" s="296" t="n"/>
      <c r="G28" s="175">
        <f>G27*0.7</f>
        <v/>
      </c>
      <c r="H28" s="298">
        <f>G28/G50</f>
        <v/>
      </c>
      <c r="I28" s="175" t="n"/>
      <c r="J28" s="175">
        <f>J27*0.7</f>
        <v/>
      </c>
    </row>
    <row r="29" outlineLevel="1" ht="38.25" customFormat="1" customHeight="1" s="238">
      <c r="A29" s="295" t="n">
        <v>9</v>
      </c>
      <c r="B29" s="200" t="inlineStr">
        <is>
          <t>91.01.05-104</t>
        </is>
      </c>
      <c r="C29" s="294" t="inlineStr">
        <is>
          <t>Экскаваторы одноковшовые дизельные на пневмоколесном ходу, емкость ковша 0,4 м3</t>
        </is>
      </c>
      <c r="D29" s="295" t="inlineStr">
        <is>
          <t>маш.-ч</t>
        </is>
      </c>
      <c r="E29" s="377" t="n">
        <v>1.56</v>
      </c>
      <c r="F29" s="297" t="n">
        <v>98.90000000000001</v>
      </c>
      <c r="G29" s="175">
        <f>ROUND(E29*F29,2)</f>
        <v/>
      </c>
      <c r="H29" s="298">
        <f>G29/$G$49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95" t="n">
        <v>10</v>
      </c>
      <c r="B30" s="200" t="inlineStr">
        <is>
          <t>91.17.04-233</t>
        </is>
      </c>
      <c r="C30" s="294" t="inlineStr">
        <is>
          <t>Установки для сварки ручной дуговой (постоянного тока)</t>
        </is>
      </c>
      <c r="D30" s="295" t="inlineStr">
        <is>
          <t>маш.-ч</t>
        </is>
      </c>
      <c r="E30" s="377" t="n">
        <v>10.82518</v>
      </c>
      <c r="F30" s="297" t="n">
        <v>8.1</v>
      </c>
      <c r="G30" s="175">
        <f>ROUND(E30*F30,2)</f>
        <v/>
      </c>
      <c r="H30" s="298">
        <f>G30/$G$49</f>
        <v/>
      </c>
      <c r="I30" s="175">
        <f>ROUND(F30*Прил.10!$D$12,2)</f>
        <v/>
      </c>
      <c r="J30" s="175">
        <f>ROUND(I30*E30,2)</f>
        <v/>
      </c>
    </row>
    <row r="31" outlineLevel="1" ht="25.5" customFormat="1" customHeight="1" s="238">
      <c r="A31" s="295" t="n">
        <v>11</v>
      </c>
      <c r="B31" s="200" t="inlineStr">
        <is>
          <t>91.06.03-058</t>
        </is>
      </c>
      <c r="C31" s="294" t="inlineStr">
        <is>
          <t>Лебедки электрические тяговым усилием 156,96 кН (16 т)</t>
        </is>
      </c>
      <c r="D31" s="295" t="inlineStr">
        <is>
          <t>маш.-ч</t>
        </is>
      </c>
      <c r="E31" s="377" t="n">
        <v>0.4968</v>
      </c>
      <c r="F31" s="297" t="n">
        <v>131.44</v>
      </c>
      <c r="G31" s="175">
        <f>ROUND(E31*F31,2)</f>
        <v/>
      </c>
      <c r="H31" s="298">
        <f>G31/$G$49</f>
        <v/>
      </c>
      <c r="I31" s="175">
        <f>ROUND(F31*Прил.10!$D$12,2)</f>
        <v/>
      </c>
      <c r="J31" s="175">
        <f>ROUND(I31*E31,2)</f>
        <v/>
      </c>
    </row>
    <row r="32" outlineLevel="1" ht="51" customFormat="1" customHeight="1" s="238">
      <c r="A32" s="295" t="n">
        <v>12</v>
      </c>
      <c r="B32" s="200" t="inlineStr">
        <is>
          <t>91.18.01-007</t>
        </is>
      </c>
      <c r="C32" s="29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95" t="inlineStr">
        <is>
          <t>маш.-ч</t>
        </is>
      </c>
      <c r="E32" s="377" t="n">
        <v>0.34308</v>
      </c>
      <c r="F32" s="297" t="n">
        <v>90</v>
      </c>
      <c r="G32" s="175">
        <f>ROUND(E32*F32,2)</f>
        <v/>
      </c>
      <c r="H32" s="298">
        <f>G32/$G$49</f>
        <v/>
      </c>
      <c r="I32" s="175">
        <f>ROUND(F32*Прил.10!$D$12,2)</f>
        <v/>
      </c>
      <c r="J32" s="175">
        <f>ROUND(I32*E32,2)</f>
        <v/>
      </c>
    </row>
    <row r="33" outlineLevel="1" ht="38.25" customFormat="1" customHeight="1" s="238">
      <c r="A33" s="295" t="n">
        <v>13</v>
      </c>
      <c r="B33" s="200" t="inlineStr">
        <is>
          <t>91.01.05-106</t>
        </is>
      </c>
      <c r="C33" s="294" t="inlineStr">
        <is>
          <t>Экскаваторы одноковшовые дизельные на пневмоколесном ходу, емкость ковша 0,25 м3</t>
        </is>
      </c>
      <c r="D33" s="295" t="inlineStr">
        <is>
          <t>маш.-ч</t>
        </is>
      </c>
      <c r="E33" s="377" t="n">
        <v>0.35116</v>
      </c>
      <c r="F33" s="297" t="n">
        <v>70.01000000000001</v>
      </c>
      <c r="G33" s="175">
        <f>ROUND(E33*F33,2)</f>
        <v/>
      </c>
      <c r="H33" s="298">
        <f>G33/$G$49</f>
        <v/>
      </c>
      <c r="I33" s="175">
        <f>ROUND(F33*Прил.10!$D$12,2)</f>
        <v/>
      </c>
      <c r="J33" s="175">
        <f>ROUND(I33*E33,2)</f>
        <v/>
      </c>
    </row>
    <row r="34" outlineLevel="1" ht="14.25" customFormat="1" customHeight="1" s="238">
      <c r="A34" s="295" t="n">
        <v>14</v>
      </c>
      <c r="B34" s="200" t="inlineStr">
        <is>
          <t>91.07.04-001</t>
        </is>
      </c>
      <c r="C34" s="294" t="inlineStr">
        <is>
          <t>Вибратор глубинный</t>
        </is>
      </c>
      <c r="D34" s="295" t="inlineStr">
        <is>
          <t>маш.-ч</t>
        </is>
      </c>
      <c r="E34" s="377" t="n">
        <v>8.68736</v>
      </c>
      <c r="F34" s="297" t="n">
        <v>1.9</v>
      </c>
      <c r="G34" s="175">
        <f>ROUND(E34*F34,2)</f>
        <v/>
      </c>
      <c r="H34" s="298">
        <f>G34/$G$49</f>
        <v/>
      </c>
      <c r="I34" s="175">
        <f>ROUND(F34*Прил.10!$D$12,2)</f>
        <v/>
      </c>
      <c r="J34" s="175">
        <f>ROUND(I34*E34,2)</f>
        <v/>
      </c>
    </row>
    <row r="35" outlineLevel="1" ht="25.5" customFormat="1" customHeight="1" s="238">
      <c r="A35" s="295" t="n">
        <v>15</v>
      </c>
      <c r="B35" s="200" t="inlineStr">
        <is>
          <t>91.14.03-002</t>
        </is>
      </c>
      <c r="C35" s="294" t="inlineStr">
        <is>
          <t>Автомобиль-самосвал, грузоподъемность до 10 т</t>
        </is>
      </c>
      <c r="D35" s="295" t="inlineStr">
        <is>
          <t>маш.-ч</t>
        </is>
      </c>
      <c r="E35" s="377" t="n">
        <v>0.18793</v>
      </c>
      <c r="F35" s="297" t="n">
        <v>87.48999999999999</v>
      </c>
      <c r="G35" s="175">
        <f>ROUND(E35*F35,2)</f>
        <v/>
      </c>
      <c r="H35" s="298">
        <f>G35/$G$49</f>
        <v/>
      </c>
      <c r="I35" s="175">
        <f>ROUND(F35*Прил.10!$D$12,2)</f>
        <v/>
      </c>
      <c r="J35" s="175">
        <f>ROUND(I35*E35,2)</f>
        <v/>
      </c>
    </row>
    <row r="36" outlineLevel="1" ht="25.5" customFormat="1" customHeight="1" s="238">
      <c r="A36" s="295" t="n">
        <v>16</v>
      </c>
      <c r="B36" s="200" t="inlineStr">
        <is>
          <t>91.06.01-003</t>
        </is>
      </c>
      <c r="C36" s="294" t="inlineStr">
        <is>
          <t>Домкраты гидравлические, грузоподъемность 63-100 т</t>
        </is>
      </c>
      <c r="D36" s="295" t="inlineStr">
        <is>
          <t>маш.-ч</t>
        </is>
      </c>
      <c r="E36" s="377" t="n">
        <v>12.5028</v>
      </c>
      <c r="F36" s="297" t="n">
        <v>0.9</v>
      </c>
      <c r="G36" s="175">
        <f>ROUND(E36*F36,2)</f>
        <v/>
      </c>
      <c r="H36" s="298">
        <f>G36/$G$49</f>
        <v/>
      </c>
      <c r="I36" s="175">
        <f>ROUND(F36*Прил.10!$D$12,2)</f>
        <v/>
      </c>
      <c r="J36" s="175">
        <f>ROUND(I36*E36,2)</f>
        <v/>
      </c>
    </row>
    <row r="37" outlineLevel="1" ht="14.25" customFormat="1" customHeight="1" s="238">
      <c r="A37" s="295" t="n">
        <v>17</v>
      </c>
      <c r="B37" s="200" t="inlineStr">
        <is>
          <t>91.08.04-021</t>
        </is>
      </c>
      <c r="C37" s="294" t="inlineStr">
        <is>
          <t>Котлы битумные передвижные 400 л</t>
        </is>
      </c>
      <c r="D37" s="295" t="inlineStr">
        <is>
          <t>маш.-ч</t>
        </is>
      </c>
      <c r="E37" s="377" t="n">
        <v>0.29445</v>
      </c>
      <c r="F37" s="297" t="n">
        <v>30</v>
      </c>
      <c r="G37" s="175">
        <f>ROUND(E37*F37,2)</f>
        <v/>
      </c>
      <c r="H37" s="298">
        <f>G37/$G$49</f>
        <v/>
      </c>
      <c r="I37" s="175">
        <f>ROUND(F37*Прил.10!$D$12,2)</f>
        <v/>
      </c>
      <c r="J37" s="175">
        <f>ROUND(I37*E37,2)</f>
        <v/>
      </c>
    </row>
    <row r="38" outlineLevel="1" ht="38.25" customFormat="1" customHeight="1" s="238">
      <c r="A38" s="295" t="n">
        <v>18</v>
      </c>
      <c r="B38" s="200" t="inlineStr">
        <is>
          <t>91.06.05-057</t>
        </is>
      </c>
      <c r="C38" s="294" t="inlineStr">
        <is>
          <t>Погрузчики одноковшовые универсальные фронтальные пневмоколесные, грузоподъемность 3 т</t>
        </is>
      </c>
      <c r="D38" s="295" t="inlineStr">
        <is>
          <t>маш.-ч</t>
        </is>
      </c>
      <c r="E38" s="377" t="n">
        <v>0.05808</v>
      </c>
      <c r="F38" s="297" t="n">
        <v>90.40000000000001</v>
      </c>
      <c r="G38" s="175">
        <f>ROUND(E38*F38,2)</f>
        <v/>
      </c>
      <c r="H38" s="298">
        <f>G38/$G$49</f>
        <v/>
      </c>
      <c r="I38" s="175">
        <f>ROUND(F38*Прил.10!$D$12,2)</f>
        <v/>
      </c>
      <c r="J38" s="175">
        <f>ROUND(I38*E38,2)</f>
        <v/>
      </c>
    </row>
    <row r="39" outlineLevel="1" ht="14.25" customFormat="1" customHeight="1" s="238">
      <c r="A39" s="295" t="n">
        <v>19</v>
      </c>
      <c r="B39" s="200" t="inlineStr">
        <is>
          <t>91.01.01-034</t>
        </is>
      </c>
      <c r="C39" s="294" t="inlineStr">
        <is>
          <t>Бульдозеры, мощность 59 кВт (80 л.с.)</t>
        </is>
      </c>
      <c r="D39" s="295" t="inlineStr">
        <is>
          <t>маш.-ч</t>
        </is>
      </c>
      <c r="E39" s="377" t="n">
        <v>0.0682</v>
      </c>
      <c r="F39" s="297" t="n">
        <v>59.47</v>
      </c>
      <c r="G39" s="175">
        <f>ROUND(E39*F39,2)</f>
        <v/>
      </c>
      <c r="H39" s="298">
        <f>G39/$G$49</f>
        <v/>
      </c>
      <c r="I39" s="175">
        <f>ROUND(F39*Прил.10!$D$12,2)</f>
        <v/>
      </c>
      <c r="J39" s="175">
        <f>ROUND(I39*E39,2)</f>
        <v/>
      </c>
    </row>
    <row r="40" outlineLevel="1" ht="38.25" customFormat="1" customHeight="1" s="238">
      <c r="A40" s="295" t="n">
        <v>20</v>
      </c>
      <c r="B40" s="200" t="inlineStr">
        <is>
          <t>91.06.06-048</t>
        </is>
      </c>
      <c r="C40" s="294" t="inlineStr">
        <is>
          <t>Подъемники одномачтовые, грузоподъемность до 500 кг, высота подъема 45 м</t>
        </is>
      </c>
      <c r="D40" s="295" t="inlineStr">
        <is>
          <t>маш.-ч</t>
        </is>
      </c>
      <c r="E40" s="377" t="n">
        <v>0.10804</v>
      </c>
      <c r="F40" s="297" t="n">
        <v>31.26</v>
      </c>
      <c r="G40" s="175">
        <f>ROUND(E40*F40,2)</f>
        <v/>
      </c>
      <c r="H40" s="298">
        <f>G40/$G$49</f>
        <v/>
      </c>
      <c r="I40" s="175">
        <f>ROUND(F40*Прил.10!$D$12,2)</f>
        <v/>
      </c>
      <c r="J40" s="175">
        <f>ROUND(I40*E40,2)</f>
        <v/>
      </c>
    </row>
    <row r="41" outlineLevel="1" ht="14.25" customFormat="1" customHeight="1" s="238">
      <c r="A41" s="295" t="n">
        <v>21</v>
      </c>
      <c r="B41" s="200" t="inlineStr">
        <is>
          <t>91.01.01-035</t>
        </is>
      </c>
      <c r="C41" s="294" t="inlineStr">
        <is>
          <t>Бульдозеры, мощность 79 кВт (108 л.с.)</t>
        </is>
      </c>
      <c r="D41" s="295" t="inlineStr">
        <is>
          <t>маш.-ч</t>
        </is>
      </c>
      <c r="E41" s="377" t="n">
        <v>0.01304</v>
      </c>
      <c r="F41" s="297" t="n">
        <v>79.06999999999999</v>
      </c>
      <c r="G41" s="175">
        <f>ROUND(E41*F41,2)</f>
        <v/>
      </c>
      <c r="H41" s="298">
        <f>G41/$G$49</f>
        <v/>
      </c>
      <c r="I41" s="175">
        <f>ROUND(F41*Прил.10!$D$12,2)</f>
        <v/>
      </c>
      <c r="J41" s="175">
        <f>ROUND(I41*E41,2)</f>
        <v/>
      </c>
    </row>
    <row r="42" outlineLevel="1" ht="14.25" customFormat="1" customHeight="1" s="238">
      <c r="A42" s="295" t="n">
        <v>22</v>
      </c>
      <c r="B42" s="200" t="inlineStr">
        <is>
          <t>91.06.05-011</t>
        </is>
      </c>
      <c r="C42" s="294" t="inlineStr">
        <is>
          <t>Погрузчик, грузоподъемность 5 т</t>
        </is>
      </c>
      <c r="D42" s="295" t="inlineStr">
        <is>
          <t>маш.-ч</t>
        </is>
      </c>
      <c r="E42" s="377" t="n">
        <v>0.0101</v>
      </c>
      <c r="F42" s="297" t="n">
        <v>89.98999999999999</v>
      </c>
      <c r="G42" s="175">
        <f>ROUND(E42*F42,2)</f>
        <v/>
      </c>
      <c r="H42" s="298">
        <f>G42/$G$49</f>
        <v/>
      </c>
      <c r="I42" s="175">
        <f>ROUND(F42*Прил.10!$D$12,2)</f>
        <v/>
      </c>
      <c r="J42" s="175">
        <f>ROUND(I42*E42,2)</f>
        <v/>
      </c>
    </row>
    <row r="43" outlineLevel="1" ht="14.25" customFormat="1" customHeight="1" s="238">
      <c r="A43" s="295" t="n">
        <v>23</v>
      </c>
      <c r="B43" s="200" t="inlineStr">
        <is>
          <t>91.07.04-002</t>
        </is>
      </c>
      <c r="C43" s="294" t="inlineStr">
        <is>
          <t>Вибратор поверхностный</t>
        </is>
      </c>
      <c r="D43" s="295" t="inlineStr">
        <is>
          <t>маш.-ч</t>
        </is>
      </c>
      <c r="E43" s="377" t="n">
        <v>0.83147</v>
      </c>
      <c r="F43" s="297" t="n">
        <v>0.5</v>
      </c>
      <c r="G43" s="175">
        <f>ROUND(E43*F43,2)</f>
        <v/>
      </c>
      <c r="H43" s="298">
        <f>G43/$G$49</f>
        <v/>
      </c>
      <c r="I43" s="175">
        <f>ROUND(F43*Прил.10!$D$12,2)</f>
        <v/>
      </c>
      <c r="J43" s="175">
        <f>ROUND(I43*E43,2)</f>
        <v/>
      </c>
    </row>
    <row r="44" outlineLevel="1" ht="38.25" customFormat="1" customHeight="1" s="238">
      <c r="A44" s="295" t="n">
        <v>24</v>
      </c>
      <c r="B44" s="200" t="inlineStr">
        <is>
          <t>91.21.01-012</t>
        </is>
      </c>
      <c r="C44" s="294" t="inlineStr">
        <is>
          <t>Агрегаты окрасочные высокого давления для окраски поверхностей конструкций, мощность 1 кВт</t>
        </is>
      </c>
      <c r="D44" s="295" t="inlineStr">
        <is>
          <t>маш.-ч</t>
        </is>
      </c>
      <c r="E44" s="377" t="n">
        <v>0.0598</v>
      </c>
      <c r="F44" s="297" t="n">
        <v>6.82</v>
      </c>
      <c r="G44" s="175">
        <f>ROUND(E44*F44,2)</f>
        <v/>
      </c>
      <c r="H44" s="298">
        <f>G44/$G$49</f>
        <v/>
      </c>
      <c r="I44" s="175">
        <f>ROUND(F44*Прил.10!$D$12,2)</f>
        <v/>
      </c>
      <c r="J44" s="175">
        <f>ROUND(I44*E44,2)</f>
        <v/>
      </c>
    </row>
    <row r="45" outlineLevel="1" ht="25.5" customFormat="1" customHeight="1" s="238">
      <c r="A45" s="295" t="n">
        <v>25</v>
      </c>
      <c r="B45" s="200" t="inlineStr">
        <is>
          <t>91.08.09-023</t>
        </is>
      </c>
      <c r="C45" s="294" t="inlineStr">
        <is>
          <t>Трамбовки пневматические при работе от передвижных компрессорных станций</t>
        </is>
      </c>
      <c r="D45" s="295" t="inlineStr">
        <is>
          <t>маш.-ч</t>
        </is>
      </c>
      <c r="E45" s="377" t="n">
        <v>0.70446</v>
      </c>
      <c r="F45" s="297" t="n">
        <v>0.55</v>
      </c>
      <c r="G45" s="175">
        <f>ROUND(E45*F45,2)</f>
        <v/>
      </c>
      <c r="H45" s="298">
        <f>G45/$G$49</f>
        <v/>
      </c>
      <c r="I45" s="175">
        <f>ROUND(F45*Прил.10!$D$12,2)</f>
        <v/>
      </c>
      <c r="J45" s="175">
        <f>ROUND(I45*E45,2)</f>
        <v/>
      </c>
    </row>
    <row r="46" outlineLevel="1" ht="25.5" customFormat="1" customHeight="1" s="238">
      <c r="A46" s="295" t="n">
        <v>26</v>
      </c>
      <c r="B46" s="200" t="inlineStr">
        <is>
          <t>91.14.03-001</t>
        </is>
      </c>
      <c r="C46" s="294" t="inlineStr">
        <is>
          <t>Автомобиль-самосвал, грузоподъемность до 7 т</t>
        </is>
      </c>
      <c r="D46" s="295" t="inlineStr">
        <is>
          <t>маш.-ч</t>
        </is>
      </c>
      <c r="E46" s="377" t="n">
        <v>0.00028</v>
      </c>
      <c r="F46" s="297" t="n">
        <v>89.54000000000001</v>
      </c>
      <c r="G46" s="175">
        <f>ROUND(E46*F46,2)</f>
        <v/>
      </c>
      <c r="H46" s="298">
        <f>G46/$G$49</f>
        <v/>
      </c>
      <c r="I46" s="175">
        <f>ROUND(F46*Прил.10!$D$12,2)</f>
        <v/>
      </c>
      <c r="J46" s="175">
        <f>ROUND(I46*E46,2)</f>
        <v/>
      </c>
    </row>
    <row r="47" ht="14.25" customFormat="1" customHeight="1" s="238">
      <c r="A47" s="295" t="n"/>
      <c r="B47" s="295" t="n"/>
      <c r="C47" s="294" t="inlineStr">
        <is>
          <t>Итого прочие машины и механизмы</t>
        </is>
      </c>
      <c r="D47" s="295" t="n"/>
      <c r="E47" s="296" t="n"/>
      <c r="F47" s="175" t="n"/>
      <c r="G47" s="170">
        <f>SUM(G29:G46)</f>
        <v/>
      </c>
      <c r="H47" s="298">
        <f>G47/G49</f>
        <v/>
      </c>
      <c r="I47" s="175" t="n"/>
      <c r="J47" s="170">
        <f>SUM(J29:J46)</f>
        <v/>
      </c>
    </row>
    <row r="48" ht="25.5" customFormat="1" customHeight="1" s="238">
      <c r="A48" s="295" t="n"/>
      <c r="B48" s="295" t="n"/>
      <c r="C48" s="171" t="inlineStr">
        <is>
          <t>Итого прочие машины и механизмы 
(с коэффициентом на демонтаж 0,7)</t>
        </is>
      </c>
      <c r="D48" s="295" t="n"/>
      <c r="E48" s="296" t="n"/>
      <c r="F48" s="175" t="n"/>
      <c r="G48" s="175">
        <f>G47*0.7</f>
        <v/>
      </c>
      <c r="H48" s="298">
        <f>G48/G50</f>
        <v/>
      </c>
      <c r="I48" s="175" t="n"/>
      <c r="J48" s="175">
        <f>J47*0.7</f>
        <v/>
      </c>
    </row>
    <row r="49" ht="25.5" customFormat="1" customHeight="1" s="238">
      <c r="A49" s="295" t="n"/>
      <c r="B49" s="295" t="n"/>
      <c r="C49" s="282" t="inlineStr">
        <is>
          <t>Итого по разделу «Машины и механизмы»</t>
        </is>
      </c>
      <c r="D49" s="295" t="n"/>
      <c r="E49" s="296" t="n"/>
      <c r="F49" s="175" t="n"/>
      <c r="G49" s="175">
        <f>G47+G27</f>
        <v/>
      </c>
      <c r="H49" s="186" t="n">
        <v>1</v>
      </c>
      <c r="I49" s="187" t="n"/>
      <c r="J49" s="185">
        <f>J47+J27</f>
        <v/>
      </c>
    </row>
    <row r="50" ht="38.25" customFormat="1" customHeight="1" s="238">
      <c r="A50" s="295" t="n"/>
      <c r="B50" s="295" t="n"/>
      <c r="C50" s="182" t="inlineStr">
        <is>
          <t>Итого по разделу «Машины и механизмы»  
(с коэффициентом на демонтаж 0,7)</t>
        </is>
      </c>
      <c r="D50" s="309" t="n"/>
      <c r="E50" s="184" t="n"/>
      <c r="F50" s="185" t="n"/>
      <c r="G50" s="185">
        <f>G28+G48</f>
        <v/>
      </c>
      <c r="H50" s="186" t="n">
        <v>1</v>
      </c>
      <c r="I50" s="187" t="n"/>
      <c r="J50" s="185">
        <f>J28+J48</f>
        <v/>
      </c>
    </row>
    <row r="51" ht="14.25" customFormat="1" customHeight="1" s="238">
      <c r="A51" s="295" t="n"/>
      <c r="B51" s="282" t="inlineStr">
        <is>
          <t>Оборудование</t>
        </is>
      </c>
      <c r="C51" s="370" t="n"/>
      <c r="D51" s="370" t="n"/>
      <c r="E51" s="370" t="n"/>
      <c r="F51" s="370" t="n"/>
      <c r="G51" s="370" t="n"/>
      <c r="H51" s="371" t="n"/>
      <c r="I51" s="162" t="n"/>
      <c r="J51" s="162" t="n"/>
    </row>
    <row r="52">
      <c r="A52" s="295" t="n"/>
      <c r="B52" s="294" t="inlineStr">
        <is>
          <t>Основное оборудование</t>
        </is>
      </c>
      <c r="C52" s="370" t="n"/>
      <c r="D52" s="370" t="n"/>
      <c r="E52" s="370" t="n"/>
      <c r="F52" s="370" t="n"/>
      <c r="G52" s="370" t="n"/>
      <c r="H52" s="371" t="n"/>
      <c r="I52" s="162" t="n"/>
      <c r="J52" s="162" t="n"/>
    </row>
    <row r="53">
      <c r="A53" s="295" t="n"/>
      <c r="B53" s="295" t="n"/>
      <c r="C53" s="294" t="inlineStr">
        <is>
          <t>Итого основное оборудование</t>
        </is>
      </c>
      <c r="D53" s="295" t="n"/>
      <c r="E53" s="377" t="n"/>
      <c r="F53" s="297" t="n"/>
      <c r="G53" s="175" t="n">
        <v>0</v>
      </c>
      <c r="H53" s="299" t="n">
        <v>0</v>
      </c>
      <c r="I53" s="170" t="n"/>
      <c r="J53" s="175" t="n">
        <v>0</v>
      </c>
    </row>
    <row r="54">
      <c r="A54" s="295" t="n"/>
      <c r="B54" s="295" t="n"/>
      <c r="C54" s="294" t="inlineStr">
        <is>
          <t>Итого прочее оборудование</t>
        </is>
      </c>
      <c r="D54" s="295" t="n"/>
      <c r="E54" s="377" t="n"/>
      <c r="F54" s="297" t="n"/>
      <c r="G54" s="175" t="n">
        <v>0</v>
      </c>
      <c r="H54" s="298" t="n">
        <v>0</v>
      </c>
      <c r="I54" s="170" t="n"/>
      <c r="J54" s="175" t="n">
        <v>0</v>
      </c>
    </row>
    <row r="55">
      <c r="A55" s="295" t="n"/>
      <c r="B55" s="295" t="n"/>
      <c r="C55" s="282" t="inlineStr">
        <is>
          <t>Итого по разделу «Оборудование»</t>
        </is>
      </c>
      <c r="D55" s="295" t="n"/>
      <c r="E55" s="296" t="n"/>
      <c r="F55" s="297" t="n"/>
      <c r="G55" s="175">
        <f>G54+G53</f>
        <v/>
      </c>
      <c r="H55" s="299">
        <f>H54+H53</f>
        <v/>
      </c>
      <c r="I55" s="170" t="n"/>
      <c r="J55" s="175">
        <f>J54+J53</f>
        <v/>
      </c>
    </row>
    <row r="56" ht="25.5" customHeight="1" s="241">
      <c r="A56" s="295" t="n"/>
      <c r="B56" s="295" t="n"/>
      <c r="C56" s="294" t="inlineStr">
        <is>
          <t>в том числе технологическое оборудование</t>
        </is>
      </c>
      <c r="D56" s="295" t="n"/>
      <c r="E56" s="380" t="n"/>
      <c r="F56" s="297" t="n"/>
      <c r="G56" s="175" t="n">
        <v>0</v>
      </c>
      <c r="H56" s="299" t="n"/>
      <c r="I56" s="170" t="n"/>
      <c r="J56" s="175">
        <f>J55</f>
        <v/>
      </c>
    </row>
    <row r="57" ht="14.25" customFormat="1" customHeight="1" s="238">
      <c r="A57" s="295" t="n"/>
      <c r="B57" s="282" t="inlineStr">
        <is>
          <t>Материалы</t>
        </is>
      </c>
      <c r="C57" s="370" t="n"/>
      <c r="D57" s="370" t="n"/>
      <c r="E57" s="370" t="n"/>
      <c r="F57" s="370" t="n"/>
      <c r="G57" s="370" t="n"/>
      <c r="H57" s="371" t="n"/>
      <c r="I57" s="189" t="n"/>
      <c r="J57" s="189" t="n"/>
    </row>
    <row r="58" ht="14.25" customFormat="1" customHeight="1" s="238">
      <c r="A58" s="295" t="n"/>
      <c r="B58" s="294" t="inlineStr">
        <is>
          <t>Основные материалы</t>
        </is>
      </c>
      <c r="C58" s="370" t="n"/>
      <c r="D58" s="370" t="n"/>
      <c r="E58" s="370" t="n"/>
      <c r="F58" s="370" t="n"/>
      <c r="G58" s="370" t="n"/>
      <c r="H58" s="371" t="n"/>
      <c r="I58" s="189" t="n"/>
      <c r="J58" s="189" t="n"/>
    </row>
    <row r="59" ht="14.25" customFormat="1" customHeight="1" s="238">
      <c r="A59" s="295" t="n"/>
      <c r="B59" s="200" t="n"/>
      <c r="C59" s="294" t="inlineStr">
        <is>
          <t>Итого основные материалы</t>
        </is>
      </c>
      <c r="D59" s="295" t="n"/>
      <c r="E59" s="377" t="n"/>
      <c r="F59" s="175" t="n"/>
      <c r="G59" s="175" t="n">
        <v>0</v>
      </c>
      <c r="H59" s="298" t="n">
        <v>0</v>
      </c>
      <c r="I59" s="175" t="n"/>
      <c r="J59" s="175" t="n">
        <v>0</v>
      </c>
    </row>
    <row r="60" ht="14.25" customFormat="1" customHeight="1" s="238">
      <c r="A60" s="295" t="n"/>
      <c r="B60" s="295" t="n"/>
      <c r="C60" s="294" t="inlineStr">
        <is>
          <t>Итого прочие материалы</t>
        </is>
      </c>
      <c r="D60" s="295" t="n"/>
      <c r="E60" s="296" t="n"/>
      <c r="F60" s="297" t="n"/>
      <c r="G60" s="175" t="n">
        <v>0</v>
      </c>
      <c r="H60" s="298" t="n">
        <v>0</v>
      </c>
      <c r="I60" s="175" t="n"/>
      <c r="J60" s="175" t="n">
        <v>0</v>
      </c>
    </row>
    <row r="61" ht="14.25" customFormat="1" customHeight="1" s="238">
      <c r="A61" s="295" t="n"/>
      <c r="B61" s="295" t="n"/>
      <c r="C61" s="282" t="inlineStr">
        <is>
          <t>Итого по разделу «Материалы»</t>
        </is>
      </c>
      <c r="D61" s="295" t="n"/>
      <c r="E61" s="296" t="n"/>
      <c r="F61" s="297" t="n"/>
      <c r="G61" s="175">
        <f>G59+G60</f>
        <v/>
      </c>
      <c r="H61" s="298" t="n">
        <v>0</v>
      </c>
      <c r="I61" s="175" t="n"/>
      <c r="J61" s="175">
        <f>J59+J60</f>
        <v/>
      </c>
    </row>
    <row r="62" ht="14.25" customFormat="1" customHeight="1" s="238">
      <c r="A62" s="295" t="n"/>
      <c r="B62" s="295" t="n"/>
      <c r="C62" s="294" t="inlineStr">
        <is>
          <t>ИТОГО ПО РМ</t>
        </is>
      </c>
      <c r="D62" s="295" t="n"/>
      <c r="E62" s="296" t="n"/>
      <c r="F62" s="297" t="n"/>
      <c r="G62" s="175">
        <f>G14+G49</f>
        <v/>
      </c>
      <c r="H62" s="298" t="n"/>
      <c r="I62" s="175" t="n"/>
      <c r="J62" s="175">
        <f>J14+J49+J61</f>
        <v/>
      </c>
    </row>
    <row r="63" ht="25.5" customFormat="1" customHeight="1" s="238">
      <c r="A63" s="295" t="n"/>
      <c r="B63" s="295" t="n"/>
      <c r="C63" s="294" t="inlineStr">
        <is>
          <t>ИТОГО ПО РМ
(с коэффициентом на демонтаж 0,7)</t>
        </is>
      </c>
      <c r="D63" s="295" t="n"/>
      <c r="E63" s="296" t="n"/>
      <c r="F63" s="297" t="n"/>
      <c r="G63" s="175">
        <f>G15+G50</f>
        <v/>
      </c>
      <c r="H63" s="298" t="n"/>
      <c r="I63" s="175" t="n"/>
      <c r="J63" s="175">
        <f>J14*0.7+J49*0.7+J61</f>
        <v/>
      </c>
    </row>
    <row r="64" ht="14.25" customFormat="1" customHeight="1" s="238">
      <c r="A64" s="295" t="n"/>
      <c r="B64" s="295" t="n"/>
      <c r="C64" s="294" t="inlineStr">
        <is>
          <t>Накладные расходы</t>
        </is>
      </c>
      <c r="D64" s="192">
        <f>ROUND(G64/(G$17+$G$14),2)</f>
        <v/>
      </c>
      <c r="E64" s="296" t="n"/>
      <c r="F64" s="297" t="n"/>
      <c r="G64" s="175" t="n">
        <v>3589</v>
      </c>
      <c r="H64" s="299" t="n"/>
      <c r="I64" s="175" t="n"/>
      <c r="J64" s="175">
        <f>ROUND(D64*(J14+J17),2)</f>
        <v/>
      </c>
    </row>
    <row r="65" ht="25.5" customFormat="1" customHeight="1" s="238">
      <c r="A65" s="295" t="n"/>
      <c r="B65" s="295" t="n"/>
      <c r="C65" s="294" t="inlineStr">
        <is>
          <t>Накладные расходы 
(с коэффициентом на демонтаж 0,7)</t>
        </is>
      </c>
      <c r="D65" s="193">
        <f>ROUND(G65/(G$18+$G$15),2)</f>
        <v/>
      </c>
      <c r="E65" s="296" t="n"/>
      <c r="F65" s="297" t="n"/>
      <c r="G65" s="175">
        <f>G64*0.7</f>
        <v/>
      </c>
      <c r="H65" s="299" t="n"/>
      <c r="I65" s="175" t="n"/>
      <c r="J65" s="175">
        <f>ROUND(D65*(J15+J18),2)</f>
        <v/>
      </c>
    </row>
    <row r="66" ht="14.25" customFormat="1" customHeight="1" s="238">
      <c r="A66" s="295" t="n"/>
      <c r="B66" s="295" t="n"/>
      <c r="C66" s="294" t="inlineStr">
        <is>
          <t>Сметная прибыль</t>
        </is>
      </c>
      <c r="D66" s="192">
        <f>ROUND(G66/(G$14+G$17),2)</f>
        <v/>
      </c>
      <c r="E66" s="296" t="n"/>
      <c r="F66" s="297" t="n"/>
      <c r="G66" s="175" t="n">
        <v>2402</v>
      </c>
      <c r="H66" s="299" t="n"/>
      <c r="I66" s="175" t="n"/>
      <c r="J66" s="175">
        <f>ROUND(D66*(J14+J17),2)</f>
        <v/>
      </c>
    </row>
    <row r="67" ht="25.5" customFormat="1" customHeight="1" s="238">
      <c r="A67" s="295" t="n"/>
      <c r="B67" s="295" t="n"/>
      <c r="C67" s="294" t="inlineStr">
        <is>
          <t>Сметная прибыль 
(с коэффициентом на демонтаж 0,7)</t>
        </is>
      </c>
      <c r="D67" s="193">
        <f>ROUND(G67/(G$15+G$18),2)</f>
        <v/>
      </c>
      <c r="E67" s="296" t="n"/>
      <c r="F67" s="297" t="n"/>
      <c r="G67" s="175">
        <f>G66*0.7</f>
        <v/>
      </c>
      <c r="H67" s="299" t="n"/>
      <c r="I67" s="175" t="n"/>
      <c r="J67" s="175">
        <f>ROUND(D67*(J15+J18),2)</f>
        <v/>
      </c>
    </row>
    <row r="68" ht="25.5" customFormat="1" customHeight="1" s="238">
      <c r="A68" s="295" t="n"/>
      <c r="B68" s="295" t="n"/>
      <c r="C68" s="294" t="inlineStr">
        <is>
          <t>Итого СМР (с НР и СП) 
(с коэффициентом на демонтаж 0,7)</t>
        </is>
      </c>
      <c r="D68" s="295" t="n"/>
      <c r="E68" s="296" t="n"/>
      <c r="F68" s="297" t="n"/>
      <c r="G68" s="175">
        <f>G63+G65+G67</f>
        <v/>
      </c>
      <c r="H68" s="299" t="n"/>
      <c r="I68" s="175" t="n"/>
      <c r="J68" s="175">
        <f>ROUND((J63+J65+J67),2)</f>
        <v/>
      </c>
    </row>
    <row r="69" ht="25.5" customFormat="1" customHeight="1" s="238">
      <c r="A69" s="295" t="n"/>
      <c r="B69" s="295" t="n"/>
      <c r="C69" s="294" t="inlineStr">
        <is>
          <t>ВСЕГО СМР + ОБОРУДОВАНИЕ 
(с коэффициентом на демонтаж 0,7)</t>
        </is>
      </c>
      <c r="D69" s="295" t="n"/>
      <c r="E69" s="296" t="n"/>
      <c r="F69" s="297" t="n"/>
      <c r="G69" s="175">
        <f>G68</f>
        <v/>
      </c>
      <c r="H69" s="299" t="n"/>
      <c r="I69" s="175" t="n"/>
      <c r="J69" s="175">
        <f>J68</f>
        <v/>
      </c>
    </row>
    <row r="70" ht="34.5" customFormat="1" customHeight="1" s="238">
      <c r="A70" s="295" t="n"/>
      <c r="B70" s="295" t="n"/>
      <c r="C70" s="294" t="inlineStr">
        <is>
          <t>ИТОГО ПОКАЗАТЕЛЬ НА ЕД. ИЗМ.</t>
        </is>
      </c>
      <c r="D70" s="295" t="inlineStr">
        <is>
          <t>1 ед.</t>
        </is>
      </c>
      <c r="E70" s="296" t="n">
        <v>3</v>
      </c>
      <c r="F70" s="297" t="n"/>
      <c r="G70" s="175">
        <f>G69/E70</f>
        <v/>
      </c>
      <c r="H70" s="299" t="n"/>
      <c r="I70" s="175" t="n"/>
      <c r="J70" s="185">
        <f>J69/E70</f>
        <v/>
      </c>
    </row>
    <row r="72" ht="14.25" customFormat="1" customHeight="1" s="238">
      <c r="A72" s="240" t="inlineStr">
        <is>
          <t>Составил ______________________     Д.Ю. Нефедова</t>
        </is>
      </c>
    </row>
    <row r="73" ht="14.25" customFormat="1" customHeight="1" s="238">
      <c r="A73" s="237" t="inlineStr">
        <is>
          <t xml:space="preserve">                         (подпись, инициалы, фамилия)</t>
        </is>
      </c>
    </row>
    <row r="74" ht="14.25" customFormat="1" customHeight="1" s="238">
      <c r="A74" s="240" t="n"/>
    </row>
    <row r="75" ht="14.25" customFormat="1" customHeight="1" s="238">
      <c r="A75" s="240" t="inlineStr">
        <is>
          <t>Проверил ______________________        А.В. Костянецкая</t>
        </is>
      </c>
    </row>
    <row r="76" ht="14.25" customFormat="1" customHeight="1" s="238">
      <c r="A76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C9:C10"/>
    <mergeCell ref="E9:E10"/>
    <mergeCell ref="A7:H7"/>
    <mergeCell ref="B16:H16"/>
    <mergeCell ref="B9:B10"/>
    <mergeCell ref="D9:D10"/>
    <mergeCell ref="B58:H58"/>
    <mergeCell ref="B52:H52"/>
    <mergeCell ref="B12:H12"/>
    <mergeCell ref="D6:J6"/>
    <mergeCell ref="A8:H8"/>
    <mergeCell ref="F9:G9"/>
    <mergeCell ref="B57:H57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6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0" t="inlineStr">
        <is>
          <t>Приложение №6</t>
        </is>
      </c>
    </row>
    <row r="2" ht="21.75" customHeight="1" s="241">
      <c r="A2" s="310" t="n"/>
      <c r="B2" s="310" t="n"/>
      <c r="C2" s="310" t="n"/>
      <c r="D2" s="318" t="n"/>
      <c r="E2" s="310" t="n"/>
      <c r="F2" s="310" t="n"/>
      <c r="G2" s="310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однополюсного разъединителя 220 кВ</t>
        </is>
      </c>
    </row>
    <row r="5">
      <c r="A5" s="240" t="n"/>
      <c r="B5" s="240" t="n"/>
      <c r="C5" s="240" t="n"/>
      <c r="D5" s="318" t="n"/>
      <c r="E5" s="240" t="n"/>
      <c r="F5" s="240" t="n"/>
      <c r="G5" s="240" t="n"/>
    </row>
    <row r="6" ht="30" customHeight="1" s="241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41">
      <c r="A10" s="295" t="n"/>
      <c r="B10" s="282" t="n"/>
      <c r="C10" s="294" t="inlineStr">
        <is>
          <t>ИТОГО ИНЖЕНЕРНОЕ ОБОРУДОВАНИЕ</t>
        </is>
      </c>
      <c r="D10" s="300" t="n"/>
      <c r="E10" s="206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41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175" t="n">
        <v>0</v>
      </c>
    </row>
    <row r="13" ht="19.5" customHeight="1" s="241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61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0" t="inlineStr">
        <is>
          <t>Приложение №7</t>
        </is>
      </c>
    </row>
    <row r="2">
      <c r="A2" s="310" t="n"/>
      <c r="B2" s="310" t="n"/>
      <c r="C2" s="310" t="n"/>
      <c r="D2" s="310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90" t="inlineStr">
        <is>
          <t>Код показателя</t>
        </is>
      </c>
      <c r="B8" s="290" t="inlineStr">
        <is>
          <t>Наименование показателя</t>
        </is>
      </c>
      <c r="C8" s="290" t="inlineStr">
        <is>
          <t>Наименование РМ, входящих в состав показателя</t>
        </is>
      </c>
      <c r="D8" s="290" t="inlineStr">
        <is>
          <t>Норматив цены на 01.01.2023, тыс.руб.</t>
        </is>
      </c>
    </row>
    <row r="9" ht="15" customHeight="1" s="241">
      <c r="A9" s="373" t="n"/>
      <c r="B9" s="373" t="n"/>
      <c r="C9" s="373" t="n"/>
      <c r="D9" s="373" t="n"/>
    </row>
    <row r="10">
      <c r="A10" s="295" t="n">
        <v>1</v>
      </c>
      <c r="B10" s="295" t="n">
        <v>2</v>
      </c>
      <c r="C10" s="295" t="n">
        <v>3</v>
      </c>
      <c r="D10" s="295" t="n">
        <v>4</v>
      </c>
    </row>
    <row r="11" ht="41.45" customHeight="1" s="241">
      <c r="A11" s="295" t="inlineStr">
        <is>
          <t>М6-12-4</t>
        </is>
      </c>
      <c r="B11" s="295" t="inlineStr">
        <is>
          <t>УНЦ на демонтажные работы ПС</t>
        </is>
      </c>
      <c r="C11" s="231" t="inlineStr">
        <is>
          <t>Демонтаж однополюсного разъединителя 220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6" t="n"/>
    </row>
    <row r="8">
      <c r="B8" s="316" t="n"/>
      <c r="C8" s="316" t="n"/>
      <c r="D8" s="316" t="n"/>
      <c r="E8" s="316" t="n"/>
    </row>
    <row r="9" ht="47.25" customHeight="1" s="241">
      <c r="B9" s="290" t="inlineStr">
        <is>
          <t>Наименование индекса / норм сопутствующих затрат</t>
        </is>
      </c>
      <c r="C9" s="290" t="inlineStr">
        <is>
          <t>Дата применения и обоснование индекса / норм сопутствующих затрат</t>
        </is>
      </c>
      <c r="D9" s="290" t="inlineStr">
        <is>
          <t>Размер индекса / норма сопутствующих затрат</t>
        </is>
      </c>
    </row>
    <row r="10" ht="15.75" customHeight="1" s="241">
      <c r="B10" s="290" t="n">
        <v>1</v>
      </c>
      <c r="C10" s="290" t="n">
        <v>2</v>
      </c>
      <c r="D10" s="290" t="n">
        <v>3</v>
      </c>
    </row>
    <row r="11" ht="45" customHeight="1" s="241">
      <c r="B11" s="290" t="inlineStr">
        <is>
          <t xml:space="preserve">Индекс изменения сметной стоимости на 1 квартал 2023 года. ОЗП </t>
        </is>
      </c>
      <c r="C11" s="290" t="inlineStr">
        <is>
          <t>Письмо Минстроя России от 30.03.2023г. №17106-ИФ/09  прил.1</t>
        </is>
      </c>
      <c r="D11" s="290" t="n">
        <v>44.29</v>
      </c>
    </row>
    <row r="12" ht="29.25" customHeight="1" s="241">
      <c r="B12" s="290" t="inlineStr">
        <is>
          <t>Индекс изменения сметной стоимости на 1 квартал 2023 года. ЭМ</t>
        </is>
      </c>
      <c r="C12" s="290" t="inlineStr">
        <is>
          <t>Письмо Минстроя России от 30.03.2023г. №17106-ИФ/09  прил.1</t>
        </is>
      </c>
      <c r="D12" s="290" t="n">
        <v>13.47</v>
      </c>
    </row>
    <row r="13" ht="29.25" customHeight="1" s="241">
      <c r="B13" s="290" t="inlineStr">
        <is>
          <t>Индекс изменения сметной стоимости на 1 квартал 2023 года. МАТ</t>
        </is>
      </c>
      <c r="C13" s="290" t="inlineStr">
        <is>
          <t>Письмо Минстроя России от 30.03.2023г. №17106-ИФ/09  прил.1</t>
        </is>
      </c>
      <c r="D13" s="290" t="n">
        <v>8.039999999999999</v>
      </c>
    </row>
    <row r="14" ht="30.75" customHeight="1" s="241">
      <c r="B14" s="290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90" t="n">
        <v>6.26</v>
      </c>
    </row>
    <row r="15" ht="89.25" customHeight="1" s="241">
      <c r="B15" s="290" t="inlineStr">
        <is>
          <t>Временные здания и сооружения</t>
        </is>
      </c>
      <c r="C15" s="29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90" t="inlineStr">
        <is>
          <t>Дополнительные затраты при производстве строительно-монтажных работ в зимнее время</t>
        </is>
      </c>
      <c r="C16" s="29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90" t="inlineStr">
        <is>
          <t>Строительный контроль</t>
        </is>
      </c>
      <c r="C17" s="290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90" t="inlineStr">
        <is>
          <t>Авторский надзор - 0,2%</t>
        </is>
      </c>
      <c r="C18" s="290" t="inlineStr">
        <is>
          <t>Приказ от 4.08.2020 № 421/пр п.173</t>
        </is>
      </c>
      <c r="D18" s="114" t="n">
        <v>0.002</v>
      </c>
    </row>
    <row r="19" ht="24" customHeight="1" s="241">
      <c r="B19" s="290" t="inlineStr">
        <is>
          <t>Непредвиденные расходы</t>
        </is>
      </c>
      <c r="C19" s="290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0" t="inlineStr">
        <is>
          <t>С1ср</t>
        </is>
      </c>
      <c r="D7" s="290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90" t="inlineStr">
        <is>
          <t>tср</t>
        </is>
      </c>
      <c r="D8" s="290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90" t="inlineStr">
        <is>
          <t>Кув</t>
        </is>
      </c>
      <c r="D9" s="290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90" t="n"/>
      <c r="D10" s="290" t="n"/>
      <c r="E10" s="253" t="n">
        <v>3.9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90" t="inlineStr">
        <is>
          <t>КТ</t>
        </is>
      </c>
      <c r="D11" s="290" t="inlineStr">
        <is>
          <t>-</t>
        </is>
      </c>
      <c r="E11" s="254" t="n">
        <v>1.324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81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2025-01-24T12:12:11Z</dcterms:modified>
  <cp:lastModifiedBy>Nikolay Ivanov</cp:lastModifiedBy>
  <cp:lastPrinted>2023-11-29T09:42:44Z</cp:lastPrinted>
</cp:coreProperties>
</file>