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600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kМатериалы">'Прил. 3'!$K$2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табл'!$A$1:$E$32</definedName>
    <definedName name="_xlnm.Print_Area" localSheetId="1">'Прил.2 Расч стоим'!$A$1:$K$41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8">'ФОТр.тек.'!$A$1:$F$13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0;[Red]\-\ #,##0.00"/>
    <numFmt numFmtId="166" formatCode="#,##0.0"/>
    <numFmt numFmtId="167" formatCode="#,##0.000"/>
    <numFmt numFmtId="168" formatCode="0.0000"/>
  </numFmts>
  <fonts count="14">
    <font>
      <name val="Calibri"/>
      <strike val="0"/>
      <color rgb="FF000000"/>
      <sz val="11"/>
    </font>
    <font>
      <name val="Times New Roman"/>
      <strike val="0"/>
      <color rgb="FF000000"/>
      <sz val="12"/>
    </font>
    <font>
      <name val="Times New Roman"/>
      <strike val="0"/>
      <color rgb="FFFF0000"/>
      <sz val="12"/>
    </font>
    <font>
      <name val="Times New Roman"/>
      <strike val="0"/>
      <color rgb="FF000000"/>
      <sz val="14"/>
    </font>
    <font>
      <name val="Times New Roman"/>
      <b val="1"/>
      <strike val="0"/>
      <color rgb="FF000000"/>
      <sz val="14"/>
    </font>
    <font>
      <name val="Times New Roman"/>
      <b val="1"/>
      <strike val="0"/>
      <color rgb="FF000000"/>
      <sz val="12"/>
    </font>
    <font>
      <name val="Arial"/>
      <strike val="0"/>
      <color rgb="FF000000"/>
      <sz val="10"/>
    </font>
    <font>
      <name val="Arial"/>
      <strike val="0"/>
      <color rgb="FF000000"/>
      <sz val="11"/>
    </font>
    <font>
      <name val="Calibri"/>
      <strike val="0"/>
      <color rgb="FF000000"/>
      <sz val="12"/>
    </font>
    <font>
      <name val="Calibri"/>
      <strike val="0"/>
      <color rgb="FFFF0000"/>
      <sz val="11"/>
    </font>
    <font>
      <name val="Arial"/>
      <b val="1"/>
      <strike val="0"/>
      <color rgb="FF000000"/>
      <sz val="10"/>
    </font>
    <font>
      <name val="Arial"/>
      <strike val="0"/>
      <color rgb="FF000000"/>
      <sz val="9"/>
    </font>
    <font>
      <name val="Arial"/>
      <strike val="0"/>
      <color rgb="FF000000"/>
      <sz val="8"/>
    </font>
    <font>
      <name val="Times New Roman"/>
      <strike val="0"/>
      <color rgb="FF0000FF"/>
      <sz val="12"/>
      <u val="single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8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0" pivotButton="0" quotePrefix="0" xfId="0"/>
    <xf numFmtId="0" fontId="0" fillId="2" borderId="0" pivotButton="0" quotePrefix="0" xfId="0"/>
    <xf numFmtId="0" fontId="3" fillId="0" borderId="0" applyAlignment="1" pivotButton="0" quotePrefix="0" xfId="0">
      <alignment horizontal="justify" vertical="center"/>
    </xf>
    <xf numFmtId="165" fontId="7" fillId="0" borderId="1" pivotButton="0" quotePrefix="0" xfId="0"/>
    <xf numFmtId="43" fontId="5" fillId="0" borderId="1" applyAlignment="1" pivotButton="0" quotePrefix="0" xfId="0">
      <alignment vertical="center" wrapText="1"/>
    </xf>
    <xf numFmtId="0" fontId="1" fillId="0" borderId="0" pivotButton="0" quotePrefix="0" xfId="0"/>
    <xf numFmtId="0" fontId="1" fillId="2" borderId="0" pivotButton="0" quotePrefix="0" xfId="0"/>
    <xf numFmtId="14" fontId="1" fillId="0" borderId="1" pivotButton="0" quotePrefix="0" xfId="0"/>
    <xf numFmtId="0" fontId="5" fillId="0" borderId="1" applyAlignment="1" pivotButton="0" quotePrefix="0" xfId="0">
      <alignment vertical="center" wrapText="1"/>
    </xf>
    <xf numFmtId="0" fontId="0" fillId="0" borderId="0" pivotButton="0" quotePrefix="0" xfId="0"/>
    <xf numFmtId="165" fontId="1" fillId="0" borderId="1" pivotButton="0" quotePrefix="0" xfId="0"/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11" fillId="0" borderId="0" applyAlignment="1" pivotButton="0" quotePrefix="0" xfId="0">
      <alignment horizontal="right"/>
    </xf>
    <xf numFmtId="0" fontId="7" fillId="0" borderId="0" pivotButton="0" quotePrefix="0" xfId="0"/>
    <xf numFmtId="0" fontId="1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left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vertical="top"/>
    </xf>
    <xf numFmtId="0" fontId="7" fillId="0" borderId="1" applyAlignment="1" pivotButton="0" quotePrefix="0" xfId="0">
      <alignment horizontal="left" vertical="center"/>
    </xf>
    <xf numFmtId="168" fontId="6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4" fontId="6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center"/>
    </xf>
    <xf numFmtId="2" fontId="10" fillId="0" borderId="1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 wrapText="1"/>
    </xf>
    <xf numFmtId="4" fontId="6" fillId="0" borderId="3" applyAlignment="1" pivotButton="0" quotePrefix="0" xfId="0">
      <alignment horizontal="right" vertical="center" wrapText="1"/>
    </xf>
    <xf numFmtId="4" fontId="6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6" fillId="0" borderId="1" applyAlignment="1" pivotButton="0" quotePrefix="0" xfId="0">
      <alignment horizontal="right" vertical="center" wrapText="1"/>
    </xf>
    <xf numFmtId="9" fontId="1" fillId="0" borderId="1" applyAlignment="1" pivotButton="0" quotePrefix="0" xfId="0">
      <alignment horizontal="center" vertical="center" wrapText="1"/>
    </xf>
    <xf numFmtId="10" fontId="6" fillId="0" borderId="5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5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right" vertical="center" wrapText="1"/>
    </xf>
    <xf numFmtId="43" fontId="5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center"/>
    </xf>
  </cellXfs>
  <cellStyles count="1">
    <cellStyle name="Normal" xfId="0" builtinId="0"/>
  </cellStyles>
  <dxfs count="12"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</dxf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M32"/>
  <sheetViews>
    <sheetView showGridLines="1" showRowColHeaders="1" tabSelected="1" view="pageBreakPreview" zoomScale="66" workbookViewId="0">
      <selection activeCell="I12" sqref="I12"/>
    </sheetView>
  </sheetViews>
  <sheetFormatPr baseColWidth="8" defaultRowHeight="14.4" outlineLevelRow="0"/>
  <cols>
    <col width="9.140625" customWidth="1" style="146" min="1" max="1"/>
    <col width="37" customWidth="1" style="146" min="2" max="2"/>
    <col width="38.85546875" customWidth="1" style="146" min="3" max="3"/>
    <col width="45.5703125" customWidth="1" style="146" min="4" max="4"/>
    <col width="46.7109375" customWidth="1" style="146" min="5" max="5"/>
    <col width="9.140625" customWidth="1" style="146" min="6" max="6"/>
    <col width="9.140625" customWidth="1" style="146" min="7" max="7"/>
    <col width="9.140625" customWidth="1" style="146" min="8" max="8"/>
    <col width="9.140625" customWidth="1" style="146" min="9" max="9"/>
    <col width="9.140625" customWidth="1" style="146" min="10" max="10"/>
    <col width="14.42578125" customWidth="1" style="146" min="11" max="11"/>
    <col width="9.140625" customWidth="1" style="146" min="12" max="12"/>
  </cols>
  <sheetData>
    <row r="1" customFormat="1" s="101"/>
    <row r="2" customFormat="1" s="146">
      <c r="B2" s="195" t="inlineStr">
        <is>
          <t>Приложение № 1</t>
        </is>
      </c>
      <c r="F2" s="99" t="n"/>
      <c r="G2" s="99" t="n"/>
    </row>
    <row r="3" customFormat="1" s="146">
      <c r="B3" s="232" t="inlineStr">
        <is>
          <t>Сравнительная таблица отбора объекта-представителя</t>
        </is>
      </c>
    </row>
    <row r="4" customFormat="1" s="146">
      <c r="B4" s="102" t="n"/>
      <c r="C4" s="102" t="n"/>
      <c r="D4" s="102" t="n"/>
      <c r="E4" s="102" t="n"/>
      <c r="F4" s="102" t="n"/>
      <c r="G4" s="102" t="n"/>
    </row>
    <row r="5" customFormat="1" s="146">
      <c r="B5" s="102" t="n"/>
      <c r="C5" s="102" t="n"/>
      <c r="D5" s="102" t="n"/>
      <c r="E5" s="102" t="n"/>
      <c r="F5" s="102" t="n"/>
      <c r="G5" s="102" t="n"/>
    </row>
    <row r="6" ht="29.25" customFormat="1" customHeight="1" s="146">
      <c r="B6" s="194" t="inlineStr">
        <is>
          <t>Наименование разрабатываемого показателя УНЦ — Демонтаж гаража неотапливаемого</t>
        </is>
      </c>
      <c r="I6" s="103" t="n"/>
    </row>
    <row r="7" ht="31.7" customFormat="1" customHeight="1" s="146">
      <c r="B7" s="99" t="inlineStr">
        <is>
          <t xml:space="preserve">Сопоставимый уровень цен: </t>
        </is>
      </c>
      <c r="C7" s="99">
        <f>D22</f>
        <v/>
      </c>
      <c r="D7" s="99" t="n"/>
      <c r="E7" s="99" t="n"/>
      <c r="F7" s="99" t="n"/>
      <c r="G7" s="99" t="n"/>
    </row>
    <row r="8" customFormat="1" s="146">
      <c r="B8" s="99" t="inlineStr">
        <is>
          <t>Единица измерения  — м2</t>
        </is>
      </c>
      <c r="C8" s="99" t="n"/>
      <c r="D8" s="99" t="n"/>
      <c r="E8" s="99" t="n"/>
      <c r="F8" s="99" t="n"/>
      <c r="G8" s="99" t="n"/>
      <c r="I8" s="103" t="n"/>
    </row>
    <row r="9" customFormat="1" s="146">
      <c r="B9" s="194" t="n"/>
      <c r="C9" s="194" t="n"/>
      <c r="D9" s="194" t="n"/>
      <c r="E9" s="194" t="n"/>
      <c r="F9" s="194" t="n"/>
      <c r="G9" s="194" t="n"/>
      <c r="I9" s="103" t="n"/>
    </row>
    <row r="10" customFormat="1" s="146">
      <c r="B10" s="194" t="n"/>
      <c r="C10" s="194" t="n"/>
      <c r="D10" s="194" t="n"/>
      <c r="E10" s="194" t="n"/>
      <c r="F10" s="194" t="n"/>
      <c r="G10" s="194" t="n"/>
      <c r="I10" s="103" t="n"/>
    </row>
    <row r="11" customFormat="1" s="146">
      <c r="A11" s="231" t="inlineStr">
        <is>
          <t>№ п/п</t>
        </is>
      </c>
      <c r="B11" s="231" t="inlineStr">
        <is>
          <t>Параметр</t>
        </is>
      </c>
      <c r="C11" s="231" t="inlineStr">
        <is>
          <t>Объект-представитель 1</t>
        </is>
      </c>
      <c r="D11" s="231" t="inlineStr">
        <is>
          <t>Объект-представитель 2</t>
        </is>
      </c>
      <c r="E11" s="231" t="inlineStr">
        <is>
          <t>Объект-представитель 3</t>
        </is>
      </c>
      <c r="F11" s="194" t="n"/>
      <c r="G11" s="194" t="n"/>
      <c r="I11" s="103" t="n"/>
    </row>
    <row r="12" ht="78.75" customHeight="1" s="144">
      <c r="A12" s="231" t="n">
        <v>1</v>
      </c>
      <c r="B12" s="197" t="inlineStr">
        <is>
          <t>Наименование объекта-представителя</t>
        </is>
      </c>
      <c r="C12" s="231" t="inlineStr">
        <is>
          <t>ПС 330 кВ Гудермес с заходами ВЛ 330 кВ</t>
        </is>
      </c>
      <c r="D12" s="231" t="inlineStr">
        <is>
          <t>Строительство ПС 500 кВ Святогор с заходами ВЛ 500 кВ и 220 кВ</t>
        </is>
      </c>
      <c r="E12" s="197" t="inlineStr">
        <is>
          <t>Строительство 2-х цепной ВЛ 220 кВ Татаурово-Горячинская-Баргузин с ПС 220 кВ Горячинская, ПС 220 кВ Баргузин и реконструкция ОРУ 220 кВ на ПС 220 кВ Татаурово</t>
        </is>
      </c>
    </row>
    <row r="13" ht="31.7" customHeight="1" s="144">
      <c r="A13" s="231" t="n">
        <v>2</v>
      </c>
      <c r="B13" s="197" t="inlineStr">
        <is>
          <t>Наименование субъекта Российской Федерации</t>
        </is>
      </c>
      <c r="C13" s="231" t="inlineStr">
        <is>
          <t>Чеченская Республика</t>
        </is>
      </c>
      <c r="D13" s="231" t="inlineStr">
        <is>
          <t>ХМАО, Сургутский район</t>
        </is>
      </c>
      <c r="E13" s="231" t="inlineStr">
        <is>
          <t>Республика Бурятия</t>
        </is>
      </c>
    </row>
    <row r="14">
      <c r="A14" s="231" t="n">
        <v>3</v>
      </c>
      <c r="B14" s="197" t="inlineStr">
        <is>
          <t>Климатический район и подрайон</t>
        </is>
      </c>
      <c r="C14" s="231" t="inlineStr">
        <is>
          <t>IIIВ</t>
        </is>
      </c>
      <c r="D14" s="231" t="inlineStr">
        <is>
          <t>IД</t>
        </is>
      </c>
      <c r="E14" s="231" t="inlineStr">
        <is>
          <t>IД</t>
        </is>
      </c>
    </row>
    <row r="15">
      <c r="A15" s="231" t="n">
        <v>4</v>
      </c>
      <c r="B15" s="197" t="inlineStr">
        <is>
          <t>Мощность объекта</t>
        </is>
      </c>
      <c r="C15" s="231" t="n">
        <v>403</v>
      </c>
      <c r="D15" s="231" t="n">
        <v>667</v>
      </c>
      <c r="E15" s="231" t="n">
        <v>618.2</v>
      </c>
    </row>
    <row r="16" ht="202.5" customHeight="1" s="144">
      <c r="A16" s="231" t="n">
        <v>5</v>
      </c>
      <c r="B16" s="19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197" t="inlineStr">
        <is>
          <t>Гараж на 3 грузовые автомобиля с автомойкой. Фундаменты монолитные ж/б, надземный каркас – с использованием ж/б и стальных конструкций; покрытие из профлиста по металлокаркасу.Площадь полов – 334Площадь кровли - 403</t>
        </is>
      </c>
      <c r="D16" s="197" t="inlineStr">
        <is>
          <t>Гараж со смотровой ямой и автомойкой. Габариты в плане в осях составляют 12х15,72(м). Здание частично 2-х этажное с наружной лестницей. Фундаменты – свайные с монолитным ростверком, несущие конструкции – металлоокаркас. Межэтажное перекрытие – монолитное по профлисту.  Площадь помещений – 667</t>
        </is>
      </c>
      <c r="E16" s="197" t="inlineStr">
        <is>
          <t xml:space="preserve">Гараж со смотровой ямой и автомойкой. Габариты в плане в осях составляют 12х42(м). Здание частично 2-хэтажное с адм.-бытовым блоком. Наружные стены кирпичные. Фундаменты – общая монолитная плита по грунтовой подушке; несущие конструкции – металлоокаркас. Межэтажное перекрытие – монолитное ж/б. Кровля двускатная, из сэндвич-панелей по стальным фермам Площадь помещений – 618,2 </t>
        </is>
      </c>
    </row>
    <row r="17" ht="88.5" customHeight="1" s="144">
      <c r="A17" s="231" t="n">
        <v>6</v>
      </c>
      <c r="B17" s="19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231" t="inlineStr">
        <is>
          <t>1 492,124/9 877,86 1 квартал 2014 г.</t>
        </is>
      </c>
      <c r="D17" s="231" t="inlineStr">
        <is>
          <t>7 177,696/53 043,18 3 квартал 2014 г.</t>
        </is>
      </c>
      <c r="E17" s="231" t="inlineStr">
        <is>
          <t>3 593,62/20 484,45 3 квартал 2011 г.</t>
        </is>
      </c>
      <c r="M17" s="146" t="n"/>
    </row>
    <row r="18" ht="15.75" customHeight="1" s="144">
      <c r="A18" s="148" t="inlineStr">
        <is>
          <t>6.1</t>
        </is>
      </c>
      <c r="B18" s="197" t="inlineStr">
        <is>
          <t>строительно-монтажные работы</t>
        </is>
      </c>
      <c r="C18" s="231" t="inlineStr">
        <is>
          <t>1252,8/8853,7</t>
        </is>
      </c>
      <c r="D18" s="231" t="inlineStr">
        <is>
          <t>6982,3/52226,283</t>
        </is>
      </c>
      <c r="E18" s="231" t="inlineStr">
        <is>
          <t>3 593,762/20 484,45</t>
        </is>
      </c>
    </row>
    <row r="19">
      <c r="A19" s="148" t="inlineStr">
        <is>
          <t>6.2</t>
        </is>
      </c>
      <c r="B19" s="197" t="inlineStr">
        <is>
          <t>оборудование и инвентарь</t>
        </is>
      </c>
      <c r="C19" s="231" t="inlineStr">
        <is>
          <t>239,28/1 024,13</t>
        </is>
      </c>
      <c r="D19" s="231" t="inlineStr">
        <is>
          <t>195,429/816,90</t>
        </is>
      </c>
      <c r="E19" s="231" t="n"/>
    </row>
    <row r="20">
      <c r="A20" s="148" t="inlineStr">
        <is>
          <t>6.3</t>
        </is>
      </c>
      <c r="B20" s="197" t="inlineStr">
        <is>
          <t>пусконаладочные работы</t>
        </is>
      </c>
      <c r="C20" s="231" t="n"/>
      <c r="D20" s="231" t="n"/>
      <c r="E20" s="231" t="n"/>
    </row>
    <row r="21">
      <c r="A21" s="148" t="inlineStr">
        <is>
          <t>6.4</t>
        </is>
      </c>
      <c r="B21" s="197" t="inlineStr">
        <is>
          <t>прочие и лимитированные затраты</t>
        </is>
      </c>
      <c r="C21" s="231" t="n"/>
      <c r="D21" s="231" t="inlineStr">
        <is>
          <t>14,026/83,876</t>
        </is>
      </c>
      <c r="E21" s="231" t="n"/>
    </row>
    <row r="22" ht="15" customHeight="1" s="144">
      <c r="A22" s="196" t="n">
        <v>7</v>
      </c>
      <c r="B22" s="197" t="inlineStr">
        <is>
          <t>Сопоставимый уровень цен</t>
        </is>
      </c>
      <c r="C22" s="231" t="inlineStr">
        <is>
          <t>3 квартал 2014 г.</t>
        </is>
      </c>
      <c r="D22" s="231" t="inlineStr">
        <is>
          <t>3 квартал 2014 г.</t>
        </is>
      </c>
      <c r="E22" s="231" t="inlineStr">
        <is>
          <t>3 квартал 2014 г.</t>
        </is>
      </c>
    </row>
    <row r="23">
      <c r="A23" s="233" t="n"/>
      <c r="B23" s="233" t="n"/>
      <c r="C23" s="233" t="n"/>
      <c r="D23" s="233" t="n"/>
      <c r="E23" s="233" t="n"/>
    </row>
    <row r="24" ht="110.25" customHeight="1" s="144">
      <c r="A24" s="196" t="n">
        <v>8</v>
      </c>
      <c r="B24" s="19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4" s="110" t="n">
        <v>9199.02547</v>
      </c>
      <c r="D24" s="110" t="n">
        <v>52226.283</v>
      </c>
      <c r="E24" s="110" t="n">
        <v>24581.34</v>
      </c>
    </row>
    <row r="25" ht="63.75" customHeight="1" s="144">
      <c r="A25" s="196" t="n">
        <v>9</v>
      </c>
      <c r="B25" s="197" t="inlineStr">
        <is>
          <t>Приведенная сметная стоимость на единицу мощности, тыс. руб. (строка 8/строку 4)</t>
        </is>
      </c>
      <c r="C25" s="110" t="n">
        <v>22.826365930521</v>
      </c>
      <c r="D25" s="110" t="n">
        <v>78.300274362819</v>
      </c>
      <c r="E25" s="110" t="n">
        <v>39.762762859916</v>
      </c>
    </row>
    <row r="26" ht="47.25" customHeight="1" s="144">
      <c r="A26" s="196" t="n">
        <v>10</v>
      </c>
      <c r="B26" s="197" t="inlineStr">
        <is>
          <t>Примечание</t>
        </is>
      </c>
      <c r="C26" s="231" t="inlineStr">
        <is>
          <t>Объект-представитель холодного склада</t>
        </is>
      </c>
      <c r="D26" s="231" t="inlineStr">
        <is>
          <t>Объект-представитель теплого оснащенного гаража</t>
        </is>
      </c>
      <c r="E26" s="231" t="inlineStr">
        <is>
          <t xml:space="preserve">Нет инженерных систем </t>
        </is>
      </c>
    </row>
    <row r="28" customFormat="1" s="146">
      <c r="B28" s="146" t="inlineStr">
        <is>
          <t>Составил ______________________         М.С. Колотиевская</t>
        </is>
      </c>
    </row>
    <row r="29" customFormat="1" s="146">
      <c r="B29" s="99" t="inlineStr">
        <is>
          <t xml:space="preserve">                         (подпись, инициалы, фамилия)</t>
        </is>
      </c>
    </row>
    <row r="30" customFormat="1" s="146"/>
    <row r="31" customFormat="1" s="146">
      <c r="B31" s="146" t="inlineStr">
        <is>
          <t>Проверил ______________________         М.С. Колотиевская</t>
        </is>
      </c>
    </row>
    <row r="32" customFormat="1" s="146">
      <c r="B32" s="99" t="inlineStr">
        <is>
          <t xml:space="preserve">                        (подпись, инициалы, фамилия)</t>
        </is>
      </c>
    </row>
  </sheetData>
  <mergeCells count="8">
    <mergeCell ref="B3:G3"/>
    <mergeCell ref="A22:A23"/>
    <mergeCell ref="B22:B23"/>
    <mergeCell ref="D22:D23"/>
    <mergeCell ref="E22:E23"/>
    <mergeCell ref="B2:E2"/>
    <mergeCell ref="B6:G6"/>
    <mergeCell ref="C22:C23"/>
  </mergeCells>
  <printOptions gridLines="0" gridLinesSet="1"/>
  <pageMargins left="0.7" right="0.7" top="0.75" bottom="0.75" header="0.3" footer="0.3"/>
  <pageSetup orientation="portrait" paperSize="9" scale="4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M42"/>
  <sheetViews>
    <sheetView showGridLines="1" showRowColHeaders="1" tabSelected="0" view="pageBreakPreview" zoomScale="85" zoomScaleNormal="85" workbookViewId="0">
      <selection activeCell="Q21" sqref="Q21"/>
    </sheetView>
  </sheetViews>
  <sheetFormatPr baseColWidth="8" defaultColWidth="9.140625" defaultRowHeight="14.4" outlineLevelRow="0"/>
  <cols>
    <col width="5.5703125" customWidth="1" style="144" min="1" max="1"/>
    <col width="9.140625" customWidth="1" style="144" min="2" max="2"/>
    <col width="28.140625" customWidth="1" style="144" min="3" max="3"/>
    <col width="13.85546875" customWidth="1" style="144" min="4" max="4"/>
    <col width="39" customWidth="1" style="144" min="5" max="5"/>
    <col width="14.5703125" customWidth="1" style="144" min="6" max="6"/>
    <col width="21.42578125" customWidth="1" style="144" min="7" max="7"/>
    <col width="19.5703125" customWidth="1" style="144" min="8" max="8"/>
    <col width="13" customWidth="1" style="144" min="9" max="9"/>
    <col width="20.85546875" customWidth="1" style="144" min="10" max="10"/>
    <col width="18" customWidth="1" style="144" min="11" max="11"/>
    <col width="9.140625" customWidth="1" style="144" min="12" max="12"/>
  </cols>
  <sheetData>
    <row r="3" ht="15.75" customHeight="1" s="144">
      <c r="B3" s="195" t="inlineStr">
        <is>
          <t>Приложение № 2</t>
        </is>
      </c>
    </row>
    <row r="4" ht="15.75" customHeight="1" s="144">
      <c r="B4" s="232" t="inlineStr">
        <is>
          <t>Расчет стоимости основных видов работ для выбора объекта-представителя</t>
        </is>
      </c>
    </row>
    <row r="5" ht="15.75" customHeight="1" s="144">
      <c r="B5" s="102" t="n"/>
      <c r="C5" s="102" t="n"/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 ht="20.25" customHeight="1" s="144">
      <c r="B6" s="194">
        <f>'Прил.1 Сравнит табл'!B6:G6</f>
        <v/>
      </c>
      <c r="L6" s="112" t="n"/>
    </row>
    <row r="7" ht="25.5" customHeight="1" s="144">
      <c r="B7" s="208">
        <f>'Прил.1 Сравнит табл'!B8:G8</f>
        <v/>
      </c>
      <c r="L7" s="112" t="n"/>
      <c r="M7" s="113" t="n"/>
    </row>
    <row r="8" ht="18.75" customHeight="1" s="144">
      <c r="B8" s="114" t="n"/>
      <c r="M8" s="146" t="n"/>
    </row>
    <row r="9" ht="15.75" customFormat="1" customHeight="1" s="146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ПС 330 кВ Гудермес с заходами ВЛ 330 кВ</t>
        </is>
      </c>
      <c r="E9" s="234" t="n"/>
      <c r="F9" s="234" t="n"/>
      <c r="G9" s="234" t="n"/>
      <c r="H9" s="234" t="n"/>
      <c r="I9" s="234" t="n"/>
      <c r="J9" s="235" t="n"/>
    </row>
    <row r="10" ht="15.75" customFormat="1" customHeight="1" s="146">
      <c r="B10" s="236" t="n"/>
      <c r="C10" s="236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1 квартал 2014 г.., тыс. руб.</t>
        </is>
      </c>
      <c r="G10" s="234" t="n"/>
      <c r="H10" s="234" t="n"/>
      <c r="I10" s="234" t="n"/>
      <c r="J10" s="235" t="n"/>
    </row>
    <row r="11" ht="31.7" customFormat="1" customHeight="1" s="146">
      <c r="B11" s="233" t="n"/>
      <c r="C11" s="233" t="n"/>
      <c r="D11" s="233" t="n"/>
      <c r="E11" s="233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5.75" customFormat="1" customHeight="1" s="146">
      <c r="B12" s="231" t="n">
        <v>1</v>
      </c>
      <c r="C12" s="225" t="n"/>
      <c r="D12" s="119" t="inlineStr">
        <is>
          <t xml:space="preserve"> 03-02-01 </t>
        </is>
      </c>
      <c r="E12" s="221" t="inlineStr">
        <is>
          <t>Гараж</t>
        </is>
      </c>
      <c r="F12" s="226" t="n">
        <v>8853.73</v>
      </c>
      <c r="G12" s="115" t="n"/>
      <c r="H12" s="115" t="n">
        <v>1024.13</v>
      </c>
      <c r="I12" s="226" t="n"/>
      <c r="J12" s="227" t="n">
        <v>9877.860000000001</v>
      </c>
    </row>
    <row r="13" ht="15.75" customFormat="1" customHeight="1" s="146">
      <c r="B13" s="237" t="inlineStr">
        <is>
          <t>Всего по объекту:</t>
        </is>
      </c>
      <c r="C13" s="234" t="n"/>
      <c r="D13" s="234" t="n"/>
      <c r="E13" s="235" t="n"/>
      <c r="F13" s="122" t="n">
        <v>8853.73</v>
      </c>
      <c r="G13" s="122" t="n">
        <v>0</v>
      </c>
      <c r="H13" s="122" t="n">
        <v>1024.13</v>
      </c>
      <c r="I13" s="122" t="n">
        <v>0</v>
      </c>
      <c r="J13" s="122" t="n">
        <v>9877.860000000001</v>
      </c>
    </row>
    <row r="14" ht="15.75" customFormat="1" customHeight="1" s="146">
      <c r="B14" s="237" t="inlineStr">
        <is>
          <t>Всего по объекту в сопоставимом уровне цен 1 кв. 2022г:</t>
        </is>
      </c>
      <c r="C14" s="234" t="n"/>
      <c r="D14" s="234" t="n"/>
      <c r="E14" s="235" t="n"/>
      <c r="F14" s="238" t="n">
        <v>9199.02547</v>
      </c>
      <c r="G14" s="238" t="n">
        <v>0</v>
      </c>
      <c r="H14" s="238" t="n">
        <v>1064.07107</v>
      </c>
      <c r="I14" s="238" t="n">
        <v>0</v>
      </c>
      <c r="J14" s="238" t="n">
        <v>10263.09654</v>
      </c>
    </row>
    <row r="15" ht="15.75" customFormat="1" customHeight="1" s="146">
      <c r="B15" s="194" t="n"/>
      <c r="C15" s="146" t="n"/>
      <c r="D15" s="146" t="n"/>
      <c r="E15" s="146" t="n"/>
      <c r="F15" s="146" t="n"/>
      <c r="G15" s="146" t="n"/>
      <c r="H15" s="146" t="n"/>
      <c r="I15" s="146" t="n"/>
      <c r="J15" s="146" t="n"/>
    </row>
    <row r="16" ht="15.75" customFormat="1" customHeight="1" s="146">
      <c r="B16" s="194" t="n"/>
      <c r="C16" s="146" t="n"/>
      <c r="D16" s="146" t="n"/>
      <c r="E16" s="146" t="n"/>
      <c r="F16" s="146" t="n"/>
      <c r="G16" s="146" t="n"/>
      <c r="H16" s="146" t="n"/>
      <c r="I16" s="146" t="n"/>
      <c r="J16" s="146" t="n"/>
      <c r="M16" s="118" t="n"/>
    </row>
    <row r="17" ht="15.75" customFormat="1" customHeight="1" s="146">
      <c r="B17" s="194" t="n"/>
      <c r="C17" s="146" t="n"/>
      <c r="D17" s="146" t="n"/>
      <c r="E17" s="146" t="n"/>
      <c r="F17" s="146" t="n"/>
      <c r="G17" s="146" t="n"/>
      <c r="H17" s="146" t="n"/>
      <c r="I17" s="146" t="n"/>
      <c r="J17" s="146" t="n"/>
    </row>
    <row r="18" ht="51" customFormat="1" customHeight="1" s="146">
      <c r="B18" s="231" t="inlineStr">
        <is>
          <t>№ п/п</t>
        </is>
      </c>
      <c r="C18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231" t="inlineStr">
        <is>
          <t>Строительство ПС 500 кВ Святогор с заходами ВЛ 500 кВ и 220 кВ</t>
        </is>
      </c>
      <c r="E18" s="234" t="n"/>
      <c r="F18" s="234" t="n"/>
      <c r="G18" s="234" t="n"/>
      <c r="H18" s="234" t="n"/>
      <c r="I18" s="234" t="n"/>
      <c r="J18" s="235" t="n"/>
    </row>
    <row r="19" ht="15.75" customFormat="1" customHeight="1" s="146">
      <c r="B19" s="236" t="n"/>
      <c r="C19" s="236" t="n"/>
      <c r="D19" s="231" t="inlineStr">
        <is>
          <t>Номер сметы</t>
        </is>
      </c>
      <c r="E19" s="231" t="inlineStr">
        <is>
          <t>Наименование сметы</t>
        </is>
      </c>
      <c r="F19" s="231" t="inlineStr">
        <is>
          <t>Сметная стоимость в уровне цен 3 квартал 2014 г.., тыс. руб.</t>
        </is>
      </c>
      <c r="G19" s="234" t="n"/>
      <c r="H19" s="234" t="n"/>
      <c r="I19" s="234" t="n"/>
      <c r="J19" s="235" t="n"/>
    </row>
    <row r="20" ht="45" customFormat="1" customHeight="1" s="146">
      <c r="B20" s="233" t="n"/>
      <c r="C20" s="233" t="n"/>
      <c r="D20" s="233" t="n"/>
      <c r="E20" s="233" t="n"/>
      <c r="F20" s="231" t="inlineStr">
        <is>
          <t>Строительные работы</t>
        </is>
      </c>
      <c r="G20" s="231" t="inlineStr">
        <is>
          <t>Монтажные работы</t>
        </is>
      </c>
      <c r="H20" s="231" t="inlineStr">
        <is>
          <t>Оборудование</t>
        </is>
      </c>
      <c r="I20" s="231" t="inlineStr">
        <is>
          <t>Прочее</t>
        </is>
      </c>
      <c r="J20" s="231" t="inlineStr">
        <is>
          <t>Всего</t>
        </is>
      </c>
    </row>
    <row r="21" ht="15.75" customFormat="1" customHeight="1" s="146">
      <c r="B21" s="231" t="n">
        <v>1</v>
      </c>
      <c r="C21" s="225" t="n"/>
      <c r="D21" s="119" t="inlineStr">
        <is>
          <t xml:space="preserve"> 05-10 </t>
        </is>
      </c>
      <c r="E21" s="221" t="inlineStr">
        <is>
          <t xml:space="preserve"> Здание гаража</t>
        </is>
      </c>
      <c r="F21" s="226" t="n">
        <v>52226.283</v>
      </c>
      <c r="G21" s="115" t="n"/>
      <c r="H21" s="115" t="n">
        <v>816.9</v>
      </c>
      <c r="I21" s="226" t="n"/>
      <c r="J21" s="227" t="n">
        <v>53043.183</v>
      </c>
    </row>
    <row r="22" ht="15.75" customFormat="1" customHeight="1" s="146">
      <c r="B22" s="237" t="inlineStr">
        <is>
          <t>Всего по объекту:</t>
        </is>
      </c>
      <c r="C22" s="234" t="n"/>
      <c r="D22" s="234" t="n"/>
      <c r="E22" s="235" t="n"/>
      <c r="F22" s="120" t="n">
        <v>52226.283</v>
      </c>
      <c r="G22" s="120" t="n">
        <v>0</v>
      </c>
      <c r="H22" s="120" t="n">
        <v>816.9</v>
      </c>
      <c r="I22" s="120" t="n">
        <v>0</v>
      </c>
      <c r="J22" s="120" t="n">
        <v>53043.183</v>
      </c>
    </row>
    <row r="23" ht="15.75" customFormat="1" customHeight="1" s="146">
      <c r="B23" s="237" t="inlineStr">
        <is>
          <t>Всего по объекту в сопоставимом уровне цен 1 кв. 2022г:</t>
        </is>
      </c>
      <c r="C23" s="234" t="n"/>
      <c r="D23" s="234" t="n"/>
      <c r="E23" s="235" t="n"/>
      <c r="F23" s="238" t="n">
        <v>52226.283</v>
      </c>
      <c r="G23" s="238" t="n">
        <v>0</v>
      </c>
      <c r="H23" s="238" t="n">
        <v>816.9</v>
      </c>
      <c r="I23" s="238" t="n">
        <v>0</v>
      </c>
      <c r="J23" s="238" t="n">
        <v>53043.183</v>
      </c>
    </row>
    <row r="24" ht="15.75" customFormat="1" customHeight="1" s="146">
      <c r="B24" s="194" t="n"/>
      <c r="C24" s="146" t="n"/>
      <c r="D24" s="146" t="n"/>
      <c r="E24" s="146" t="n"/>
      <c r="F24" s="146" t="n"/>
      <c r="G24" s="146" t="n"/>
      <c r="H24" s="146" t="n"/>
      <c r="I24" s="146" t="n"/>
      <c r="J24" s="146" t="n"/>
    </row>
    <row r="25" ht="15.75" customHeight="1" s="144">
      <c r="M25" s="146" t="n"/>
    </row>
    <row r="26" ht="15.75" customFormat="1" customHeight="1" s="146">
      <c r="B26" s="194" t="n"/>
      <c r="C26" s="146" t="n"/>
      <c r="D26" s="146" t="n"/>
      <c r="E26" s="146" t="n"/>
      <c r="F26" s="146" t="n"/>
      <c r="G26" s="146" t="n"/>
      <c r="H26" s="146" t="n"/>
      <c r="I26" s="146" t="n"/>
      <c r="J26" s="146" t="n"/>
      <c r="M26" s="118" t="n"/>
    </row>
    <row r="27" ht="15.75" customFormat="1" customHeight="1" s="146">
      <c r="B27" s="194" t="n"/>
      <c r="C27" s="146" t="n"/>
      <c r="D27" s="146" t="n"/>
      <c r="E27" s="146" t="n"/>
      <c r="F27" s="146" t="n"/>
      <c r="G27" s="146" t="n"/>
      <c r="H27" s="146" t="n"/>
      <c r="I27" s="146" t="n"/>
      <c r="J27" s="146" t="n"/>
    </row>
    <row r="28" ht="36.75" customFormat="1" customHeight="1" s="146">
      <c r="B28" s="231" t="inlineStr">
        <is>
          <t>№ п/п</t>
        </is>
      </c>
      <c r="C28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8" s="231" t="inlineStr">
        <is>
          <t>Строительство 2-х цепной ВЛ 220 кВ Татаурово-Горячинская-Баргузин с ПС 220 кВ Горячинская, ПС 220 кВ Баргузин и реконструкция ОРУ 220 кВ на ПС 220 кВ Татаурово</t>
        </is>
      </c>
      <c r="E28" s="234" t="n"/>
      <c r="F28" s="234" t="n"/>
      <c r="G28" s="234" t="n"/>
      <c r="H28" s="234" t="n"/>
      <c r="I28" s="234" t="n"/>
      <c r="J28" s="235" t="n"/>
    </row>
    <row r="29" ht="15.75" customFormat="1" customHeight="1" s="146">
      <c r="B29" s="236" t="n"/>
      <c r="C29" s="236" t="n"/>
      <c r="D29" s="231" t="inlineStr">
        <is>
          <t>Номер сметы</t>
        </is>
      </c>
      <c r="E29" s="231" t="inlineStr">
        <is>
          <t>Наименование сметы</t>
        </is>
      </c>
      <c r="F29" s="231" t="inlineStr">
        <is>
          <t>Сметная стоимость в уровне цен 3 квартал 2011 г, тыс. руб.</t>
        </is>
      </c>
      <c r="G29" s="234" t="n"/>
      <c r="H29" s="234" t="n"/>
      <c r="I29" s="234" t="n"/>
      <c r="J29" s="235" t="n"/>
    </row>
    <row r="30" ht="75.75" customFormat="1" customHeight="1" s="146">
      <c r="B30" s="233" t="n"/>
      <c r="C30" s="233" t="n"/>
      <c r="D30" s="233" t="n"/>
      <c r="E30" s="233" t="n"/>
      <c r="F30" s="231" t="inlineStr">
        <is>
          <t>Строительные работы</t>
        </is>
      </c>
      <c r="G30" s="231" t="inlineStr">
        <is>
          <t>Монтажные работы</t>
        </is>
      </c>
      <c r="H30" s="231" t="inlineStr">
        <is>
          <t>Оборудование</t>
        </is>
      </c>
      <c r="I30" s="231" t="inlineStr">
        <is>
          <t>Прочее</t>
        </is>
      </c>
      <c r="J30" s="231" t="inlineStr">
        <is>
          <t>Всего</t>
        </is>
      </c>
    </row>
    <row r="31" ht="15.75" customFormat="1" customHeight="1" s="146">
      <c r="B31" s="231" t="n"/>
      <c r="C31" s="225" t="n"/>
      <c r="D31" s="119" t="inlineStr">
        <is>
          <t xml:space="preserve"> 03-03 </t>
        </is>
      </c>
      <c r="E31" s="221" t="inlineStr">
        <is>
          <t>Гараж</t>
        </is>
      </c>
      <c r="F31" s="226" t="n">
        <v>20484.45</v>
      </c>
      <c r="G31" s="227" t="n"/>
      <c r="H31" s="227" t="n"/>
      <c r="I31" s="226" t="n"/>
      <c r="J31" s="227" t="n">
        <v>20484.45</v>
      </c>
    </row>
    <row r="32" ht="15.75" customFormat="1" customHeight="1" s="146">
      <c r="B32" s="237" t="inlineStr">
        <is>
          <t>Всего по объекту:</t>
        </is>
      </c>
      <c r="C32" s="234" t="n"/>
      <c r="D32" s="234" t="n"/>
      <c r="E32" s="235" t="n"/>
      <c r="F32" s="122" t="n">
        <v>20484.45</v>
      </c>
      <c r="G32" s="122" t="n">
        <v>0</v>
      </c>
      <c r="H32" s="122" t="n">
        <v>0</v>
      </c>
      <c r="I32" s="122" t="n">
        <v>0</v>
      </c>
      <c r="J32" s="122" t="n">
        <v>20484.45</v>
      </c>
    </row>
    <row r="33" ht="15.75" customFormat="1" customHeight="1" s="146">
      <c r="B33" s="237" t="inlineStr">
        <is>
          <t>Всего по объекту в сопоставимом уровне цен 1 кв. 2022г:</t>
        </is>
      </c>
      <c r="C33" s="234" t="n"/>
      <c r="D33" s="234" t="n"/>
      <c r="E33" s="235" t="n"/>
      <c r="F33" s="238" t="n">
        <v>24581.34</v>
      </c>
      <c r="G33" s="238" t="n">
        <v>0</v>
      </c>
      <c r="H33" s="238" t="n">
        <v>0</v>
      </c>
      <c r="I33" s="238" t="n">
        <v>0</v>
      </c>
      <c r="J33" s="238" t="n">
        <v>24581.34</v>
      </c>
    </row>
    <row r="34" ht="15.75" customFormat="1" customHeight="1" s="146">
      <c r="B34" s="194" t="n"/>
    </row>
    <row r="35" ht="15.75" customFormat="1" customHeight="1" s="146"/>
    <row r="36" ht="15.75" customFormat="1" customHeight="1" s="146"/>
    <row r="37" ht="15.75" customFormat="1" customHeight="1" s="146">
      <c r="C37" s="146" t="inlineStr">
        <is>
          <t>Составил ______________________         М.С. Колотиевская</t>
        </is>
      </c>
    </row>
    <row r="38" ht="15.75" customFormat="1" customHeight="1" s="146">
      <c r="C38" s="99" t="inlineStr">
        <is>
          <t xml:space="preserve">                         (подпись, инициалы, фамилия)</t>
        </is>
      </c>
    </row>
    <row r="39" ht="15.75" customFormat="1" customHeight="1" s="146"/>
    <row r="40" ht="15.75" customHeight="1" s="144">
      <c r="B40" s="146" t="n"/>
      <c r="C40" s="146" t="inlineStr">
        <is>
          <t>Проверил ______________________         М.С. Колотиевская</t>
        </is>
      </c>
      <c r="D40" s="146" t="n"/>
      <c r="E40" s="146" t="n"/>
      <c r="F40" s="146" t="n"/>
      <c r="G40" s="146" t="n"/>
      <c r="H40" s="146" t="n"/>
      <c r="I40" s="146" t="n"/>
      <c r="J40" s="146" t="n"/>
    </row>
    <row r="41" ht="15.75" customHeight="1" s="144">
      <c r="B41" s="146" t="n"/>
      <c r="C41" s="99" t="inlineStr">
        <is>
          <t xml:space="preserve">                        (подпись, инициалы, фамилия)</t>
        </is>
      </c>
      <c r="D41" s="146" t="n"/>
      <c r="E41" s="146" t="n"/>
      <c r="F41" s="146" t="n"/>
      <c r="G41" s="146" t="n"/>
      <c r="H41" s="146" t="n"/>
      <c r="I41" s="146" t="n"/>
      <c r="J41" s="146" t="n"/>
    </row>
    <row r="42" ht="15.75" customHeight="1" s="144">
      <c r="B42" s="146" t="n"/>
      <c r="C42" s="146" t="n"/>
      <c r="D42" s="146" t="n"/>
      <c r="E42" s="146" t="n"/>
      <c r="F42" s="146" t="n"/>
      <c r="G42" s="146" t="n"/>
      <c r="H42" s="146" t="n"/>
      <c r="I42" s="146" t="n"/>
      <c r="J42" s="146" t="n"/>
    </row>
  </sheetData>
  <mergeCells count="28">
    <mergeCell ref="D28:J28"/>
    <mergeCell ref="F29:J29"/>
    <mergeCell ref="D18:J18"/>
    <mergeCell ref="D9:J9"/>
    <mergeCell ref="F10:J10"/>
    <mergeCell ref="F19:J19"/>
    <mergeCell ref="B33:E33"/>
    <mergeCell ref="E29:E30"/>
    <mergeCell ref="B6:K6"/>
    <mergeCell ref="E19:E20"/>
    <mergeCell ref="E10:E11"/>
    <mergeCell ref="B32:E32"/>
    <mergeCell ref="B4:K4"/>
    <mergeCell ref="C28:C30"/>
    <mergeCell ref="B7:K7"/>
    <mergeCell ref="C18:C20"/>
    <mergeCell ref="B22:E22"/>
    <mergeCell ref="B3:K3"/>
    <mergeCell ref="B18:B20"/>
    <mergeCell ref="B14:E14"/>
    <mergeCell ref="D29:D30"/>
    <mergeCell ref="D19:D20"/>
    <mergeCell ref="B23:E23"/>
    <mergeCell ref="D10:D11"/>
    <mergeCell ref="B13:E13"/>
    <mergeCell ref="B9:B11"/>
    <mergeCell ref="B28:B30"/>
    <mergeCell ref="C9:C11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276"/>
  <sheetViews>
    <sheetView showGridLines="1" showRowColHeaders="1" tabSelected="0" view="pageBreakPreview" topLeftCell="A251" zoomScale="60" workbookViewId="0">
      <selection activeCell="Q263" sqref="Q263"/>
    </sheetView>
  </sheetViews>
  <sheetFormatPr baseColWidth="8" defaultColWidth="9.140625" defaultRowHeight="14.4" outlineLevelRow="0"/>
  <cols>
    <col width="9.140625" customWidth="1" style="144" min="1" max="1"/>
    <col width="12.5703125" customWidth="1" style="144" min="2" max="2"/>
    <col width="17" customWidth="1" style="144" min="3" max="3"/>
    <col width="58.7109375" customWidth="1" style="144" min="4" max="4"/>
    <col width="16.28515625" customWidth="1" style="144" min="5" max="5"/>
    <col width="20.7109375" customWidth="1" style="144" min="6" max="6"/>
    <col width="16.140625" customWidth="1" style="144" min="7" max="7"/>
    <col width="16.7109375" customWidth="1" style="144" min="8" max="8"/>
    <col width="9.140625" customWidth="1" style="144" min="9" max="9"/>
  </cols>
  <sheetData>
    <row r="2" ht="15.75" customHeight="1" s="144">
      <c r="A2" s="195" t="inlineStr">
        <is>
          <t xml:space="preserve">Приложение № 3 </t>
        </is>
      </c>
    </row>
    <row r="3" ht="18.75" customHeight="1" s="144">
      <c r="A3" s="212" t="inlineStr">
        <is>
          <t>Объектная ресурсная ведомость</t>
        </is>
      </c>
    </row>
    <row r="4" ht="18.75" customHeight="1" s="144">
      <c r="A4" s="212" t="n"/>
      <c r="B4" s="212" t="n"/>
      <c r="C4" s="21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46" t="n"/>
      <c r="J4" s="146" t="n"/>
      <c r="K4" s="146" t="n"/>
      <c r="L4" s="146" t="n"/>
    </row>
    <row r="5" ht="18.75" customHeight="1" s="144">
      <c r="A5" s="114" t="n"/>
    </row>
    <row r="6" ht="15.75" customHeight="1" s="144">
      <c r="A6" s="208" t="inlineStr">
        <is>
          <t>Наименование разрабатываемого показателя УНЦ -  Демонтаж гаража неотапливаемого</t>
        </is>
      </c>
    </row>
    <row r="7" ht="15.75" customFormat="1" customHeight="1" s="146">
      <c r="A7" s="18" t="n"/>
      <c r="B7" s="18" t="n"/>
      <c r="C7" s="18" t="n"/>
      <c r="D7" s="18" t="n"/>
      <c r="E7" s="18" t="n"/>
      <c r="F7" s="18" t="n"/>
      <c r="G7" s="18" t="n"/>
      <c r="H7" s="18" t="n"/>
    </row>
    <row r="8" ht="38.25" customFormat="1" customHeight="1" s="146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235" t="n"/>
    </row>
    <row r="9" ht="40.7" customFormat="1" customHeight="1" s="146">
      <c r="A9" s="233" t="n"/>
      <c r="B9" s="233" t="n"/>
      <c r="C9" s="233" t="n"/>
      <c r="D9" s="233" t="n"/>
      <c r="E9" s="233" t="n"/>
      <c r="F9" s="233" t="n"/>
      <c r="G9" s="231" t="inlineStr">
        <is>
          <t>на ед.изм.</t>
        </is>
      </c>
      <c r="H9" s="231" t="inlineStr">
        <is>
          <t>общая</t>
        </is>
      </c>
    </row>
    <row r="10" ht="15.75" customFormat="1" customHeight="1" s="146">
      <c r="A10" s="231" t="n">
        <v>1</v>
      </c>
      <c r="B10" s="231" t="n"/>
      <c r="C10" s="231" t="n">
        <v>2</v>
      </c>
      <c r="D10" s="231" t="inlineStr">
        <is>
          <t>З</t>
        </is>
      </c>
      <c r="E10" s="231" t="n">
        <v>4</v>
      </c>
      <c r="F10" s="231" t="n">
        <v>5</v>
      </c>
      <c r="G10" s="110" t="n">
        <v>6</v>
      </c>
      <c r="H10" s="110" t="n">
        <v>7</v>
      </c>
    </row>
    <row r="11" ht="15.75" customFormat="1" customHeight="1" s="15">
      <c r="A11" s="209" t="inlineStr">
        <is>
          <t>Затраты труда рабочих</t>
        </is>
      </c>
      <c r="B11" s="234" t="n"/>
      <c r="C11" s="234" t="n"/>
      <c r="D11" s="234" t="n"/>
      <c r="E11" s="235" t="n"/>
      <c r="F11" s="209" t="n">
        <v>6651.0131358</v>
      </c>
      <c r="G11" s="20" t="n"/>
      <c r="H11" s="20">
        <f>SUM(H12:H34)</f>
        <v/>
      </c>
    </row>
    <row r="12" ht="15.75" customFormat="1" customHeight="1" s="146">
      <c r="A12" s="210" t="n">
        <v>1</v>
      </c>
      <c r="B12" s="210" t="n"/>
      <c r="C12" s="211" t="inlineStr">
        <is>
          <t>1-100-37</t>
        </is>
      </c>
      <c r="D12" s="211" t="inlineStr">
        <is>
          <t>Затраты труда рабочих (ср 3,7)</t>
        </is>
      </c>
      <c r="E12" s="210" t="inlineStr">
        <is>
          <t>чел.-ч</t>
        </is>
      </c>
      <c r="F12" s="210" t="n">
        <v>1155.1285</v>
      </c>
      <c r="G12" s="214" t="n">
        <v>9.289999999999999</v>
      </c>
      <c r="H12" s="214">
        <f>ROUND(F12*G12,2)</f>
        <v/>
      </c>
    </row>
    <row r="13" ht="15.75" customFormat="1" customHeight="1" s="146">
      <c r="A13" s="210" t="n">
        <v>2</v>
      </c>
      <c r="B13" s="210" t="n"/>
      <c r="C13" s="211" t="inlineStr">
        <is>
          <t>1-100-30</t>
        </is>
      </c>
      <c r="D13" s="211" t="inlineStr">
        <is>
          <t>Затраты труда рабочих (ср 3)</t>
        </is>
      </c>
      <c r="E13" s="210" t="inlineStr">
        <is>
          <t>чел.-ч</t>
        </is>
      </c>
      <c r="F13" s="210" t="n">
        <v>1189.035136</v>
      </c>
      <c r="G13" s="214" t="n">
        <v>8.529999999999999</v>
      </c>
      <c r="H13" s="214">
        <f>ROUND(F13*G13,2)</f>
        <v/>
      </c>
    </row>
    <row r="14" ht="15.75" customFormat="1" customHeight="1" s="146">
      <c r="A14" s="210" t="n">
        <v>3</v>
      </c>
      <c r="B14" s="210" t="n"/>
      <c r="C14" s="211" t="inlineStr">
        <is>
          <t>1-100-32</t>
        </is>
      </c>
      <c r="D14" s="211" t="inlineStr">
        <is>
          <t>Затраты труда рабочих (ср 3,2)</t>
        </is>
      </c>
      <c r="E14" s="210" t="inlineStr">
        <is>
          <t>чел.-ч</t>
        </is>
      </c>
      <c r="F14" s="210" t="n">
        <v>621.41363</v>
      </c>
      <c r="G14" s="214" t="n">
        <v>8.74</v>
      </c>
      <c r="H14" s="214">
        <f>ROUND(F14*G14,2)</f>
        <v/>
      </c>
    </row>
    <row r="15" ht="15.75" customFormat="1" customHeight="1" s="146">
      <c r="A15" s="210" t="n">
        <v>4</v>
      </c>
      <c r="B15" s="210" t="n"/>
      <c r="C15" s="211" t="inlineStr">
        <is>
          <t>1-100-35</t>
        </is>
      </c>
      <c r="D15" s="211" t="inlineStr">
        <is>
          <t>Затраты труда рабочих (ср 3,5)</t>
        </is>
      </c>
      <c r="E15" s="210" t="inlineStr">
        <is>
          <t>чел.-ч</t>
        </is>
      </c>
      <c r="F15" s="210" t="n">
        <v>547.6627372</v>
      </c>
      <c r="G15" s="214" t="n">
        <v>9.07</v>
      </c>
      <c r="H15" s="214">
        <f>ROUND(F15*G15,2)</f>
        <v/>
      </c>
    </row>
    <row r="16" ht="15.75" customFormat="1" customHeight="1" s="146">
      <c r="A16" s="210" t="n">
        <v>5</v>
      </c>
      <c r="B16" s="210" t="n"/>
      <c r="C16" s="211" t="inlineStr">
        <is>
          <t>1-100-36</t>
        </is>
      </c>
      <c r="D16" s="211" t="inlineStr">
        <is>
          <t>Затраты труда рабочих (ср 3,6)</t>
        </is>
      </c>
      <c r="E16" s="210" t="inlineStr">
        <is>
          <t>чел.-ч</t>
        </is>
      </c>
      <c r="F16" s="210" t="n">
        <v>499.9772</v>
      </c>
      <c r="G16" s="214" t="n">
        <v>9.18</v>
      </c>
      <c r="H16" s="214">
        <f>ROUND(F16*G16,2)</f>
        <v/>
      </c>
    </row>
    <row r="17" ht="15.75" customFormat="1" customHeight="1" s="146">
      <c r="A17" s="210" t="n">
        <v>6</v>
      </c>
      <c r="B17" s="210" t="n"/>
      <c r="C17" s="211" t="inlineStr">
        <is>
          <t>1-100-40</t>
        </is>
      </c>
      <c r="D17" s="211" t="inlineStr">
        <is>
          <t>Затраты труда рабочих (ср 4)</t>
        </is>
      </c>
      <c r="E17" s="210" t="inlineStr">
        <is>
          <t>чел.-ч</t>
        </is>
      </c>
      <c r="F17" s="210" t="n">
        <v>473.2312</v>
      </c>
      <c r="G17" s="214" t="n">
        <v>9.619999999999999</v>
      </c>
      <c r="H17" s="214">
        <f>ROUND(F17*G17,2)</f>
        <v/>
      </c>
    </row>
    <row r="18" ht="15.75" customFormat="1" customHeight="1" s="146">
      <c r="A18" s="210" t="n">
        <v>7</v>
      </c>
      <c r="B18" s="210" t="n"/>
      <c r="C18" s="211" t="inlineStr">
        <is>
          <t>1-100-34</t>
        </is>
      </c>
      <c r="D18" s="211" t="inlineStr">
        <is>
          <t>Затраты труда рабочих (ср 3,4)</t>
        </is>
      </c>
      <c r="E18" s="210" t="inlineStr">
        <is>
          <t>чел.-ч</t>
        </is>
      </c>
      <c r="F18" s="210" t="n">
        <v>345.2731</v>
      </c>
      <c r="G18" s="214" t="n">
        <v>8.970000000000001</v>
      </c>
      <c r="H18" s="214">
        <f>ROUND(F18*G18,2)</f>
        <v/>
      </c>
    </row>
    <row r="19" ht="15.75" customFormat="1" customHeight="1" s="146">
      <c r="A19" s="210" t="n">
        <v>8</v>
      </c>
      <c r="B19" s="210" t="n"/>
      <c r="C19" s="211" t="inlineStr">
        <is>
          <t>1-100-33</t>
        </is>
      </c>
      <c r="D19" s="211" t="inlineStr">
        <is>
          <t>Затраты труда рабочих (ср 3,3)</t>
        </is>
      </c>
      <c r="E19" s="210" t="inlineStr">
        <is>
          <t>чел.-ч</t>
        </is>
      </c>
      <c r="F19" s="210" t="n">
        <v>282.9276</v>
      </c>
      <c r="G19" s="214" t="n">
        <v>8.859999999999999</v>
      </c>
      <c r="H19" s="214">
        <f>ROUND(F19*G19,2)</f>
        <v/>
      </c>
    </row>
    <row r="20" ht="15.75" customFormat="1" customHeight="1" s="146">
      <c r="A20" s="210" t="n">
        <v>9</v>
      </c>
      <c r="B20" s="210" t="n"/>
      <c r="C20" s="211" t="inlineStr">
        <is>
          <t>1-100-28</t>
        </is>
      </c>
      <c r="D20" s="211" t="inlineStr">
        <is>
          <t>Затраты труда рабочих (ср 2,8)</t>
        </is>
      </c>
      <c r="E20" s="210" t="inlineStr">
        <is>
          <t>чел.-ч</t>
        </is>
      </c>
      <c r="F20" s="210" t="n">
        <v>283.62024</v>
      </c>
      <c r="G20" s="214" t="n">
        <v>8.380000000000001</v>
      </c>
      <c r="H20" s="214">
        <f>ROUND(F20*G20,2)</f>
        <v/>
      </c>
    </row>
    <row r="21" ht="15.75" customFormat="1" customHeight="1" s="146">
      <c r="A21" s="210" t="n">
        <v>10</v>
      </c>
      <c r="B21" s="210" t="n"/>
      <c r="C21" s="211" t="inlineStr">
        <is>
          <t>1-100-29</t>
        </is>
      </c>
      <c r="D21" s="211" t="inlineStr">
        <is>
          <t>Затраты труда рабочих (ср 2,9)</t>
        </is>
      </c>
      <c r="E21" s="210" t="inlineStr">
        <is>
          <t>чел.-ч</t>
        </is>
      </c>
      <c r="F21" s="210" t="n">
        <v>228.595</v>
      </c>
      <c r="G21" s="214" t="n">
        <v>8.460000000000001</v>
      </c>
      <c r="H21" s="214">
        <f>ROUND(F21*G21,2)</f>
        <v/>
      </c>
    </row>
    <row r="22" ht="15.75" customFormat="1" customHeight="1" s="146">
      <c r="A22" s="210" t="n">
        <v>11</v>
      </c>
      <c r="B22" s="210" t="n"/>
      <c r="C22" s="211" t="inlineStr">
        <is>
          <t>1-100-31</t>
        </is>
      </c>
      <c r="D22" s="211" t="inlineStr">
        <is>
          <t>Затраты труда рабочих (ср 3,1)</t>
        </is>
      </c>
      <c r="E22" s="210" t="inlineStr">
        <is>
          <t>чел.-ч</t>
        </is>
      </c>
      <c r="F22" s="210" t="n">
        <v>193.860456</v>
      </c>
      <c r="G22" s="214" t="n">
        <v>8.640000000000001</v>
      </c>
      <c r="H22" s="214">
        <f>ROUND(F22*G22,2)</f>
        <v/>
      </c>
    </row>
    <row r="23" ht="15.75" customFormat="1" customHeight="1" s="146">
      <c r="A23" s="210" t="n">
        <v>12</v>
      </c>
      <c r="B23" s="210" t="n"/>
      <c r="C23" s="211" t="inlineStr">
        <is>
          <t>1-100-38</t>
        </is>
      </c>
      <c r="D23" s="211" t="inlineStr">
        <is>
          <t>Затраты труда рабочих (ср 3,8)</t>
        </is>
      </c>
      <c r="E23" s="210" t="inlineStr">
        <is>
          <t>чел.-ч</t>
        </is>
      </c>
      <c r="F23" s="210" t="n">
        <v>176.4146</v>
      </c>
      <c r="G23" s="214" t="n">
        <v>9.4</v>
      </c>
      <c r="H23" s="214">
        <f>ROUND(F23*G23,2)</f>
        <v/>
      </c>
    </row>
    <row r="24" ht="15.75" customFormat="1" customHeight="1" s="146">
      <c r="A24" s="210" t="n">
        <v>13</v>
      </c>
      <c r="B24" s="210" t="n"/>
      <c r="C24" s="211" t="inlineStr">
        <is>
          <t>1-100-22</t>
        </is>
      </c>
      <c r="D24" s="211" t="inlineStr">
        <is>
          <t>Затраты труда рабочих (ср 2,2)</t>
        </is>
      </c>
      <c r="E24" s="210" t="inlineStr">
        <is>
          <t>чел.-ч</t>
        </is>
      </c>
      <c r="F24" s="210" t="n">
        <v>204.599361</v>
      </c>
      <c r="G24" s="214" t="n">
        <v>7.94</v>
      </c>
      <c r="H24" s="214">
        <f>ROUND(F24*G24,2)</f>
        <v/>
      </c>
    </row>
    <row r="25" ht="15.75" customFormat="1" customHeight="1" s="146">
      <c r="A25" s="210" t="n">
        <v>14</v>
      </c>
      <c r="B25" s="210" t="n"/>
      <c r="C25" s="211" t="inlineStr">
        <is>
          <t>1-100-15</t>
        </is>
      </c>
      <c r="D25" s="211" t="inlineStr">
        <is>
          <t>Затраты труда рабочих (ср 1,5)</t>
        </is>
      </c>
      <c r="E25" s="210" t="inlineStr">
        <is>
          <t>чел.-ч</t>
        </is>
      </c>
      <c r="F25" s="210" t="n">
        <v>148.19215</v>
      </c>
      <c r="G25" s="214" t="n">
        <v>7.5</v>
      </c>
      <c r="H25" s="214">
        <f>ROUND(F25*G25,2)</f>
        <v/>
      </c>
    </row>
    <row r="26" ht="15.75" customFormat="1" customHeight="1" s="146">
      <c r="A26" s="210" t="n">
        <v>15</v>
      </c>
      <c r="B26" s="210" t="n"/>
      <c r="C26" s="211" t="inlineStr">
        <is>
          <t>1-100-43</t>
        </is>
      </c>
      <c r="D26" s="211" t="inlineStr">
        <is>
          <t>Затраты труда рабочих (ср 4,3)</t>
        </is>
      </c>
      <c r="E26" s="210" t="inlineStr">
        <is>
          <t>чел.-ч</t>
        </is>
      </c>
      <c r="F26" s="210" t="n">
        <v>79.06488</v>
      </c>
      <c r="G26" s="214" t="n">
        <v>10.06</v>
      </c>
      <c r="H26" s="214">
        <f>ROUND(F26*G26,2)</f>
        <v/>
      </c>
    </row>
    <row r="27" ht="15.75" customFormat="1" customHeight="1" s="146">
      <c r="A27" s="210" t="n">
        <v>16</v>
      </c>
      <c r="B27" s="210" t="n"/>
      <c r="C27" s="211" t="inlineStr">
        <is>
          <t>1-100-51</t>
        </is>
      </c>
      <c r="D27" s="211" t="inlineStr">
        <is>
          <t>Затраты труда рабочих (ср 5,1)</t>
        </is>
      </c>
      <c r="E27" s="210" t="inlineStr">
        <is>
          <t>чел.-ч</t>
        </is>
      </c>
      <c r="F27" s="210" t="n">
        <v>56.8284</v>
      </c>
      <c r="G27" s="214" t="n">
        <v>11.27</v>
      </c>
      <c r="H27" s="214">
        <f>ROUND(F27*G27,2)</f>
        <v/>
      </c>
    </row>
    <row r="28" ht="15.75" customFormat="1" customHeight="1" s="146">
      <c r="A28" s="210" t="n">
        <v>17</v>
      </c>
      <c r="B28" s="210" t="n"/>
      <c r="C28" s="211" t="inlineStr">
        <is>
          <t>1-100-20</t>
        </is>
      </c>
      <c r="D28" s="211" t="inlineStr">
        <is>
          <t>Затраты труда рабочих (ср 2)</t>
        </is>
      </c>
      <c r="E28" s="210" t="inlineStr">
        <is>
          <t>чел.-ч</t>
        </is>
      </c>
      <c r="F28" s="210" t="n">
        <v>66.57624</v>
      </c>
      <c r="G28" s="214" t="n">
        <v>7.8</v>
      </c>
      <c r="H28" s="214">
        <f>ROUND(F28*G28,2)</f>
        <v/>
      </c>
    </row>
    <row r="29" ht="15.75" customFormat="1" customHeight="1" s="146">
      <c r="A29" s="210" t="n">
        <v>18</v>
      </c>
      <c r="B29" s="210" t="n"/>
      <c r="C29" s="211" t="inlineStr">
        <is>
          <t>1-100-49</t>
        </is>
      </c>
      <c r="D29" s="211" t="inlineStr">
        <is>
          <t>Затраты труда рабочих (ср 4,9)</t>
        </is>
      </c>
      <c r="E29" s="210" t="inlineStr">
        <is>
          <t>чел.-ч</t>
        </is>
      </c>
      <c r="F29" s="210" t="n">
        <v>25.20899</v>
      </c>
      <c r="G29" s="214" t="n">
        <v>10.94</v>
      </c>
      <c r="H29" s="214">
        <f>ROUND(F29*G29,2)</f>
        <v/>
      </c>
    </row>
    <row r="30" ht="15.75" customFormat="1" customHeight="1" s="146">
      <c r="A30" s="210" t="n">
        <v>19</v>
      </c>
      <c r="B30" s="210" t="n"/>
      <c r="C30" s="211" t="inlineStr">
        <is>
          <t>1-100-47</t>
        </is>
      </c>
      <c r="D30" s="211" t="inlineStr">
        <is>
          <t>Затраты труда рабочих (ср 4,7)</t>
        </is>
      </c>
      <c r="E30" s="210" t="inlineStr">
        <is>
          <t>чел.-ч</t>
        </is>
      </c>
      <c r="F30" s="210" t="n">
        <v>25.2837774</v>
      </c>
      <c r="G30" s="214" t="n">
        <v>10.65</v>
      </c>
      <c r="H30" s="214">
        <f>ROUND(F30*G30,2)</f>
        <v/>
      </c>
    </row>
    <row r="31" ht="15.75" customFormat="1" customHeight="1" s="146">
      <c r="A31" s="210" t="n">
        <v>20</v>
      </c>
      <c r="B31" s="210" t="n"/>
      <c r="C31" s="211" t="inlineStr">
        <is>
          <t>1-100-23</t>
        </is>
      </c>
      <c r="D31" s="211" t="inlineStr">
        <is>
          <t>Затраты труда рабочих (ср 2,3)</t>
        </is>
      </c>
      <c r="E31" s="210" t="inlineStr">
        <is>
          <t>чел.-ч</t>
        </is>
      </c>
      <c r="F31" s="210" t="n">
        <v>20.9088</v>
      </c>
      <c r="G31" s="214" t="n">
        <v>8.02</v>
      </c>
      <c r="H31" s="214">
        <f>ROUND(F31*G31,2)</f>
        <v/>
      </c>
    </row>
    <row r="32" ht="15.75" customFormat="1" customHeight="1" s="146">
      <c r="A32" s="210" t="n">
        <v>21</v>
      </c>
      <c r="B32" s="210" t="n"/>
      <c r="C32" s="211" t="inlineStr">
        <is>
          <t>1-100-39</t>
        </is>
      </c>
      <c r="D32" s="211" t="inlineStr">
        <is>
          <t>Затраты труда рабочих (ср 3,9)</t>
        </is>
      </c>
      <c r="E32" s="210" t="inlineStr">
        <is>
          <t>чел.-ч</t>
        </is>
      </c>
      <c r="F32" s="210" t="n">
        <v>12.02252</v>
      </c>
      <c r="G32" s="214" t="n">
        <v>9.51</v>
      </c>
      <c r="H32" s="214">
        <f>ROUND(F32*G32,2)</f>
        <v/>
      </c>
    </row>
    <row r="33" ht="15.75" customFormat="1" customHeight="1" s="146">
      <c r="A33" s="210" t="n">
        <v>22</v>
      </c>
      <c r="B33" s="210" t="n"/>
      <c r="C33" s="211" t="inlineStr">
        <is>
          <t>1-100-44</t>
        </is>
      </c>
      <c r="D33" s="211" t="inlineStr">
        <is>
          <t>Затраты труда рабочих (ср 4,4)</t>
        </is>
      </c>
      <c r="E33" s="210" t="inlineStr">
        <is>
          <t>чел.-ч</t>
        </is>
      </c>
      <c r="F33" s="210" t="n">
        <v>10.122175</v>
      </c>
      <c r="G33" s="214" t="n">
        <v>10.21</v>
      </c>
      <c r="H33" s="214">
        <f>ROUND(F33*G33,2)</f>
        <v/>
      </c>
    </row>
    <row r="34" ht="15.75" customFormat="1" customHeight="1" s="146">
      <c r="A34" s="210" t="n">
        <v>23</v>
      </c>
      <c r="B34" s="210" t="n"/>
      <c r="C34" s="211" t="inlineStr">
        <is>
          <t>1-100-42</t>
        </is>
      </c>
      <c r="D34" s="211" t="inlineStr">
        <is>
          <t>Затраты труда рабочих (ср 4,2)</t>
        </is>
      </c>
      <c r="E34" s="210" t="inlineStr">
        <is>
          <t>чел.-ч</t>
        </is>
      </c>
      <c r="F34" s="210" t="n">
        <v>5.0664432</v>
      </c>
      <c r="G34" s="214" t="n">
        <v>9.92</v>
      </c>
      <c r="H34" s="214">
        <f>ROUND(F34*G34,2)</f>
        <v/>
      </c>
    </row>
    <row r="35" ht="15.75" customFormat="1" customHeight="1" s="15">
      <c r="A35" s="209" t="inlineStr">
        <is>
          <t>Затраты труда машинистов</t>
        </is>
      </c>
      <c r="B35" s="234" t="n"/>
      <c r="C35" s="234" t="n"/>
      <c r="D35" s="234" t="n"/>
      <c r="E35" s="235" t="n"/>
      <c r="F35" s="209" t="n">
        <v>339.9248651</v>
      </c>
      <c r="G35" s="20" t="n"/>
      <c r="H35" s="20">
        <f>SUM(H36:H36)</f>
        <v/>
      </c>
    </row>
    <row r="36" ht="15.75" customFormat="1" customHeight="1" s="146">
      <c r="A36" s="210" t="n">
        <v>24</v>
      </c>
      <c r="B36" s="210" t="n"/>
      <c r="C36" s="211" t="n">
        <v>2</v>
      </c>
      <c r="D36" s="211" t="inlineStr">
        <is>
          <t>Затраты труда машинистов</t>
        </is>
      </c>
      <c r="E36" s="210" t="inlineStr">
        <is>
          <t>чел.-ч</t>
        </is>
      </c>
      <c r="F36" s="210" t="n">
        <v>339.9248651</v>
      </c>
      <c r="G36" s="214" t="n">
        <v>13.19</v>
      </c>
      <c r="H36" s="214">
        <f>ROUND(F36*G36,2)</f>
        <v/>
      </c>
    </row>
    <row r="37" ht="15.75" customFormat="1" customHeight="1" s="15">
      <c r="A37" s="209" t="inlineStr">
        <is>
          <t>Машины и механизмы</t>
        </is>
      </c>
      <c r="B37" s="234" t="n"/>
      <c r="C37" s="234" t="n"/>
      <c r="D37" s="234" t="n"/>
      <c r="E37" s="235" t="n"/>
      <c r="F37" s="209" t="n"/>
      <c r="G37" s="20" t="n"/>
      <c r="H37" s="20">
        <f>SUM(H38:H76)</f>
        <v/>
      </c>
    </row>
    <row r="38" ht="15.75" customFormat="1" customHeight="1" s="146">
      <c r="A38" s="210" t="n">
        <v>25</v>
      </c>
      <c r="B38" s="210" t="n"/>
      <c r="C38" s="25" t="inlineStr">
        <is>
          <t>91.05.01-017</t>
        </is>
      </c>
      <c r="D38" s="211" t="inlineStr">
        <is>
          <t>Краны башенные, грузоподъемность 8 т</t>
        </is>
      </c>
      <c r="E38" s="210" t="inlineStr">
        <is>
          <t>маш.час</t>
        </is>
      </c>
      <c r="F38" s="210" t="n">
        <v>91.04589180000001</v>
      </c>
      <c r="G38" s="214" t="n">
        <v>86.40000000000001</v>
      </c>
      <c r="H38" s="214">
        <f>ROUND(F38*G38,2)</f>
        <v/>
      </c>
    </row>
    <row r="39" ht="31.7" customFormat="1" customHeight="1" s="146">
      <c r="A39" s="210" t="n">
        <v>26</v>
      </c>
      <c r="B39" s="210" t="n"/>
      <c r="C39" s="25" t="inlineStr">
        <is>
          <t>91.05.06-008</t>
        </is>
      </c>
      <c r="D39" s="211" t="inlineStr">
        <is>
          <t>Краны на гусеничном ходу, грузоподъемность 40 т</t>
        </is>
      </c>
      <c r="E39" s="210" t="inlineStr">
        <is>
          <t>маш.час</t>
        </is>
      </c>
      <c r="F39" s="210" t="n">
        <v>27.09174</v>
      </c>
      <c r="G39" s="214" t="n">
        <v>175.56</v>
      </c>
      <c r="H39" s="214">
        <f>ROUND(F39*G39,2)</f>
        <v/>
      </c>
    </row>
    <row r="40" ht="31.7" customFormat="1" customHeight="1" s="146">
      <c r="A40" s="210" t="n">
        <v>27</v>
      </c>
      <c r="B40" s="210" t="n"/>
      <c r="C40" s="25" t="inlineStr">
        <is>
          <t>91.08.03-030</t>
        </is>
      </c>
      <c r="D40" s="211" t="inlineStr">
        <is>
          <t>Катки самоходные пневмоколесные статические, масса 30 т</t>
        </is>
      </c>
      <c r="E40" s="210" t="inlineStr">
        <is>
          <t>маш.час</t>
        </is>
      </c>
      <c r="F40" s="210" t="n">
        <v>11.81928</v>
      </c>
      <c r="G40" s="214" t="n">
        <v>364.07</v>
      </c>
      <c r="H40" s="214">
        <f>ROUND(F40*G40,2)</f>
        <v/>
      </c>
    </row>
    <row r="41" ht="15.75" customFormat="1" customHeight="1" s="146">
      <c r="A41" s="210" t="n">
        <v>28</v>
      </c>
      <c r="B41" s="210" t="n"/>
      <c r="C41" s="25" t="inlineStr">
        <is>
          <t>91.14.02-001</t>
        </is>
      </c>
      <c r="D41" s="211" t="inlineStr">
        <is>
          <t>Автомобили бортовые, грузоподъемность до 5 т</t>
        </is>
      </c>
      <c r="E41" s="210" t="inlineStr">
        <is>
          <t>маш.час</t>
        </is>
      </c>
      <c r="F41" s="210" t="n">
        <v>57.1036209</v>
      </c>
      <c r="G41" s="214" t="n">
        <v>65.70999999999999</v>
      </c>
      <c r="H41" s="214">
        <f>ROUND(F41*G41,2)</f>
        <v/>
      </c>
    </row>
    <row r="42" ht="31.7" customFormat="1" customHeight="1" s="146">
      <c r="A42" s="210" t="n">
        <v>29</v>
      </c>
      <c r="B42" s="210" t="n"/>
      <c r="C42" s="25" t="inlineStr">
        <is>
          <t>91.05.06-007</t>
        </is>
      </c>
      <c r="D42" s="211" t="inlineStr">
        <is>
          <t>Краны на гусеничном ходу, грузоподъемность 25 т</t>
        </is>
      </c>
      <c r="E42" s="210" t="inlineStr">
        <is>
          <t>маш.час</t>
        </is>
      </c>
      <c r="F42" s="210" t="n">
        <v>30.24906</v>
      </c>
      <c r="G42" s="214" t="n">
        <v>120.04</v>
      </c>
      <c r="H42" s="214">
        <f>ROUND(F42*G42,2)</f>
        <v/>
      </c>
    </row>
    <row r="43" ht="31.7" customFormat="1" customHeight="1" s="146">
      <c r="A43" s="210" t="n">
        <v>30</v>
      </c>
      <c r="B43" s="210" t="n"/>
      <c r="C43" s="25" t="inlineStr">
        <is>
          <t>91.05.06-010</t>
        </is>
      </c>
      <c r="D43" s="211" t="inlineStr">
        <is>
          <t>Краны на гусеничном ходу, грузоподъемность 100 т</t>
        </is>
      </c>
      <c r="E43" s="210" t="inlineStr">
        <is>
          <t>маш.час</t>
        </is>
      </c>
      <c r="F43" s="210" t="n">
        <v>5.092384</v>
      </c>
      <c r="G43" s="214" t="n">
        <v>533.27</v>
      </c>
      <c r="H43" s="214">
        <f>ROUND(F43*G43,2)</f>
        <v/>
      </c>
    </row>
    <row r="44" ht="31.7" customFormat="1" customHeight="1" s="146">
      <c r="A44" s="210" t="n">
        <v>31</v>
      </c>
      <c r="B44" s="210" t="n"/>
      <c r="C44" s="25" t="inlineStr">
        <is>
          <t>91.01.05-085</t>
        </is>
      </c>
      <c r="D44" s="211" t="inlineStr">
        <is>
          <t>Экскаваторы одноковшовые дизельные на гусеничном ходу, емкость ковша 0,5 м3</t>
        </is>
      </c>
      <c r="E44" s="210" t="inlineStr">
        <is>
          <t>маш.час</t>
        </is>
      </c>
      <c r="F44" s="210" t="n">
        <v>26.28021</v>
      </c>
      <c r="G44" s="214" t="n">
        <v>100</v>
      </c>
      <c r="H44" s="214">
        <f>ROUND(F44*G44,2)</f>
        <v/>
      </c>
    </row>
    <row r="45" ht="31.7" customFormat="1" customHeight="1" s="146">
      <c r="A45" s="210" t="n">
        <v>32</v>
      </c>
      <c r="B45" s="210" t="n"/>
      <c r="C45" s="25" t="inlineStr">
        <is>
          <t>91.05.05-015</t>
        </is>
      </c>
      <c r="D45" s="211" t="inlineStr">
        <is>
          <t>Краны на автомобильном ходу, грузоподъемность 16 т</t>
        </is>
      </c>
      <c r="E45" s="210" t="inlineStr">
        <is>
          <t>маш.час</t>
        </is>
      </c>
      <c r="F45" s="210" t="n">
        <v>11.195908</v>
      </c>
      <c r="G45" s="214" t="n">
        <v>115.4</v>
      </c>
      <c r="H45" s="214">
        <f>ROUND(F45*G45,2)</f>
        <v/>
      </c>
    </row>
    <row r="46" ht="15.75" customFormat="1" customHeight="1" s="146">
      <c r="A46" s="210" t="n">
        <v>33</v>
      </c>
      <c r="B46" s="210" t="n"/>
      <c r="C46" s="25" t="inlineStr">
        <is>
          <t>91.06.05-011</t>
        </is>
      </c>
      <c r="D46" s="211" t="inlineStr">
        <is>
          <t>Погрузчики, грузоподъемность 5 т</t>
        </is>
      </c>
      <c r="E46" s="210" t="inlineStr">
        <is>
          <t>маш.час</t>
        </is>
      </c>
      <c r="F46" s="210" t="n">
        <v>13.5946054</v>
      </c>
      <c r="G46" s="214" t="n">
        <v>89.98999999999999</v>
      </c>
      <c r="H46" s="214">
        <f>ROUND(F46*G46,2)</f>
        <v/>
      </c>
    </row>
    <row r="47" ht="15.75" customFormat="1" customHeight="1" s="146">
      <c r="A47" s="210" t="n">
        <v>34</v>
      </c>
      <c r="B47" s="210" t="n"/>
      <c r="C47" s="25" t="inlineStr">
        <is>
          <t>91.08.04-021</t>
        </is>
      </c>
      <c r="D47" s="211" t="inlineStr">
        <is>
          <t>Котлы битумные передвижные 400 л</t>
        </is>
      </c>
      <c r="E47" s="210" t="inlineStr">
        <is>
          <t>маш.час</t>
        </is>
      </c>
      <c r="F47" s="210" t="n">
        <v>28.403481</v>
      </c>
      <c r="G47" s="214" t="n">
        <v>30</v>
      </c>
      <c r="H47" s="214">
        <f>ROUND(F47*G47,2)</f>
        <v/>
      </c>
    </row>
    <row r="48" ht="31.7" customFormat="1" customHeight="1" s="146">
      <c r="A48" s="210" t="n">
        <v>35</v>
      </c>
      <c r="B48" s="210" t="n"/>
      <c r="C48" s="25" t="inlineStr">
        <is>
          <t>91.06.06-048</t>
        </is>
      </c>
      <c r="D48" s="211" t="inlineStr">
        <is>
          <t>Подъемники одномачтовые, грузоподъемность до 500 кг, высота подъема 45 м</t>
        </is>
      </c>
      <c r="E48" s="210" t="inlineStr">
        <is>
          <t>маш.час</t>
        </is>
      </c>
      <c r="F48" s="210" t="n">
        <v>17.835437</v>
      </c>
      <c r="G48" s="214" t="n">
        <v>31.26</v>
      </c>
      <c r="H48" s="214">
        <f>ROUND(F48*G48,2)</f>
        <v/>
      </c>
    </row>
    <row r="49" ht="31.7" customFormat="1" customHeight="1" s="146">
      <c r="A49" s="210" t="n">
        <v>36</v>
      </c>
      <c r="B49" s="210" t="n"/>
      <c r="C49" s="25" t="inlineStr">
        <is>
          <t>91.17.04-233</t>
        </is>
      </c>
      <c r="D49" s="211" t="inlineStr">
        <is>
          <t>Установки для сварки ручной дуговой (постоянного тока)</t>
        </is>
      </c>
      <c r="E49" s="210" t="inlineStr">
        <is>
          <t>маш.час</t>
        </is>
      </c>
      <c r="F49" s="210" t="n">
        <v>63.63539</v>
      </c>
      <c r="G49" s="214" t="n">
        <v>8.1</v>
      </c>
      <c r="H49" s="214">
        <f>ROUND(F49*G49,2)</f>
        <v/>
      </c>
    </row>
    <row r="50" ht="31.7" customFormat="1" customHeight="1" s="146">
      <c r="A50" s="210" t="n">
        <v>37</v>
      </c>
      <c r="B50" s="210" t="n"/>
      <c r="C50" s="25" t="inlineStr">
        <is>
          <t>91.17.04-171</t>
        </is>
      </c>
      <c r="D50" s="211" t="inlineStr">
        <is>
          <t>Преобразователи сварочные номинальным сварочным током 315-500 А</t>
        </is>
      </c>
      <c r="E50" s="210" t="inlineStr">
        <is>
          <t>маш.час</t>
        </is>
      </c>
      <c r="F50" s="210" t="n">
        <v>37.873466</v>
      </c>
      <c r="G50" s="214" t="n">
        <v>12.31</v>
      </c>
      <c r="H50" s="214">
        <f>ROUND(F50*G50,2)</f>
        <v/>
      </c>
    </row>
    <row r="51" ht="31.7" customFormat="1" customHeight="1" s="146">
      <c r="A51" s="210" t="n">
        <v>38</v>
      </c>
      <c r="B51" s="210" t="n"/>
      <c r="C51" s="25" t="inlineStr">
        <is>
          <t>91.08.09-001</t>
        </is>
      </c>
      <c r="D51" s="211" t="inlineStr">
        <is>
          <t>Виброплиты с двигателем внутреннего сгорания</t>
        </is>
      </c>
      <c r="E51" s="210" t="inlineStr">
        <is>
          <t>маш.час</t>
        </is>
      </c>
      <c r="F51" s="210" t="n">
        <v>7.2333</v>
      </c>
      <c r="G51" s="214" t="n">
        <v>60</v>
      </c>
      <c r="H51" s="214">
        <f>ROUND(F51*G51,2)</f>
        <v/>
      </c>
    </row>
    <row r="52" ht="47.25" customFormat="1" customHeight="1" s="146">
      <c r="A52" s="210" t="n">
        <v>39</v>
      </c>
      <c r="B52" s="210" t="n"/>
      <c r="C52" s="25" t="inlineStr">
        <is>
          <t>91.21.01-012</t>
        </is>
      </c>
      <c r="D52" s="211" t="inlineStr">
        <is>
          <t>Агрегаты окрасочные высокого давления для окраски поверхностей конструкций, мощность 1 кВт</t>
        </is>
      </c>
      <c r="E52" s="210" t="inlineStr">
        <is>
          <t>маш.час</t>
        </is>
      </c>
      <c r="F52" s="210" t="n">
        <v>60.6944148</v>
      </c>
      <c r="G52" s="214" t="n">
        <v>6.82</v>
      </c>
      <c r="H52" s="214">
        <f>ROUND(F52*G52,2)</f>
        <v/>
      </c>
    </row>
    <row r="53" ht="15.75" customFormat="1" customHeight="1" s="146">
      <c r="A53" s="210" t="n">
        <v>40</v>
      </c>
      <c r="B53" s="210" t="n"/>
      <c r="C53" s="25" t="inlineStr">
        <is>
          <t>91.07.07-041</t>
        </is>
      </c>
      <c r="D53" s="211" t="inlineStr">
        <is>
          <t>Растворонасосы, производительность 1 м3/ч</t>
        </is>
      </c>
      <c r="E53" s="210" t="inlineStr">
        <is>
          <t>маш.час</t>
        </is>
      </c>
      <c r="F53" s="210" t="n">
        <v>28.47777</v>
      </c>
      <c r="G53" s="214" t="n">
        <v>14.15</v>
      </c>
      <c r="H53" s="214">
        <f>ROUND(F53*G53,2)</f>
        <v/>
      </c>
    </row>
    <row r="54" ht="31.7" customFormat="1" customHeight="1" s="146">
      <c r="A54" s="210" t="n">
        <v>41</v>
      </c>
      <c r="B54" s="210" t="n"/>
      <c r="C54" s="25" t="inlineStr">
        <is>
          <t>91.01.02-004</t>
        </is>
      </c>
      <c r="D54" s="211" t="inlineStr">
        <is>
          <t>Автогрейдеры среднего типа, мощность 99 кВт (135 л.с.)</t>
        </is>
      </c>
      <c r="E54" s="210" t="inlineStr">
        <is>
          <t>маш.час</t>
        </is>
      </c>
      <c r="F54" s="210" t="n">
        <v>2.2264</v>
      </c>
      <c r="G54" s="214" t="n">
        <v>123</v>
      </c>
      <c r="H54" s="214">
        <f>ROUND(F54*G54,2)</f>
        <v/>
      </c>
    </row>
    <row r="55" ht="31.7" customFormat="1" customHeight="1" s="146">
      <c r="A55" s="210" t="n">
        <v>42</v>
      </c>
      <c r="B55" s="210" t="n"/>
      <c r="C55" s="25" t="inlineStr">
        <is>
          <t>91.06.03-055</t>
        </is>
      </c>
      <c r="D55" s="211" t="inlineStr">
        <is>
          <t>Лебедки электрические тяговым усилием 19,62 кН (2 т)</t>
        </is>
      </c>
      <c r="E55" s="210" t="inlineStr">
        <is>
          <t>маш.час</t>
        </is>
      </c>
      <c r="F55" s="210" t="n">
        <v>40.1666</v>
      </c>
      <c r="G55" s="214" t="n">
        <v>6.66</v>
      </c>
      <c r="H55" s="214">
        <f>ROUND(F55*G55,2)</f>
        <v/>
      </c>
    </row>
    <row r="56" ht="15.75" customFormat="1" customHeight="1" s="146">
      <c r="A56" s="210" t="n">
        <v>43</v>
      </c>
      <c r="B56" s="210" t="n"/>
      <c r="C56" s="25" t="inlineStr">
        <is>
          <t>91.05.02-005</t>
        </is>
      </c>
      <c r="D56" s="211" t="inlineStr">
        <is>
          <t>Краны козловые, грузоподъемность 32 т</t>
        </is>
      </c>
      <c r="E56" s="210" t="inlineStr">
        <is>
          <t>маш.час</t>
        </is>
      </c>
      <c r="F56" s="210" t="n">
        <v>1.913564</v>
      </c>
      <c r="G56" s="214" t="n">
        <v>120.24</v>
      </c>
      <c r="H56" s="214">
        <f>ROUND(F56*G56,2)</f>
        <v/>
      </c>
    </row>
    <row r="57" ht="15.75" customFormat="1" customHeight="1" s="146">
      <c r="A57" s="210" t="n">
        <v>44</v>
      </c>
      <c r="B57" s="210" t="n"/>
      <c r="C57" s="25" t="inlineStr">
        <is>
          <t>91.01.01-034</t>
        </is>
      </c>
      <c r="D57" s="211" t="inlineStr">
        <is>
          <t>Бульдозеры, мощность 59 кВт (80 л.с.)</t>
        </is>
      </c>
      <c r="E57" s="210" t="inlineStr">
        <is>
          <t>маш.час</t>
        </is>
      </c>
      <c r="F57" s="210" t="n">
        <v>3.623775</v>
      </c>
      <c r="G57" s="214" t="n">
        <v>59.47</v>
      </c>
      <c r="H57" s="214">
        <f>ROUND(F57*G57,2)</f>
        <v/>
      </c>
    </row>
    <row r="58" ht="15.75" customFormat="1" customHeight="1" s="146">
      <c r="A58" s="210" t="n">
        <v>45</v>
      </c>
      <c r="B58" s="210" t="n"/>
      <c r="C58" s="25" t="inlineStr">
        <is>
          <t>91.01.01-035</t>
        </is>
      </c>
      <c r="D58" s="211" t="inlineStr">
        <is>
          <t>Бульдозеры, мощность 79 кВт (108 л.с.)</t>
        </is>
      </c>
      <c r="E58" s="210" t="inlineStr">
        <is>
          <t>маш.час</t>
        </is>
      </c>
      <c r="F58" s="210" t="n">
        <v>2.50712</v>
      </c>
      <c r="G58" s="214" t="n">
        <v>79.06999999999999</v>
      </c>
      <c r="H58" s="214">
        <f>ROUND(F58*G58,2)</f>
        <v/>
      </c>
    </row>
    <row r="59" ht="15.75" customFormat="1" customHeight="1" s="146">
      <c r="A59" s="210" t="n">
        <v>46</v>
      </c>
      <c r="B59" s="210" t="n"/>
      <c r="C59" s="25" t="inlineStr">
        <is>
          <t>91.01.01-046</t>
        </is>
      </c>
      <c r="D59" s="211" t="inlineStr">
        <is>
          <t>Бульдозеры, мощность 303 кВт (410 л.с.)</t>
        </is>
      </c>
      <c r="E59" s="210" t="inlineStr">
        <is>
          <t>маш.час</t>
        </is>
      </c>
      <c r="F59" s="210" t="n">
        <v>0.5998</v>
      </c>
      <c r="G59" s="214" t="n">
        <v>293.08</v>
      </c>
      <c r="H59" s="214">
        <f>ROUND(F59*G59,2)</f>
        <v/>
      </c>
    </row>
    <row r="60" ht="47.25" customFormat="1" customHeight="1" s="146">
      <c r="A60" s="210" t="n">
        <v>47</v>
      </c>
      <c r="B60" s="210" t="n"/>
      <c r="C60" s="25" t="inlineStr">
        <is>
          <t>91.18.01-007</t>
        </is>
      </c>
      <c r="D60" s="21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60" s="210" t="inlineStr">
        <is>
          <t>маш.час</t>
        </is>
      </c>
      <c r="F60" s="210" t="n">
        <v>1.53824</v>
      </c>
      <c r="G60" s="214" t="n">
        <v>90</v>
      </c>
      <c r="H60" s="214">
        <f>ROUND(F60*G60,2)</f>
        <v/>
      </c>
    </row>
    <row r="61" ht="15.75" customFormat="1" customHeight="1" s="146">
      <c r="A61" s="210" t="n">
        <v>48</v>
      </c>
      <c r="B61" s="210" t="n"/>
      <c r="C61" s="25" t="inlineStr">
        <is>
          <t>91.13.01-038</t>
        </is>
      </c>
      <c r="D61" s="211" t="inlineStr">
        <is>
          <t>Машины поливомоечные 6000 л</t>
        </is>
      </c>
      <c r="E61" s="210" t="inlineStr">
        <is>
          <t>маш.час</t>
        </is>
      </c>
      <c r="F61" s="210" t="n">
        <v>1.00672</v>
      </c>
      <c r="G61" s="214" t="n">
        <v>110</v>
      </c>
      <c r="H61" s="214">
        <f>ROUND(F61*G61,2)</f>
        <v/>
      </c>
    </row>
    <row r="62" ht="15.75" customFormat="1" customHeight="1" s="146">
      <c r="A62" s="210" t="n">
        <v>49</v>
      </c>
      <c r="B62" s="210" t="n"/>
      <c r="C62" s="25" t="inlineStr">
        <is>
          <t>91.07.04-001</t>
        </is>
      </c>
      <c r="D62" s="211" t="inlineStr">
        <is>
          <t>Вибраторы глубинные</t>
        </is>
      </c>
      <c r="E62" s="210" t="inlineStr">
        <is>
          <t>маш.час</t>
        </is>
      </c>
      <c r="F62" s="210" t="n">
        <v>34.422374</v>
      </c>
      <c r="G62" s="214" t="n">
        <v>1.9</v>
      </c>
      <c r="H62" s="214">
        <f>ROUND(F62*G62,2)</f>
        <v/>
      </c>
    </row>
    <row r="63" ht="31.7" customFormat="1" customHeight="1" s="146">
      <c r="A63" s="210" t="n">
        <v>50</v>
      </c>
      <c r="B63" s="210" t="n"/>
      <c r="C63" s="25" t="inlineStr">
        <is>
          <t>91.08.03-015</t>
        </is>
      </c>
      <c r="D63" s="211" t="inlineStr">
        <is>
          <t>Катки самоходные гладкие вибрационные, масса 5 т</t>
        </is>
      </c>
      <c r="E63" s="210" t="inlineStr">
        <is>
          <t>маш.час</t>
        </is>
      </c>
      <c r="F63" s="210" t="n">
        <v>0.30096</v>
      </c>
      <c r="G63" s="214" t="n">
        <v>176.03</v>
      </c>
      <c r="H63" s="214">
        <f>ROUND(F63*G63,2)</f>
        <v/>
      </c>
    </row>
    <row r="64" ht="15.75" customFormat="1" customHeight="1" s="146">
      <c r="A64" s="210" t="n">
        <v>51</v>
      </c>
      <c r="B64" s="210" t="n"/>
      <c r="C64" s="25" t="inlineStr">
        <is>
          <t>91.17.04-042</t>
        </is>
      </c>
      <c r="D64" s="211" t="inlineStr">
        <is>
          <t>Аппараты для газовой сварки и резки</t>
        </is>
      </c>
      <c r="E64" s="210" t="inlineStr">
        <is>
          <t>маш.час</t>
        </is>
      </c>
      <c r="F64" s="210" t="n">
        <v>40.2028936</v>
      </c>
      <c r="G64" s="214" t="n">
        <v>1.2</v>
      </c>
      <c r="H64" s="214">
        <f>ROUND(F64*G64,2)</f>
        <v/>
      </c>
    </row>
    <row r="65" ht="31.7" customFormat="1" customHeight="1" s="146">
      <c r="A65" s="210" t="n">
        <v>52</v>
      </c>
      <c r="B65" s="210" t="n"/>
      <c r="C65" s="25" t="inlineStr">
        <is>
          <t>91.17.01-001</t>
        </is>
      </c>
      <c r="D65" s="211" t="inlineStr">
        <is>
          <t>Выпрямители сварочные многопостовые с количеством постов до 30</t>
        </is>
      </c>
      <c r="E65" s="210" t="inlineStr">
        <is>
          <t>маш.час</t>
        </is>
      </c>
      <c r="F65" s="210" t="n">
        <v>1.16064</v>
      </c>
      <c r="G65" s="214" t="n">
        <v>34.09</v>
      </c>
      <c r="H65" s="214">
        <f>ROUND(F65*G65,2)</f>
        <v/>
      </c>
    </row>
    <row r="66" ht="31.7" customFormat="1" customHeight="1" s="146">
      <c r="A66" s="210" t="n">
        <v>53</v>
      </c>
      <c r="B66" s="210" t="n"/>
      <c r="C66" s="25" t="inlineStr">
        <is>
          <t>91.06.03-062</t>
        </is>
      </c>
      <c r="D66" s="211" t="inlineStr">
        <is>
          <t>Лебедки электрические тяговым усилием до 31,39 кН (3,2 т)</t>
        </is>
      </c>
      <c r="E66" s="210" t="inlineStr">
        <is>
          <t>маш.час</t>
        </is>
      </c>
      <c r="F66" s="210" t="n">
        <v>5.048696</v>
      </c>
      <c r="G66" s="214" t="n">
        <v>6.9</v>
      </c>
      <c r="H66" s="214">
        <f>ROUND(F66*G66,2)</f>
        <v/>
      </c>
    </row>
    <row r="67" ht="15.75" customFormat="1" customHeight="1" s="146">
      <c r="A67" s="210" t="n">
        <v>54</v>
      </c>
      <c r="B67" s="210" t="n"/>
      <c r="C67" s="25" t="inlineStr">
        <is>
          <t>91.21.22-421</t>
        </is>
      </c>
      <c r="D67" s="211" t="inlineStr">
        <is>
          <t>Термосы 100 л</t>
        </is>
      </c>
      <c r="E67" s="210" t="inlineStr">
        <is>
          <t>маш.час</t>
        </is>
      </c>
      <c r="F67" s="210" t="n">
        <v>10.42046</v>
      </c>
      <c r="G67" s="214" t="n">
        <v>2.7</v>
      </c>
      <c r="H67" s="214">
        <f>ROUND(F67*G67,2)</f>
        <v/>
      </c>
    </row>
    <row r="68" ht="15.75" customFormat="1" customHeight="1" s="146">
      <c r="A68" s="210" t="n">
        <v>55</v>
      </c>
      <c r="B68" s="210" t="n"/>
      <c r="C68" s="25" t="inlineStr">
        <is>
          <t>91.07.04-002</t>
        </is>
      </c>
      <c r="D68" s="211" t="inlineStr">
        <is>
          <t>Вибраторы поверхностные</t>
        </is>
      </c>
      <c r="E68" s="210" t="inlineStr">
        <is>
          <t>маш.час</t>
        </is>
      </c>
      <c r="F68" s="210" t="n">
        <v>51.24048</v>
      </c>
      <c r="G68" s="214" t="n">
        <v>0.5</v>
      </c>
      <c r="H68" s="214">
        <f>ROUND(F68*G68,2)</f>
        <v/>
      </c>
    </row>
    <row r="69" ht="31.7" customFormat="1" customHeight="1" s="146">
      <c r="A69" s="210" t="n">
        <v>56</v>
      </c>
      <c r="B69" s="210" t="n"/>
      <c r="C69" s="25" t="inlineStr">
        <is>
          <t>91.07.08-024</t>
        </is>
      </c>
      <c r="D69" s="211" t="inlineStr">
        <is>
          <t>Растворосмесители передвижные, объем барабана 65 л</t>
        </is>
      </c>
      <c r="E69" s="210" t="inlineStr">
        <is>
          <t>маш.час</t>
        </is>
      </c>
      <c r="F69" s="210" t="n">
        <v>1.32912</v>
      </c>
      <c r="G69" s="214" t="n">
        <v>12.39</v>
      </c>
      <c r="H69" s="214">
        <f>ROUND(F69*G69,2)</f>
        <v/>
      </c>
    </row>
    <row r="70" ht="31.7" customFormat="1" customHeight="1" s="146">
      <c r="A70" s="210" t="n">
        <v>57</v>
      </c>
      <c r="B70" s="210" t="n"/>
      <c r="C70" s="25" t="inlineStr">
        <is>
          <t>91.06.03-060</t>
        </is>
      </c>
      <c r="D70" s="211" t="inlineStr">
        <is>
          <t>Лебедки электрические тяговым усилием до 5,79 кН (0,59 т)</t>
        </is>
      </c>
      <c r="E70" s="210" t="inlineStr">
        <is>
          <t>маш.час</t>
        </is>
      </c>
      <c r="F70" s="210" t="n">
        <v>4.5834654</v>
      </c>
      <c r="G70" s="214" t="n">
        <v>1.7</v>
      </c>
      <c r="H70" s="214">
        <f>ROUND(F70*G70,2)</f>
        <v/>
      </c>
    </row>
    <row r="71" ht="31.7" customFormat="1" customHeight="1" s="146">
      <c r="A71" s="210" t="n">
        <v>58</v>
      </c>
      <c r="B71" s="210" t="n"/>
      <c r="C71" s="25" t="inlineStr">
        <is>
          <t>91.21.22-638</t>
        </is>
      </c>
      <c r="D71" s="211" t="inlineStr">
        <is>
          <t>Пылесосы промышленные, мощность до 2000 Вт</t>
        </is>
      </c>
      <c r="E71" s="210" t="inlineStr">
        <is>
          <t>маш.час</t>
        </is>
      </c>
      <c r="F71" s="210" t="n">
        <v>2.3408</v>
      </c>
      <c r="G71" s="214" t="n">
        <v>3.29</v>
      </c>
      <c r="H71" s="214">
        <f>ROUND(F71*G71,2)</f>
        <v/>
      </c>
    </row>
    <row r="72" ht="31.7" customFormat="1" customHeight="1" s="146">
      <c r="A72" s="210" t="n">
        <v>59</v>
      </c>
      <c r="B72" s="210" t="n"/>
      <c r="C72" s="25" t="inlineStr">
        <is>
          <t>91.06.01-003</t>
        </is>
      </c>
      <c r="D72" s="211" t="inlineStr">
        <is>
          <t>Домкраты гидравлические, грузоподъемность 63-100 т</t>
        </is>
      </c>
      <c r="E72" s="210" t="inlineStr">
        <is>
          <t>маш.час</t>
        </is>
      </c>
      <c r="F72" s="210" t="n">
        <v>7.286128</v>
      </c>
      <c r="G72" s="214" t="n">
        <v>0.9</v>
      </c>
      <c r="H72" s="214">
        <f>ROUND(F72*G72,2)</f>
        <v/>
      </c>
    </row>
    <row r="73" ht="15.75" customFormat="1" customHeight="1" s="146">
      <c r="A73" s="210" t="n">
        <v>60</v>
      </c>
      <c r="B73" s="210" t="n"/>
      <c r="C73" s="25" t="inlineStr">
        <is>
          <t>91.21.12-004</t>
        </is>
      </c>
      <c r="D73" s="211" t="inlineStr">
        <is>
          <t>Ножницы электрические</t>
        </is>
      </c>
      <c r="E73" s="210" t="inlineStr">
        <is>
          <t>маш.час</t>
        </is>
      </c>
      <c r="F73" s="210" t="n">
        <v>0.13788</v>
      </c>
      <c r="G73" s="214" t="n">
        <v>33.59</v>
      </c>
      <c r="H73" s="214">
        <f>ROUND(F73*G73,2)</f>
        <v/>
      </c>
    </row>
    <row r="74" ht="31.7" customFormat="1" customHeight="1" s="146">
      <c r="A74" s="210" t="n">
        <v>61</v>
      </c>
      <c r="B74" s="210" t="n"/>
      <c r="C74" s="25" t="inlineStr">
        <is>
          <t>91.08.09-023</t>
        </is>
      </c>
      <c r="D74" s="211" t="inlineStr">
        <is>
          <t>Трамбовки пневматические при работе от передвижных компрессорных станций</t>
        </is>
      </c>
      <c r="E74" s="210" t="inlineStr">
        <is>
          <t>маш.час</t>
        </is>
      </c>
      <c r="F74" s="210" t="n">
        <v>3.10992</v>
      </c>
      <c r="G74" s="214" t="n">
        <v>0.55</v>
      </c>
      <c r="H74" s="214">
        <f>ROUND(F74*G74,2)</f>
        <v/>
      </c>
    </row>
    <row r="75" ht="47.25" customFormat="1" customHeight="1" s="146">
      <c r="A75" s="210" t="n">
        <v>62</v>
      </c>
      <c r="B75" s="210" t="n"/>
      <c r="C75" s="25" t="inlineStr">
        <is>
          <t>91.06.05-057</t>
        </is>
      </c>
      <c r="D75" s="211" t="inlineStr">
        <is>
          <t>Погрузчики одноковшовые универсальные фронтальные пневмоколесные, грузоподъемность 3 т</t>
        </is>
      </c>
      <c r="E75" s="210" t="inlineStr">
        <is>
          <t>маш.час</t>
        </is>
      </c>
      <c r="F75" s="210" t="n">
        <v>0.000875</v>
      </c>
      <c r="G75" s="214" t="n">
        <v>90.40000000000001</v>
      </c>
      <c r="H75" s="214">
        <f>ROUND(F75*G75,2)</f>
        <v/>
      </c>
    </row>
    <row r="76" ht="31.7" customFormat="1" customHeight="1" s="146">
      <c r="A76" s="210" t="n">
        <v>63</v>
      </c>
      <c r="B76" s="210" t="n"/>
      <c r="C76" s="25" t="inlineStr">
        <is>
          <t>91.08.09-024</t>
        </is>
      </c>
      <c r="D76" s="211" t="inlineStr">
        <is>
          <t>Трамбовки пневматические при работе от стационарного компрессора</t>
        </is>
      </c>
      <c r="E76" s="210" t="inlineStr">
        <is>
          <t>маш.час</t>
        </is>
      </c>
      <c r="F76" s="210" t="n">
        <v>0.005</v>
      </c>
      <c r="G76" s="214" t="n">
        <v>4.91</v>
      </c>
      <c r="H76" s="214">
        <f>ROUND(F76*G76,2)</f>
        <v/>
      </c>
    </row>
    <row r="77" ht="15.75" customFormat="1" customHeight="1" s="15">
      <c r="A77" s="209" t="inlineStr">
        <is>
          <t>Материалы</t>
        </is>
      </c>
      <c r="B77" s="234" t="n"/>
      <c r="C77" s="234" t="n"/>
      <c r="D77" s="234" t="n"/>
      <c r="E77" s="235" t="n"/>
      <c r="F77" s="209" t="n"/>
      <c r="G77" s="20" t="n"/>
      <c r="H77" s="20">
        <f>SUM(H78:H267)</f>
        <v/>
      </c>
    </row>
    <row r="78" ht="15.75" customFormat="1" customHeight="1" s="146">
      <c r="A78" s="210" t="n">
        <v>64</v>
      </c>
      <c r="B78" s="210" t="n"/>
      <c r="C78" s="25" t="inlineStr">
        <is>
          <t>08.1.06.01-0001</t>
        </is>
      </c>
      <c r="D78" s="211" t="inlineStr">
        <is>
          <t>Ворота раздвижные металлические глухие</t>
        </is>
      </c>
      <c r="E78" s="210" t="inlineStr">
        <is>
          <t>т</t>
        </is>
      </c>
      <c r="F78" s="210" t="n">
        <v>9.199999999999999</v>
      </c>
      <c r="G78" s="214" t="n">
        <v>17470.15</v>
      </c>
      <c r="H78" s="214">
        <f>ROUND(F78*G78,2)</f>
        <v/>
      </c>
    </row>
    <row r="79" ht="110.25" customFormat="1" customHeight="1" s="146">
      <c r="A79" s="210" t="n">
        <v>65</v>
      </c>
      <c r="B79" s="210" t="n"/>
      <c r="C79" s="25" t="inlineStr">
        <is>
          <t>Прайс СД ОП</t>
        </is>
      </c>
      <c r="D79" s="211" t="inlineStr">
        <is>
          <t>Гаражные ворота фирмы "DOORHAN"  C ВЕРТИКАЛЬНЫМ ПОДЪЕМОМ  4000*4600(Н) _x000D_
(коэффициент ФЕР к региону Чеченской Республики  Письмо Минрегиона №3085-ЕС/08 от 28.02.2014 г. К=6,62  (МАТ=236406,05/6,62);_x000D_
Заготовительско-складские расходы МАТ=1,02 к расх.)</t>
        </is>
      </c>
      <c r="E79" s="210" t="inlineStr">
        <is>
          <t>шт.</t>
        </is>
      </c>
      <c r="F79" s="210" t="n">
        <v>4</v>
      </c>
      <c r="G79" s="214" t="n">
        <v>0</v>
      </c>
      <c r="H79" s="214">
        <f>ROUND(F79*G79,2)</f>
        <v/>
      </c>
    </row>
    <row r="80" ht="94.7" customFormat="1" customHeight="1" s="146">
      <c r="A80" s="210" t="n">
        <v>66</v>
      </c>
      <c r="B80" s="210" t="n"/>
      <c r="C80" s="25" t="inlineStr">
        <is>
          <t>12.1.02.10-0096</t>
        </is>
      </c>
      <c r="D80" s="211" t="inlineStr">
        <is>
          <t>Мембрана однослойная ветрозащитная гидроизоляционная Tyvek Housewrap_x000D_
 (ФЕР/ТЕР  Поправочный коэффициент для ЧР  к  расценкамПисьмо ФА по Строит. и ЖКХ от 14.05.2013г. №4057-ДБ/12/ГСк=8,03/7,77 МАТ=1,033 к расх.)</t>
        </is>
      </c>
      <c r="E80" s="210" t="inlineStr">
        <is>
          <t>10 м2</t>
        </is>
      </c>
      <c r="F80" s="210" t="n">
        <v>463.45</v>
      </c>
      <c r="G80" s="214" t="n">
        <v>253</v>
      </c>
      <c r="H80" s="214">
        <f>ROUND(F80*G80,2)</f>
        <v/>
      </c>
    </row>
    <row r="81" ht="15.75" customFormat="1" customHeight="1" s="146">
      <c r="A81" s="210" t="n">
        <v>67</v>
      </c>
      <c r="B81" s="210" t="n"/>
      <c r="C81" s="25" t="inlineStr">
        <is>
          <t>14.2.02.11-0025</t>
        </is>
      </c>
      <c r="D81" s="211" t="inlineStr">
        <is>
          <t>Состав огнезащитный: FIRETEX M90</t>
        </is>
      </c>
      <c r="E81" s="210" t="inlineStr">
        <is>
          <t>кг</t>
        </is>
      </c>
      <c r="F81" s="210" t="n">
        <v>264.22</v>
      </c>
      <c r="G81" s="214" t="n">
        <v>442.41</v>
      </c>
      <c r="H81" s="214">
        <f>ROUND(F81*G81,2)</f>
        <v/>
      </c>
    </row>
    <row r="82" ht="47.25" customFormat="1" customHeight="1" s="146">
      <c r="A82" s="210" t="n">
        <v>68</v>
      </c>
      <c r="B82" s="210" t="n"/>
      <c r="C82" s="25" t="inlineStr">
        <is>
          <t>07.2.07.12-0016</t>
        </is>
      </c>
      <c r="D82" s="211" t="inlineStr">
        <is>
          <t>Элементы конструктивные зданий и сооружений с преобладанием гнутых профилей, средняя масса сборочной единицы 0,5 до 1 т</t>
        </is>
      </c>
      <c r="E82" s="210" t="inlineStr">
        <is>
          <t>т</t>
        </is>
      </c>
      <c r="F82" s="210" t="n">
        <v>9.282</v>
      </c>
      <c r="G82" s="214" t="n">
        <v>8924</v>
      </c>
      <c r="H82" s="214">
        <f>ROUND(F82*G82,2)</f>
        <v/>
      </c>
    </row>
    <row r="83" ht="31.7" customFormat="1" customHeight="1" s="146">
      <c r="A83" s="210" t="n">
        <v>69</v>
      </c>
      <c r="B83" s="210" t="n"/>
      <c r="C83" s="25" t="inlineStr">
        <is>
          <t>06.1.01.05-0038</t>
        </is>
      </c>
      <c r="D83" s="211" t="inlineStr">
        <is>
          <t>Кирпич керамический одинарный, размер 250х120х65 мм, марка 175</t>
        </is>
      </c>
      <c r="E83" s="210" t="inlineStr">
        <is>
          <t>1000 шт</t>
        </is>
      </c>
      <c r="F83" s="210" t="n">
        <v>30.8108</v>
      </c>
      <c r="G83" s="214" t="n">
        <v>2056.6</v>
      </c>
      <c r="H83" s="214">
        <f>ROUND(F83*G83,2)</f>
        <v/>
      </c>
    </row>
    <row r="84" ht="31.7" customFormat="1" customHeight="1" s="146">
      <c r="A84" s="210" t="n">
        <v>70</v>
      </c>
      <c r="B84" s="210" t="n"/>
      <c r="C84" s="25" t="inlineStr">
        <is>
          <t>14.2.06.08-0001</t>
        </is>
      </c>
      <c r="D84" s="211" t="inlineStr">
        <is>
          <t>Пропитка упрочняющая для бетона "Ашфорд Формула"</t>
        </is>
      </c>
      <c r="E84" s="210" t="inlineStr">
        <is>
          <t>л</t>
        </is>
      </c>
      <c r="F84" s="210" t="n">
        <v>466.68</v>
      </c>
      <c r="G84" s="214" t="n">
        <v>110.1</v>
      </c>
      <c r="H84" s="214">
        <f>ROUND(F84*G84,2)</f>
        <v/>
      </c>
    </row>
    <row r="85" ht="47.25" customFormat="1" customHeight="1" s="146">
      <c r="A85" s="210" t="n">
        <v>71</v>
      </c>
      <c r="B85" s="210" t="n"/>
      <c r="C85" s="25" t="inlineStr">
        <is>
          <t>01.7.07.14-0056</t>
        </is>
      </c>
      <c r="D85" s="211" t="inlineStr">
        <is>
          <t>Прокладки уплотнительные пенополиуретановые открытопористые для металлочерепицы 1800х50х50 мм</t>
        </is>
      </c>
      <c r="E85" s="210" t="inlineStr">
        <is>
          <t>м</t>
        </is>
      </c>
      <c r="F85" s="210" t="n">
        <v>1931.6</v>
      </c>
      <c r="G85" s="214" t="n">
        <v>25</v>
      </c>
      <c r="H85" s="214">
        <f>ROUND(F85*G85,2)</f>
        <v/>
      </c>
    </row>
    <row r="86" ht="31.7" customFormat="1" customHeight="1" s="146">
      <c r="A86" s="210" t="n">
        <v>72</v>
      </c>
      <c r="B86" s="210" t="n"/>
      <c r="C86" s="25" t="inlineStr">
        <is>
          <t>08.3.09.01-0025</t>
        </is>
      </c>
      <c r="D86" s="211" t="inlineStr">
        <is>
          <t>Профилированный лист оцинкованный НС44-1000-0,8</t>
        </is>
      </c>
      <c r="E86" s="210" t="inlineStr">
        <is>
          <t>т</t>
        </is>
      </c>
      <c r="F86" s="210" t="n">
        <v>4.63795</v>
      </c>
      <c r="G86" s="214" t="n">
        <v>10187.79</v>
      </c>
      <c r="H86" s="214">
        <f>ROUND(F86*G86,2)</f>
        <v/>
      </c>
    </row>
    <row r="87" ht="31.7" customFormat="1" customHeight="1" s="146">
      <c r="A87" s="210" t="n">
        <v>73</v>
      </c>
      <c r="B87" s="210" t="n"/>
      <c r="C87" s="25" t="inlineStr">
        <is>
          <t>04.1.02.05-0007</t>
        </is>
      </c>
      <c r="D87" s="211" t="inlineStr">
        <is>
          <t>Смеси бетонные тяжелого бетона (БСТ), класс В20 (М250)</t>
        </is>
      </c>
      <c r="E87" s="210" t="inlineStr">
        <is>
          <t>м3</t>
        </is>
      </c>
      <c r="F87" s="210" t="n">
        <v>70.6002</v>
      </c>
      <c r="G87" s="214" t="n">
        <v>665</v>
      </c>
      <c r="H87" s="214">
        <f>ROUND(F87*G87,2)</f>
        <v/>
      </c>
    </row>
    <row r="88" ht="31.7" customFormat="1" customHeight="1" s="146">
      <c r="A88" s="210" t="n">
        <v>74</v>
      </c>
      <c r="B88" s="210" t="n"/>
      <c r="C88" s="25" t="inlineStr">
        <is>
          <t>08.3.09.01-0016</t>
        </is>
      </c>
      <c r="D88" s="211" t="inlineStr">
        <is>
          <t>Профилированный лист оцинкованный Н114-750-0,8 (МП СПН-100х595)</t>
        </is>
      </c>
      <c r="E88" s="210" t="inlineStr">
        <is>
          <t>т</t>
        </is>
      </c>
      <c r="F88" s="210" t="n">
        <v>4.0703</v>
      </c>
      <c r="G88" s="214" t="n">
        <v>10188.22</v>
      </c>
      <c r="H88" s="214">
        <f>ROUND(F88*G88,2)</f>
        <v/>
      </c>
    </row>
    <row r="89" ht="31.7" customFormat="1" customHeight="1" s="146">
      <c r="A89" s="210" t="n">
        <v>75</v>
      </c>
      <c r="B89" s="210" t="n"/>
      <c r="C89" s="25" t="inlineStr">
        <is>
          <t>12.2.05.10-0005</t>
        </is>
      </c>
      <c r="D89" s="211" t="inlineStr">
        <is>
          <t>Плиты минераловатные "Руф Баттс С" ROCKWOOL</t>
        </is>
      </c>
      <c r="E89" s="210" t="inlineStr">
        <is>
          <t>м3</t>
        </is>
      </c>
      <c r="F89" s="210" t="n">
        <v>41.11</v>
      </c>
      <c r="G89" s="214" t="n">
        <v>906.98</v>
      </c>
      <c r="H89" s="214">
        <f>ROUND(F89*G89,2)</f>
        <v/>
      </c>
    </row>
    <row r="90" ht="47.25" customFormat="1" customHeight="1" s="146">
      <c r="A90" s="210" t="n">
        <v>76</v>
      </c>
      <c r="B90" s="210" t="n"/>
      <c r="C90" s="25" t="inlineStr">
        <is>
          <t>08.1.02.23-0011</t>
        </is>
      </c>
      <c r="D90" s="211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E90" s="210" t="inlineStr">
        <is>
          <t>м2</t>
        </is>
      </c>
      <c r="F90" s="210" t="n">
        <v>424.21</v>
      </c>
      <c r="G90" s="214" t="n">
        <v>60.56</v>
      </c>
      <c r="H90" s="214">
        <f>ROUND(F90*G90,2)</f>
        <v/>
      </c>
    </row>
    <row r="91" ht="31.7" customFormat="1" customHeight="1" s="146">
      <c r="A91" s="210" t="n">
        <v>77</v>
      </c>
      <c r="B91" s="210" t="n"/>
      <c r="C91" s="25" t="inlineStr">
        <is>
          <t>04.1.02.05-0008</t>
        </is>
      </c>
      <c r="D91" s="211" t="inlineStr">
        <is>
          <t>Смеси бетонные тяжелого бетона (БСТ), класс В22,5 (М300)</t>
        </is>
      </c>
      <c r="E91" s="210" t="inlineStr">
        <is>
          <t>м3</t>
        </is>
      </c>
      <c r="F91" s="210" t="n">
        <v>34.1088</v>
      </c>
      <c r="G91" s="214" t="n">
        <v>700</v>
      </c>
      <c r="H91" s="214">
        <f>ROUND(F91*G91,2)</f>
        <v/>
      </c>
    </row>
    <row r="92" ht="31.7" customFormat="1" customHeight="1" s="146">
      <c r="A92" s="210" t="n">
        <v>78</v>
      </c>
      <c r="B92" s="210" t="n"/>
      <c r="C92" s="25" t="inlineStr">
        <is>
          <t>07.2.03.06-0081</t>
        </is>
      </c>
      <c r="D92" s="211" t="inlineStr">
        <is>
          <t>Прогоны дополнительные и кровельные из прокатных профилей</t>
        </is>
      </c>
      <c r="E92" s="210" t="inlineStr">
        <is>
          <t>т</t>
        </is>
      </c>
      <c r="F92" s="210" t="n">
        <v>3.068</v>
      </c>
      <c r="G92" s="214" t="n">
        <v>7500</v>
      </c>
      <c r="H92" s="214">
        <f>ROUND(F92*G92,2)</f>
        <v/>
      </c>
    </row>
    <row r="93" ht="15.75" customFormat="1" customHeight="1" s="146">
      <c r="A93" s="210" t="n">
        <v>79</v>
      </c>
      <c r="B93" s="210" t="n"/>
      <c r="C93" s="25" t="inlineStr">
        <is>
          <t>02.2.05.04-0031</t>
        </is>
      </c>
      <c r="D93" s="211" t="inlineStr">
        <is>
          <t>Щебень гравийный, фракция 5-20 мм</t>
        </is>
      </c>
      <c r="E93" s="210" t="inlineStr">
        <is>
          <t>м3</t>
        </is>
      </c>
      <c r="F93" s="210" t="n">
        <v>121.968</v>
      </c>
      <c r="G93" s="214" t="n">
        <v>183.7</v>
      </c>
      <c r="H93" s="214">
        <f>ROUND(F93*G93,2)</f>
        <v/>
      </c>
    </row>
    <row r="94" ht="47.25" customFormat="1" customHeight="1" s="146">
      <c r="A94" s="210" t="n">
        <v>80</v>
      </c>
      <c r="B94" s="210" t="n"/>
      <c r="C94" s="25" t="inlineStr">
        <is>
          <t>08.1.02.03-0041</t>
        </is>
      </c>
      <c r="D94" s="211" t="inlineStr">
        <is>
          <t>Кронштейн выравнивающий стальной оцинкованный, высота профиля 200 мм, толщина металла 1,2 мм</t>
        </is>
      </c>
      <c r="E94" s="210" t="inlineStr">
        <is>
          <t>шт</t>
        </is>
      </c>
      <c r="F94" s="210" t="n">
        <v>1258.25</v>
      </c>
      <c r="G94" s="214" t="n">
        <v>17.32</v>
      </c>
      <c r="H94" s="214">
        <f>ROUND(F94*G94,2)</f>
        <v/>
      </c>
    </row>
    <row r="95" ht="47.25" customFormat="1" customHeight="1" s="146">
      <c r="A95" s="210" t="n">
        <v>81</v>
      </c>
      <c r="B95" s="210" t="n"/>
      <c r="C95" s="25" t="inlineStr">
        <is>
          <t>06.2.01.02-0012</t>
        </is>
      </c>
      <c r="D95" s="211" t="inlineStr">
        <is>
          <t>Плитка керамическая глазурованная для внутренней облицовки стен гладкая, цветная однотонная без завала</t>
        </is>
      </c>
      <c r="E95" s="210" t="inlineStr">
        <is>
          <t>м2</t>
        </is>
      </c>
      <c r="F95" s="210" t="n">
        <v>195.1</v>
      </c>
      <c r="G95" s="214" t="n">
        <v>108.12</v>
      </c>
      <c r="H95" s="214">
        <f>ROUND(F95*G95,2)</f>
        <v/>
      </c>
    </row>
    <row r="96" ht="31.7" customFormat="1" customHeight="1" s="146">
      <c r="A96" s="210" t="n">
        <v>82</v>
      </c>
      <c r="B96" s="210" t="n"/>
      <c r="C96" s="25" t="inlineStr">
        <is>
          <t>04.1.02.05-0011</t>
        </is>
      </c>
      <c r="D96" s="211" t="inlineStr">
        <is>
          <t>Смеси бетонные тяжелого бетона (БСТ), класс В30 (М400)</t>
        </is>
      </c>
      <c r="E96" s="210" t="inlineStr">
        <is>
          <t>м3</t>
        </is>
      </c>
      <c r="F96" s="210" t="n">
        <v>25.4184</v>
      </c>
      <c r="G96" s="214" t="n">
        <v>790</v>
      </c>
      <c r="H96" s="214">
        <f>ROUND(F96*G96,2)</f>
        <v/>
      </c>
    </row>
    <row r="97" ht="31.7" customFormat="1" customHeight="1" s="146">
      <c r="A97" s="210" t="n">
        <v>83</v>
      </c>
      <c r="B97" s="210" t="n"/>
      <c r="C97" s="25" t="inlineStr">
        <is>
          <t>04.2.02.01-0012</t>
        </is>
      </c>
      <c r="D97" s="211" t="inlineStr">
        <is>
          <t>Асфальт литой: для покрытий тротуаров тип I (жесткий)</t>
        </is>
      </c>
      <c r="E97" s="210" t="inlineStr">
        <is>
          <t>т</t>
        </is>
      </c>
      <c r="F97" s="210" t="n">
        <v>61.4574</v>
      </c>
      <c r="G97" s="214" t="n">
        <v>301.47</v>
      </c>
      <c r="H97" s="214">
        <f>ROUND(F97*G97,2)</f>
        <v/>
      </c>
    </row>
    <row r="98" ht="63" customFormat="1" customHeight="1" s="146">
      <c r="A98" s="210" t="n">
        <v>84</v>
      </c>
      <c r="B98" s="210" t="n"/>
      <c r="C98" s="25" t="inlineStr">
        <is>
          <t>11.3.02.01-0019</t>
        </is>
      </c>
      <c r="D98" s="211" t="inlineStr">
        <is>
          <t>Блок оконный из ПВХ профиля двустворчатый, с глухой и поворотно-откидной створкой, двухкамерным стеклопакетом (32 мм), площадью до 3,5 м2</t>
        </is>
      </c>
      <c r="E98" s="210" t="inlineStr">
        <is>
          <t>м2</t>
        </is>
      </c>
      <c r="F98" s="210" t="n">
        <v>6.7</v>
      </c>
      <c r="G98" s="214" t="n">
        <v>2554.73</v>
      </c>
      <c r="H98" s="214">
        <f>ROUND(F98*G98,2)</f>
        <v/>
      </c>
    </row>
    <row r="99" ht="31.7" customFormat="1" customHeight="1" s="146">
      <c r="A99" s="210" t="n">
        <v>85</v>
      </c>
      <c r="B99" s="210" t="n"/>
      <c r="C99" s="25" t="inlineStr">
        <is>
          <t>06.1.01.05-0036</t>
        </is>
      </c>
      <c r="D99" s="211" t="inlineStr">
        <is>
          <t>Кирпич керамический одинарный, размер 250х120х65 мм, марка 125</t>
        </is>
      </c>
      <c r="E99" s="210" t="inlineStr">
        <is>
          <t>1000 шт</t>
        </is>
      </c>
      <c r="F99" s="210" t="n">
        <v>7.91</v>
      </c>
      <c r="G99" s="214" t="n">
        <v>1863.37</v>
      </c>
      <c r="H99" s="214">
        <f>ROUND(F99*G99,2)</f>
        <v/>
      </c>
    </row>
    <row r="100" ht="31.7" customFormat="1" customHeight="1" s="146">
      <c r="A100" s="210" t="n">
        <v>86</v>
      </c>
      <c r="B100" s="210" t="n"/>
      <c r="C100" s="25" t="inlineStr">
        <is>
          <t>12.2.05.10-0009</t>
        </is>
      </c>
      <c r="D100" s="211" t="inlineStr">
        <is>
          <t>Плиты минераловатные "Тех Баттс 100" ROCKWOOL</t>
        </is>
      </c>
      <c r="E100" s="210" t="inlineStr">
        <is>
          <t>м3</t>
        </is>
      </c>
      <c r="F100" s="210" t="n">
        <v>18.8271</v>
      </c>
      <c r="G100" s="214" t="n">
        <v>748.62</v>
      </c>
      <c r="H100" s="214">
        <f>ROUND(F100*G100,2)</f>
        <v/>
      </c>
    </row>
    <row r="101" ht="15.75" customFormat="1" customHeight="1" s="146">
      <c r="A101" s="210" t="n">
        <v>87</v>
      </c>
      <c r="B101" s="210" t="n"/>
      <c r="C101" s="25" t="inlineStr">
        <is>
          <t>04.3.01.09-0014</t>
        </is>
      </c>
      <c r="D101" s="211" t="inlineStr">
        <is>
          <t>Раствор готовый кладочный, цементный, М100</t>
        </is>
      </c>
      <c r="E101" s="210" t="inlineStr">
        <is>
          <t>м3</t>
        </is>
      </c>
      <c r="F101" s="210" t="n">
        <v>24.01439</v>
      </c>
      <c r="G101" s="214" t="n">
        <v>519.8</v>
      </c>
      <c r="H101" s="214">
        <f>ROUND(F101*G101,2)</f>
        <v/>
      </c>
    </row>
    <row r="102" ht="31.7" customFormat="1" customHeight="1" s="146">
      <c r="A102" s="210" t="n">
        <v>88</v>
      </c>
      <c r="B102" s="210" t="n"/>
      <c r="C102" s="25" t="inlineStr">
        <is>
          <t>04.1.02.05-0031</t>
        </is>
      </c>
      <c r="D102" s="211" t="inlineStr">
        <is>
          <t>Смеси бетонные тяжелого бетона (БСТ), крупность заполнителя 10 мм, класс В30 (М400)</t>
        </is>
      </c>
      <c r="E102" s="210" t="inlineStr">
        <is>
          <t>м3</t>
        </is>
      </c>
      <c r="F102" s="210" t="n">
        <v>13.654</v>
      </c>
      <c r="G102" s="214" t="n">
        <v>900.35</v>
      </c>
      <c r="H102" s="214">
        <f>ROUND(F102*G102,2)</f>
        <v/>
      </c>
    </row>
    <row r="103" ht="31.7" customFormat="1" customHeight="1" s="146">
      <c r="A103" s="210" t="n">
        <v>89</v>
      </c>
      <c r="B103" s="210" t="n"/>
      <c r="C103" s="25" t="inlineStr">
        <is>
          <t>04.1.02.05-0006</t>
        </is>
      </c>
      <c r="D103" s="211" t="inlineStr">
        <is>
          <t>Смеси бетонные тяжелого бетона (БСТ), класс В15 (М200)</t>
        </is>
      </c>
      <c r="E103" s="210" t="inlineStr">
        <is>
          <t>м3</t>
        </is>
      </c>
      <c r="F103" s="210" t="n">
        <v>19.3225</v>
      </c>
      <c r="G103" s="214" t="n">
        <v>592.76</v>
      </c>
      <c r="H103" s="214">
        <f>ROUND(F103*G103,2)</f>
        <v/>
      </c>
    </row>
    <row r="104" ht="31.7" customFormat="1" customHeight="1" s="146">
      <c r="A104" s="210" t="n">
        <v>90</v>
      </c>
      <c r="B104" s="210" t="n"/>
      <c r="C104" s="25" t="inlineStr">
        <is>
          <t>04.1.02.05-0010</t>
        </is>
      </c>
      <c r="D104" s="211" t="inlineStr">
        <is>
          <t>Смеси бетонные тяжелого бетона (БСТ), класс В27,5 (М350)</t>
        </is>
      </c>
      <c r="E104" s="210" t="inlineStr">
        <is>
          <t>м3</t>
        </is>
      </c>
      <c r="F104" s="210" t="n">
        <v>15.53965</v>
      </c>
      <c r="G104" s="214" t="n">
        <v>730</v>
      </c>
      <c r="H104" s="214">
        <f>ROUND(F104*G104,2)</f>
        <v/>
      </c>
    </row>
    <row r="105" ht="31.7" customFormat="1" customHeight="1" s="146">
      <c r="A105" s="210" t="n">
        <v>91</v>
      </c>
      <c r="B105" s="210" t="n"/>
      <c r="C105" s="25" t="inlineStr">
        <is>
          <t>12.1.01.03-0033</t>
        </is>
      </c>
      <c r="D105" s="211" t="inlineStr">
        <is>
          <t>Пленка диффузионная гидроизоляционная, максимальная сила растяжения 165/140 Н/50 мм</t>
        </is>
      </c>
      <c r="E105" s="210" t="inlineStr">
        <is>
          <t>м2</t>
        </is>
      </c>
      <c r="F105" s="210" t="n">
        <v>406.235</v>
      </c>
      <c r="G105" s="214" t="n">
        <v>25.3</v>
      </c>
      <c r="H105" s="214">
        <f>ROUND(F105*G105,2)</f>
        <v/>
      </c>
    </row>
    <row r="106" ht="47.25" customFormat="1" customHeight="1" s="146">
      <c r="A106" s="210" t="n">
        <v>92</v>
      </c>
      <c r="B106" s="210" t="n"/>
      <c r="C106" s="25" t="inlineStr">
        <is>
          <t>12.1.01.05-0022</t>
        </is>
      </c>
      <c r="D106" s="211" t="inlineStr">
        <is>
          <t>Хомут трубы (на кирпич) металлический для водосточных систем, окрашенный, диаметр 100 мм</t>
        </is>
      </c>
      <c r="E106" s="210" t="inlineStr">
        <is>
          <t>шт</t>
        </is>
      </c>
      <c r="F106" s="210" t="n">
        <v>165</v>
      </c>
      <c r="G106" s="214" t="n">
        <v>57.82</v>
      </c>
      <c r="H106" s="214">
        <f>ROUND(F106*G106,2)</f>
        <v/>
      </c>
    </row>
    <row r="107" ht="47.25" customFormat="1" customHeight="1" s="146">
      <c r="A107" s="210" t="n">
        <v>93</v>
      </c>
      <c r="B107" s="210" t="n"/>
      <c r="C107" s="25" t="inlineStr">
        <is>
          <t>08.4.03.03-0032</t>
        </is>
      </c>
      <c r="D107" s="211" t="inlineStr">
        <is>
          <t>Сталь арматурная, горячекатаная, периодического профиля, класс А-III, диаметр 12 мм</t>
        </is>
      </c>
      <c r="E107" s="210" t="inlineStr">
        <is>
          <t>т</t>
        </is>
      </c>
      <c r="F107" s="210" t="n">
        <v>1.07372</v>
      </c>
      <c r="G107" s="214" t="n">
        <v>7997.23</v>
      </c>
      <c r="H107" s="214">
        <f>ROUND(F107*G107,2)</f>
        <v/>
      </c>
    </row>
    <row r="108" ht="31.7" customFormat="1" customHeight="1" s="146">
      <c r="A108" s="210" t="n">
        <v>94</v>
      </c>
      <c r="B108" s="210" t="n"/>
      <c r="C108" s="25" t="inlineStr">
        <is>
          <t>04.1.02.05-0043</t>
        </is>
      </c>
      <c r="D108" s="211" t="inlineStr">
        <is>
          <t>Смеси бетонные тяжелого бетона (БСТ), крупность заполнителя 20 мм, класс В15 (М200)</t>
        </is>
      </c>
      <c r="E108" s="210" t="inlineStr">
        <is>
          <t>м3</t>
        </is>
      </c>
      <c r="F108" s="210" t="n">
        <v>12.55555</v>
      </c>
      <c r="G108" s="214" t="n">
        <v>665</v>
      </c>
      <c r="H108" s="214">
        <f>ROUND(F108*G108,2)</f>
        <v/>
      </c>
    </row>
    <row r="109" ht="15.75" customFormat="1" customHeight="1" s="146">
      <c r="A109" s="210" t="n">
        <v>95</v>
      </c>
      <c r="B109" s="210" t="n"/>
      <c r="C109" s="25" t="inlineStr">
        <is>
          <t>01.7.06.03-0021</t>
        </is>
      </c>
      <c r="D109" s="211" t="inlineStr">
        <is>
          <t>Лента полиэтиленовая с липким слоем А50</t>
        </is>
      </c>
      <c r="E109" s="210" t="inlineStr">
        <is>
          <t>10 м</t>
        </is>
      </c>
      <c r="F109" s="210" t="n">
        <v>25.165</v>
      </c>
      <c r="G109" s="214" t="n">
        <v>308.3</v>
      </c>
      <c r="H109" s="214">
        <f>ROUND(F109*G109,2)</f>
        <v/>
      </c>
    </row>
    <row r="110" ht="31.7" customFormat="1" customHeight="1" s="146">
      <c r="A110" s="210" t="n">
        <v>96</v>
      </c>
      <c r="B110" s="210" t="n"/>
      <c r="C110" s="25" t="inlineStr">
        <is>
          <t>05.2.03.03-0031</t>
        </is>
      </c>
      <c r="D110" s="211" t="inlineStr">
        <is>
          <t>Камни бортовые БР 100.20.8, бетон В22,5 (М300), объем 0,016 м3</t>
        </is>
      </c>
      <c r="E110" s="210" t="inlineStr">
        <is>
          <t>шт</t>
        </is>
      </c>
      <c r="F110" s="210" t="n">
        <v>328</v>
      </c>
      <c r="G110" s="214" t="n">
        <v>22.36</v>
      </c>
      <c r="H110" s="214">
        <f>ROUND(F110*G110,2)</f>
        <v/>
      </c>
    </row>
    <row r="111" ht="15.75" customFormat="1" customHeight="1" s="146">
      <c r="A111" s="210" t="n">
        <v>97</v>
      </c>
      <c r="B111" s="210" t="n"/>
      <c r="C111" s="25" t="inlineStr">
        <is>
          <t>07.2.03.06-0121</t>
        </is>
      </c>
      <c r="D111" s="211" t="inlineStr">
        <is>
          <t>Стойки фахверка</t>
        </is>
      </c>
      <c r="E111" s="210" t="inlineStr">
        <is>
          <t>т</t>
        </is>
      </c>
      <c r="F111" s="210" t="n">
        <v>1.009</v>
      </c>
      <c r="G111" s="214" t="n">
        <v>6435</v>
      </c>
      <c r="H111" s="214">
        <f>ROUND(F111*G111,2)</f>
        <v/>
      </c>
    </row>
    <row r="112" ht="31.7" customFormat="1" customHeight="1" s="146">
      <c r="A112" s="210" t="n">
        <v>98</v>
      </c>
      <c r="B112" s="210" t="n"/>
      <c r="C112" s="25" t="inlineStr">
        <is>
          <t>07.2.07.04-0003</t>
        </is>
      </c>
      <c r="D112" s="211" t="inlineStr">
        <is>
          <t>Конструкции стальные индивидуальные решетчатые сварные, масса 0,1-0,5 т</t>
        </is>
      </c>
      <c r="E112" s="210" t="inlineStr">
        <is>
          <t>т</t>
        </is>
      </c>
      <c r="F112" s="210" t="n">
        <v>0.545</v>
      </c>
      <c r="G112" s="214" t="n">
        <v>10990</v>
      </c>
      <c r="H112" s="214">
        <f>ROUND(F112*G112,2)</f>
        <v/>
      </c>
    </row>
    <row r="113" ht="47.25" customFormat="1" customHeight="1" s="146">
      <c r="A113" s="210" t="n">
        <v>99</v>
      </c>
      <c r="B113" s="210" t="n"/>
      <c r="C113" s="25" t="inlineStr">
        <is>
          <t>06.2.02.01-0071</t>
        </is>
      </c>
      <c r="D113" s="211" t="inlineStr">
        <is>
          <t>Плитка керамическая неглазурованная для полов гладкая, одноцветная с красителем квадратная и прямоугольная</t>
        </is>
      </c>
      <c r="E113" s="210" t="inlineStr">
        <is>
          <t>м2</t>
        </is>
      </c>
      <c r="F113" s="210" t="n">
        <v>86.904</v>
      </c>
      <c r="G113" s="214" t="n">
        <v>67.8</v>
      </c>
      <c r="H113" s="214">
        <f>ROUND(F113*G113,2)</f>
        <v/>
      </c>
    </row>
    <row r="114" ht="78.75" customFormat="1" customHeight="1" s="146">
      <c r="A114" s="210" t="n">
        <v>100</v>
      </c>
      <c r="B114" s="210" t="n"/>
      <c r="C114" s="25" t="inlineStr">
        <is>
          <t>11.3.01.05-0011</t>
        </is>
      </c>
      <c r="D114" s="211" t="inlineStr">
        <is>
          <t>Блоки дверные наружные или тамбурные глухие (с заполнением панелями или другими непрозрачными материалами) (ГОСТ 30970-2002)_x000D_
(м2)</t>
        </is>
      </c>
      <c r="E114" s="210" t="inlineStr">
        <is>
          <t>м2</t>
        </is>
      </c>
      <c r="F114" s="210" t="n">
        <v>3.84</v>
      </c>
      <c r="G114" s="214" t="n">
        <v>1486.07</v>
      </c>
      <c r="H114" s="214">
        <f>ROUND(F114*G114,2)</f>
        <v/>
      </c>
    </row>
    <row r="115" ht="31.7" customFormat="1" customHeight="1" s="146">
      <c r="A115" s="210" t="n">
        <v>101</v>
      </c>
      <c r="B115" s="210" t="n"/>
      <c r="C115" s="25" t="inlineStr">
        <is>
          <t>14.3.02.01-0223</t>
        </is>
      </c>
      <c r="D115" s="211" t="inlineStr">
        <is>
          <t>Краска водоэмульсионная для внутренних работ ВАК-15</t>
        </is>
      </c>
      <c r="E115" s="210" t="inlineStr">
        <is>
          <t>т</t>
        </is>
      </c>
      <c r="F115" s="210" t="n">
        <v>0.278019</v>
      </c>
      <c r="G115" s="214" t="n">
        <v>19973.67</v>
      </c>
      <c r="H115" s="214">
        <f>ROUND(F115*G115,2)</f>
        <v/>
      </c>
    </row>
    <row r="116" ht="15.75" customFormat="1" customHeight="1" s="146">
      <c r="A116" s="210" t="n">
        <v>102</v>
      </c>
      <c r="B116" s="210" t="n"/>
      <c r="C116" s="25" t="inlineStr">
        <is>
          <t>01.6.04.02-0011</t>
        </is>
      </c>
      <c r="D116" s="211" t="inlineStr">
        <is>
          <t>Панели потолочные с комплектующими</t>
        </is>
      </c>
      <c r="E116" s="210" t="inlineStr">
        <is>
          <t>м2</t>
        </is>
      </c>
      <c r="F116" s="210" t="n">
        <v>104.03</v>
      </c>
      <c r="G116" s="214" t="n">
        <v>51.8</v>
      </c>
      <c r="H116" s="214">
        <f>ROUND(F116*G116,2)</f>
        <v/>
      </c>
    </row>
    <row r="117" ht="47.25" customFormat="1" customHeight="1" s="146">
      <c r="A117" s="210" t="n">
        <v>103</v>
      </c>
      <c r="B117" s="210" t="n"/>
      <c r="C117" s="25" t="inlineStr">
        <is>
          <t>07.2.05.02-0001</t>
        </is>
      </c>
      <c r="D117" s="211" t="inlineStr">
        <is>
          <t>Изделия фасонные (толщина 0,5 мм) для трехслойных стеновых сэндвич-панелей c покрытием полиэстер</t>
        </is>
      </c>
      <c r="E117" s="210" t="inlineStr">
        <is>
          <t>м2</t>
        </is>
      </c>
      <c r="F117" s="210" t="n">
        <v>36.6</v>
      </c>
      <c r="G117" s="214" t="n">
        <v>138.67</v>
      </c>
      <c r="H117" s="214">
        <f>ROUND(F117*G117,2)</f>
        <v/>
      </c>
    </row>
    <row r="118" ht="63" customFormat="1" customHeight="1" s="146">
      <c r="A118" s="210" t="n">
        <v>104</v>
      </c>
      <c r="B118" s="210" t="n"/>
      <c r="C118" s="25" t="inlineStr">
        <is>
          <t>07.2.06.03-0116</t>
        </is>
      </c>
      <c r="D118" s="211" t="inlineStr">
        <is>
          <t>Профиль направляющий, стальной, оцинкованный, для монтажа гипсовых перегородок и подвесных потолков, длина 3 м, сечение 75х40х0,6 мм</t>
        </is>
      </c>
      <c r="E118" s="210" t="inlineStr">
        <is>
          <t>м</t>
        </is>
      </c>
      <c r="F118" s="210" t="n">
        <v>719</v>
      </c>
      <c r="G118" s="214" t="n">
        <v>6.91</v>
      </c>
      <c r="H118" s="214">
        <f>ROUND(F118*G118,2)</f>
        <v/>
      </c>
    </row>
    <row r="119" ht="31.7" customFormat="1" customHeight="1" s="146">
      <c r="A119" s="210" t="n">
        <v>105</v>
      </c>
      <c r="B119" s="210" t="n"/>
      <c r="C119" s="25" t="inlineStr">
        <is>
          <t>08.4.03.02-0004</t>
        </is>
      </c>
      <c r="D119" s="211" t="inlineStr">
        <is>
          <t>Сталь арматурная, горячекатаная, гладкая, класс А-I, диаметр 12 мм</t>
        </is>
      </c>
      <c r="E119" s="210" t="inlineStr">
        <is>
          <t>т</t>
        </is>
      </c>
      <c r="F119" s="210" t="n">
        <v>0.7378</v>
      </c>
      <c r="G119" s="214" t="n">
        <v>6508.75</v>
      </c>
      <c r="H119" s="214">
        <f>ROUND(F119*G119,2)</f>
        <v/>
      </c>
    </row>
    <row r="120" ht="63" customFormat="1" customHeight="1" s="146">
      <c r="A120" s="210" t="n">
        <v>106</v>
      </c>
      <c r="B120" s="210" t="n"/>
      <c r="C120" s="25" t="inlineStr">
        <is>
          <t>12.1.01.05-0055</t>
        </is>
      </c>
      <c r="D120" s="211" t="inlineStr">
        <is>
          <t>Ограничитель перелива универсальный металлический для водосточных систем, окрашенный, диаметр до 150 мм, высота 100 мм (Лестница кровельная и переходные мостики)</t>
        </is>
      </c>
      <c r="E120" s="210" t="inlineStr">
        <is>
          <t>шт</t>
        </is>
      </c>
      <c r="F120" s="210" t="n">
        <v>34</v>
      </c>
      <c r="G120" s="214" t="n">
        <v>140.94</v>
      </c>
      <c r="H120" s="214">
        <f>ROUND(F120*G120,2)</f>
        <v/>
      </c>
    </row>
    <row r="121" ht="31.7" customFormat="1" customHeight="1" s="146">
      <c r="A121" s="210" t="n">
        <v>107</v>
      </c>
      <c r="B121" s="210" t="n"/>
      <c r="C121" s="25" t="inlineStr">
        <is>
          <t>04.3.01.12-0111</t>
        </is>
      </c>
      <c r="D121" s="211" t="inlineStr">
        <is>
          <t>Раствор готовый отделочный тяжелый, цементно-известковый, состав 1:1:6</t>
        </is>
      </c>
      <c r="E121" s="210" t="inlineStr">
        <is>
          <t>м3</t>
        </is>
      </c>
      <c r="F121" s="210" t="n">
        <v>9.149241</v>
      </c>
      <c r="G121" s="214" t="n">
        <v>517.91</v>
      </c>
      <c r="H121" s="214">
        <f>ROUND(F121*G121,2)</f>
        <v/>
      </c>
    </row>
    <row r="122" ht="31.7" customFormat="1" customHeight="1" s="146">
      <c r="A122" s="210" t="n">
        <v>108</v>
      </c>
      <c r="B122" s="210" t="n"/>
      <c r="C122" s="25" t="inlineStr">
        <is>
          <t>07.2.03.06-0111</t>
        </is>
      </c>
      <c r="D122" s="211" t="inlineStr">
        <is>
          <t>Связи по колоннам и стойкам фахверка (диагональные и распорки)</t>
        </is>
      </c>
      <c r="E122" s="210" t="inlineStr">
        <is>
          <t>т</t>
        </is>
      </c>
      <c r="F122" s="210" t="n">
        <v>0.642</v>
      </c>
      <c r="G122" s="214" t="n">
        <v>7007</v>
      </c>
      <c r="H122" s="214">
        <f>ROUND(F122*G122,2)</f>
        <v/>
      </c>
    </row>
    <row r="123" ht="31.7" customFormat="1" customHeight="1" s="146">
      <c r="A123" s="210" t="n">
        <v>109</v>
      </c>
      <c r="B123" s="210" t="n"/>
      <c r="C123" s="25" t="inlineStr">
        <is>
          <t>12.1.01.05-0035</t>
        </is>
      </c>
      <c r="D123" s="211" t="inlineStr">
        <is>
          <t>Желоб металлический для водосточных систем, окрашенный, диаметр 125 мм, длина 3000 мм</t>
        </is>
      </c>
      <c r="E123" s="210" t="inlineStr">
        <is>
          <t>шт</t>
        </is>
      </c>
      <c r="F123" s="210" t="n">
        <v>20</v>
      </c>
      <c r="G123" s="214" t="n">
        <v>220.46</v>
      </c>
      <c r="H123" s="214">
        <f>ROUND(F123*G123,2)</f>
        <v/>
      </c>
    </row>
    <row r="124" ht="31.7" customFormat="1" customHeight="1" s="146">
      <c r="A124" s="210" t="n">
        <v>110</v>
      </c>
      <c r="B124" s="210" t="n"/>
      <c r="C124" s="25" t="inlineStr">
        <is>
          <t>01.2.01.02-0021</t>
        </is>
      </c>
      <c r="D124" s="211" t="inlineStr">
        <is>
          <t>Битумы нефтяные модифицированные для кровельных мастик БНМ-55/60</t>
        </is>
      </c>
      <c r="E124" s="210" t="inlineStr">
        <is>
          <t>т</t>
        </is>
      </c>
      <c r="F124" s="210" t="n">
        <v>2.3286</v>
      </c>
      <c r="G124" s="214" t="n">
        <v>1596</v>
      </c>
      <c r="H124" s="214">
        <f>ROUND(F124*G124,2)</f>
        <v/>
      </c>
    </row>
    <row r="125" ht="31.7" customFormat="1" customHeight="1" s="146">
      <c r="A125" s="210" t="n">
        <v>111</v>
      </c>
      <c r="B125" s="210" t="n"/>
      <c r="C125" s="25" t="inlineStr">
        <is>
          <t>08.1.02.03-0061</t>
        </is>
      </c>
      <c r="D125" s="211" t="inlineStr">
        <is>
          <t>Планка начальная из оцинкованной стали с полимерным покрытием</t>
        </is>
      </c>
      <c r="E125" s="210" t="inlineStr">
        <is>
          <t>м</t>
        </is>
      </c>
      <c r="F125" s="210" t="n">
        <v>150.99</v>
      </c>
      <c r="G125" s="214" t="n">
        <v>23.15</v>
      </c>
      <c r="H125" s="214">
        <f>ROUND(F125*G125,2)</f>
        <v/>
      </c>
    </row>
    <row r="126" ht="31.7" customFormat="1" customHeight="1" s="146">
      <c r="A126" s="210" t="n">
        <v>112</v>
      </c>
      <c r="B126" s="210" t="n"/>
      <c r="C126" s="25" t="inlineStr">
        <is>
          <t>07.1.01.03-0021</t>
        </is>
      </c>
      <c r="D126" s="211" t="inlineStr">
        <is>
          <t>Двери стальные утепленные двупольные 2ДСУ 2.02.1</t>
        </is>
      </c>
      <c r="E126" s="210" t="inlineStr">
        <is>
          <t>шт</t>
        </is>
      </c>
      <c r="F126" s="210" t="n">
        <v>1</v>
      </c>
      <c r="G126" s="214" t="n">
        <v>3462.65</v>
      </c>
      <c r="H126" s="214">
        <f>ROUND(F126*G126,2)</f>
        <v/>
      </c>
    </row>
    <row r="127" ht="15.75" customFormat="1" customHeight="1" s="146">
      <c r="A127" s="210" t="n">
        <v>113</v>
      </c>
      <c r="B127" s="210" t="n"/>
      <c r="C127" s="25" t="inlineStr">
        <is>
          <t>02.2.01.03-0003</t>
        </is>
      </c>
      <c r="D127" s="211" t="inlineStr">
        <is>
          <t>Гравий керамзитовый М 350, фракция 5-10 мм</t>
        </is>
      </c>
      <c r="E127" s="210" t="inlineStr">
        <is>
          <t>м3</t>
        </is>
      </c>
      <c r="F127" s="210" t="n">
        <v>20.35</v>
      </c>
      <c r="G127" s="214" t="n">
        <v>165</v>
      </c>
      <c r="H127" s="214">
        <f>ROUND(F127*G127,2)</f>
        <v/>
      </c>
    </row>
    <row r="128" ht="15.75" customFormat="1" customHeight="1" s="146">
      <c r="A128" s="210" t="n">
        <v>114</v>
      </c>
      <c r="B128" s="210" t="n"/>
      <c r="C128" s="25" t="inlineStr">
        <is>
          <t>01.7.06.03-0022</t>
        </is>
      </c>
      <c r="D128" s="211" t="inlineStr">
        <is>
          <t>Лента полиэтиленовая с липким слоем А50</t>
        </is>
      </c>
      <c r="E128" s="210" t="inlineStr">
        <is>
          <t>кг</t>
        </is>
      </c>
      <c r="F128" s="210" t="n">
        <v>29.91469</v>
      </c>
      <c r="G128" s="214" t="n">
        <v>112</v>
      </c>
      <c r="H128" s="214">
        <f>ROUND(F128*G128,2)</f>
        <v/>
      </c>
    </row>
    <row r="129" ht="15.75" customFormat="1" customHeight="1" s="146">
      <c r="A129" s="210" t="n">
        <v>115</v>
      </c>
      <c r="B129" s="210" t="n"/>
      <c r="C129" s="25" t="inlineStr">
        <is>
          <t>01.6.01.02-0008</t>
        </is>
      </c>
      <c r="D129" s="211" t="inlineStr">
        <is>
          <t>Листы гипсокартонные ГКЛВ, толщина 12,5 мм</t>
        </is>
      </c>
      <c r="E129" s="210" t="inlineStr">
        <is>
          <t>м2</t>
        </is>
      </c>
      <c r="F129" s="210" t="n">
        <v>162.392</v>
      </c>
      <c r="G129" s="214" t="n">
        <v>20.47</v>
      </c>
      <c r="H129" s="214">
        <f>ROUND(F129*G129,2)</f>
        <v/>
      </c>
    </row>
    <row r="130" ht="47.25" customFormat="1" customHeight="1" s="146">
      <c r="A130" s="210" t="n">
        <v>116</v>
      </c>
      <c r="B130" s="210" t="n"/>
      <c r="C130" s="25" t="inlineStr">
        <is>
          <t>06.2.03.02-0012</t>
        </is>
      </c>
      <c r="D130" s="211" t="inlineStr">
        <is>
          <t>Плитки керамические глазурованные рельефные фасадные и ковры из них многоцветные толщиной: 9 мм</t>
        </is>
      </c>
      <c r="E130" s="210" t="inlineStr">
        <is>
          <t>м2</t>
        </is>
      </c>
      <c r="F130" s="210" t="n">
        <v>28.6</v>
      </c>
      <c r="G130" s="214" t="n">
        <v>110.55</v>
      </c>
      <c r="H130" s="214">
        <f>ROUND(F130*G130,2)</f>
        <v/>
      </c>
    </row>
    <row r="131" ht="47.25" customFormat="1" customHeight="1" s="146">
      <c r="A131" s="210" t="n">
        <v>117</v>
      </c>
      <c r="B131" s="210" t="n"/>
      <c r="C131" s="25" t="inlineStr">
        <is>
          <t>07.1.01.01-0020</t>
        </is>
      </c>
      <c r="D131" s="211" t="inlineStr">
        <is>
          <t>Дверь противопожарная металлическая однопольная ДПМ-01/60, размером 1000х2100 мм</t>
        </is>
      </c>
      <c r="E131" s="210" t="inlineStr">
        <is>
          <t>шт</t>
        </is>
      </c>
      <c r="F131" s="210" t="n">
        <v>1</v>
      </c>
      <c r="G131" s="214" t="n">
        <v>3104.96</v>
      </c>
      <c r="H131" s="214">
        <f>ROUND(F131*G131,2)</f>
        <v/>
      </c>
    </row>
    <row r="132" ht="15.75" customFormat="1" customHeight="1" s="146">
      <c r="A132" s="210" t="n">
        <v>118</v>
      </c>
      <c r="B132" s="210" t="n"/>
      <c r="C132" s="25" t="inlineStr">
        <is>
          <t>01.7.15.07-0083</t>
        </is>
      </c>
      <c r="D132" s="211" t="inlineStr">
        <is>
          <t>Дюбель-гвозди, размер 8х100 мм</t>
        </is>
      </c>
      <c r="E132" s="210" t="inlineStr">
        <is>
          <t>100 шт</t>
        </is>
      </c>
      <c r="F132" s="210" t="n">
        <v>25.165</v>
      </c>
      <c r="G132" s="214" t="n">
        <v>118</v>
      </c>
      <c r="H132" s="214">
        <f>ROUND(F132*G132,2)</f>
        <v/>
      </c>
    </row>
    <row r="133" ht="31.7" customFormat="1" customHeight="1" s="146">
      <c r="A133" s="210" t="n">
        <v>119</v>
      </c>
      <c r="B133" s="210" t="n"/>
      <c r="C133" s="25" t="inlineStr">
        <is>
          <t>12.1.01.05-0064</t>
        </is>
      </c>
      <c r="D133" s="211" t="inlineStr">
        <is>
          <t>Труба металлическая для водосточных систем, окрашенная, диаметр 100 мм, длина 2000 мм</t>
        </is>
      </c>
      <c r="E133" s="210" t="inlineStr">
        <is>
          <t>шт</t>
        </is>
      </c>
      <c r="F133" s="210" t="n">
        <v>14</v>
      </c>
      <c r="G133" s="214" t="n">
        <v>206</v>
      </c>
      <c r="H133" s="214">
        <f>ROUND(F133*G133,2)</f>
        <v/>
      </c>
    </row>
    <row r="134" ht="15.75" customFormat="1" customHeight="1" s="146">
      <c r="A134" s="210" t="n">
        <v>120</v>
      </c>
      <c r="B134" s="210" t="n"/>
      <c r="C134" s="25" t="inlineStr">
        <is>
          <t>08.4.02.06-0001</t>
        </is>
      </c>
      <c r="D134" s="211" t="inlineStr">
        <is>
          <t>Сетка из проволоки холоднотянутой</t>
        </is>
      </c>
      <c r="E134" s="210" t="inlineStr">
        <is>
          <t>т</t>
        </is>
      </c>
      <c r="F134" s="210" t="n">
        <v>0.319</v>
      </c>
      <c r="G134" s="214" t="n">
        <v>8800</v>
      </c>
      <c r="H134" s="214">
        <f>ROUND(F134*G134,2)</f>
        <v/>
      </c>
    </row>
    <row r="135" ht="31.7" customFormat="1" customHeight="1" s="146">
      <c r="A135" s="210" t="n">
        <v>121</v>
      </c>
      <c r="B135" s="210" t="n"/>
      <c r="C135" s="25" t="inlineStr">
        <is>
          <t>08.1.02.03-0071</t>
        </is>
      </c>
      <c r="D135" s="211" t="inlineStr">
        <is>
          <t>Нащельник стальной оцинкованный с полимерным покрытием</t>
        </is>
      </c>
      <c r="E135" s="210" t="inlineStr">
        <is>
          <t>м</t>
        </is>
      </c>
      <c r="F135" s="210" t="n">
        <v>43.14</v>
      </c>
      <c r="G135" s="214" t="n">
        <v>64.47</v>
      </c>
      <c r="H135" s="214">
        <f>ROUND(F135*G135,2)</f>
        <v/>
      </c>
    </row>
    <row r="136" ht="31.7" customFormat="1" customHeight="1" s="146">
      <c r="A136" s="210" t="n">
        <v>122</v>
      </c>
      <c r="B136" s="210" t="n"/>
      <c r="C136" s="25" t="inlineStr">
        <is>
          <t>11.1.03.01-0079</t>
        </is>
      </c>
      <c r="D136" s="211" t="inlineStr">
        <is>
          <t>Бруски обрезные, хвойных пород, длина 4-6,5 м, ширина 75-150 мм, толщина 40-75 мм, сорт III</t>
        </is>
      </c>
      <c r="E136" s="210" t="inlineStr">
        <is>
          <t>м3</t>
        </is>
      </c>
      <c r="F136" s="210" t="n">
        <v>1.997143</v>
      </c>
      <c r="G136" s="214" t="n">
        <v>1287</v>
      </c>
      <c r="H136" s="214">
        <f>ROUND(F136*G136,2)</f>
        <v/>
      </c>
    </row>
    <row r="137" ht="31.7" customFormat="1" customHeight="1" s="146">
      <c r="A137" s="210" t="n">
        <v>123</v>
      </c>
      <c r="B137" s="210" t="n"/>
      <c r="C137" s="25" t="inlineStr">
        <is>
          <t>08.1.02.03-0001</t>
        </is>
      </c>
      <c r="D137" s="211" t="inlineStr">
        <is>
          <t>Аквилон из оцинкованной стали с полимерным покрытием</t>
        </is>
      </c>
      <c r="E137" s="210" t="inlineStr">
        <is>
          <t>м</t>
        </is>
      </c>
      <c r="F137" s="210" t="n">
        <v>79.25</v>
      </c>
      <c r="G137" s="214" t="n">
        <v>31.05</v>
      </c>
      <c r="H137" s="214">
        <f>ROUND(F137*G137,2)</f>
        <v/>
      </c>
    </row>
    <row r="138" ht="15.75" customFormat="1" customHeight="1" s="146">
      <c r="A138" s="210" t="n">
        <v>124</v>
      </c>
      <c r="B138" s="210" t="n"/>
      <c r="C138" s="25" t="inlineStr">
        <is>
          <t>12.1.02.01-0001</t>
        </is>
      </c>
      <c r="D138" s="211" t="inlineStr">
        <is>
          <t>Гидроизол ГИ-К</t>
        </is>
      </c>
      <c r="E138" s="210" t="inlineStr">
        <is>
          <t>м2</t>
        </is>
      </c>
      <c r="F138" s="210" t="n">
        <v>304.268</v>
      </c>
      <c r="G138" s="214" t="n">
        <v>7.83</v>
      </c>
      <c r="H138" s="214">
        <f>ROUND(F138*G138,2)</f>
        <v/>
      </c>
    </row>
    <row r="139" ht="15.75" customFormat="1" customHeight="1" s="146">
      <c r="A139" s="210" t="n">
        <v>125</v>
      </c>
      <c r="B139" s="210" t="n"/>
      <c r="C139" s="25" t="inlineStr">
        <is>
          <t>11.2.13.04-0011</t>
        </is>
      </c>
      <c r="D139" s="211" t="inlineStr">
        <is>
          <t>Щиты из досок, толщина 25 мм</t>
        </is>
      </c>
      <c r="E139" s="210" t="inlineStr">
        <is>
          <t>м2</t>
        </is>
      </c>
      <c r="F139" s="210" t="n">
        <v>65.42716</v>
      </c>
      <c r="G139" s="214" t="n">
        <v>35.53</v>
      </c>
      <c r="H139" s="214">
        <f>ROUND(F139*G139,2)</f>
        <v/>
      </c>
    </row>
    <row r="140" ht="31.7" customFormat="1" customHeight="1" s="146">
      <c r="A140" s="210" t="n">
        <v>126</v>
      </c>
      <c r="B140" s="210" t="n"/>
      <c r="C140" s="25" t="inlineStr">
        <is>
          <t>08.4.03.02-0001</t>
        </is>
      </c>
      <c r="D140" s="211" t="inlineStr">
        <is>
          <t>Сталь арматурная, горячекатаная, гладкая, класс А-I, диаметр 6 мм</t>
        </is>
      </c>
      <c r="E140" s="210" t="inlineStr">
        <is>
          <t>т</t>
        </is>
      </c>
      <c r="F140" s="210" t="n">
        <v>0.31312</v>
      </c>
      <c r="G140" s="214" t="n">
        <v>7418.82</v>
      </c>
      <c r="H140" s="214">
        <f>ROUND(F140*G140,2)</f>
        <v/>
      </c>
    </row>
    <row r="141" ht="15.75" customFormat="1" customHeight="1" s="146">
      <c r="A141" s="210" t="n">
        <v>127</v>
      </c>
      <c r="B141" s="210" t="n"/>
      <c r="C141" s="25" t="inlineStr">
        <is>
          <t>07.2.07.13-0071</t>
        </is>
      </c>
      <c r="D141" s="211" t="inlineStr">
        <is>
          <t>Конструкции стальные перил</t>
        </is>
      </c>
      <c r="E141" s="210" t="inlineStr">
        <is>
          <t>т</t>
        </is>
      </c>
      <c r="F141" s="210" t="n">
        <v>0.174</v>
      </c>
      <c r="G141" s="214" t="n">
        <v>12091.04</v>
      </c>
      <c r="H141" s="214">
        <f>ROUND(F141*G141,2)</f>
        <v/>
      </c>
    </row>
    <row r="142" ht="47.25" customFormat="1" customHeight="1" s="146">
      <c r="A142" s="210" t="n">
        <v>128</v>
      </c>
      <c r="B142" s="210" t="n"/>
      <c r="C142" s="25" t="inlineStr">
        <is>
          <t>02.2.05.04-0095</t>
        </is>
      </c>
      <c r="D142" s="211" t="inlineStr">
        <is>
          <t>Щебень из природного камня для строительных работ марка: 800, фракция 25-60 мм (толщ.100 мм)</t>
        </is>
      </c>
      <c r="E142" s="210" t="inlineStr">
        <is>
          <t>м3</t>
        </is>
      </c>
      <c r="F142" s="210" t="n">
        <v>22.338</v>
      </c>
      <c r="G142" s="214" t="n">
        <v>93</v>
      </c>
      <c r="H142" s="214">
        <f>ROUND(F142*G142,2)</f>
        <v/>
      </c>
    </row>
    <row r="143" ht="47.25" customFormat="1" customHeight="1" s="146">
      <c r="A143" s="210" t="n">
        <v>129</v>
      </c>
      <c r="B143" s="210" t="n"/>
      <c r="C143" s="25" t="inlineStr">
        <is>
          <t>01.7.15.04-0045</t>
        </is>
      </c>
      <c r="D143" s="211" t="inlineStr">
        <is>
          <t>Винты самонарезающие для крепления профилированного настила и панелей к несущим конструкциям</t>
        </is>
      </c>
      <c r="E143" s="210" t="inlineStr">
        <is>
          <t>т</t>
        </is>
      </c>
      <c r="F143" s="210" t="n">
        <v>0.058</v>
      </c>
      <c r="G143" s="214" t="n">
        <v>35011</v>
      </c>
      <c r="H143" s="214">
        <f>ROUND(F143*G143,2)</f>
        <v/>
      </c>
    </row>
    <row r="144" ht="31.7" customFormat="1" customHeight="1" s="146">
      <c r="A144" s="210" t="n">
        <v>130</v>
      </c>
      <c r="B144" s="210" t="n"/>
      <c r="C144" s="25" t="inlineStr">
        <is>
          <t>08.4.03.02-0005</t>
        </is>
      </c>
      <c r="D144" s="211" t="inlineStr">
        <is>
          <t>Сталь арматурная, горячекатаная, гладкая, класс А-I, диаметр 14 мм</t>
        </is>
      </c>
      <c r="E144" s="210" t="inlineStr">
        <is>
          <t>т</t>
        </is>
      </c>
      <c r="F144" s="210" t="n">
        <v>0.30112</v>
      </c>
      <c r="G144" s="214" t="n">
        <v>6210</v>
      </c>
      <c r="H144" s="214">
        <f>ROUND(F144*G144,2)</f>
        <v/>
      </c>
    </row>
    <row r="145" ht="31.7" customFormat="1" customHeight="1" s="146">
      <c r="A145" s="210" t="n">
        <v>131</v>
      </c>
      <c r="B145" s="210" t="n"/>
      <c r="C145" s="25" t="inlineStr">
        <is>
          <t>08.4.01.01-0022</t>
        </is>
      </c>
      <c r="D145" s="211" t="inlineStr">
        <is>
          <t>Детали анкерные с резьбой из прямых или гнутых круглых стержней</t>
        </is>
      </c>
      <c r="E145" s="210" t="inlineStr">
        <is>
          <t>т</t>
        </is>
      </c>
      <c r="F145" s="210" t="n">
        <v>0.182</v>
      </c>
      <c r="G145" s="214" t="n">
        <v>10100</v>
      </c>
      <c r="H145" s="214">
        <f>ROUND(F145*G145,2)</f>
        <v/>
      </c>
    </row>
    <row r="146" ht="31.7" customFormat="1" customHeight="1" s="146">
      <c r="A146" s="210" t="n">
        <v>132</v>
      </c>
      <c r="B146" s="210" t="n"/>
      <c r="C146" s="25" t="inlineStr">
        <is>
          <t>04.3.01.09-0023</t>
        </is>
      </c>
      <c r="D146" s="211" t="inlineStr">
        <is>
          <t>Раствор отделочный тяжелый цементный, состав 1:3</t>
        </is>
      </c>
      <c r="E146" s="210" t="inlineStr">
        <is>
          <t>м3</t>
        </is>
      </c>
      <c r="F146" s="210" t="n">
        <v>3.4985</v>
      </c>
      <c r="G146" s="214" t="n">
        <v>497</v>
      </c>
      <c r="H146" s="214">
        <f>ROUND(F146*G146,2)</f>
        <v/>
      </c>
    </row>
    <row r="147" ht="31.7" customFormat="1" customHeight="1" s="146">
      <c r="A147" s="210" t="n">
        <v>133</v>
      </c>
      <c r="B147" s="210" t="n"/>
      <c r="C147" s="25" t="inlineStr">
        <is>
          <t>08.1.02.03-0081</t>
        </is>
      </c>
      <c r="D147" s="211" t="inlineStr">
        <is>
          <t>Планка откосная из оцинкованной стали с полимерным покрытием, ширина 250 мм</t>
        </is>
      </c>
      <c r="E147" s="210" t="inlineStr">
        <is>
          <t>м</t>
        </is>
      </c>
      <c r="F147" s="210" t="n">
        <v>79.25</v>
      </c>
      <c r="G147" s="214" t="n">
        <v>21.05</v>
      </c>
      <c r="H147" s="214">
        <f>ROUND(F147*G147,2)</f>
        <v/>
      </c>
    </row>
    <row r="148" ht="47.25" customFormat="1" customHeight="1" s="146">
      <c r="A148" s="210" t="n">
        <v>134</v>
      </c>
      <c r="B148" s="210" t="n"/>
      <c r="C148" s="25" t="inlineStr">
        <is>
          <t>12.1.01.05-0050</t>
        </is>
      </c>
      <c r="D148" s="211" t="inlineStr">
        <is>
          <t>Колено трубы 60° металлическое для водосточных систем, окрашенное, диаметр 100 мм</t>
        </is>
      </c>
      <c r="E148" s="210" t="inlineStr">
        <is>
          <t>шт</t>
        </is>
      </c>
      <c r="F148" s="210" t="n">
        <v>18</v>
      </c>
      <c r="G148" s="214" t="n">
        <v>92.17</v>
      </c>
      <c r="H148" s="214">
        <f>ROUND(F148*G148,2)</f>
        <v/>
      </c>
    </row>
    <row r="149" ht="31.7" customFormat="1" customHeight="1" s="146">
      <c r="A149" s="210" t="n">
        <v>135</v>
      </c>
      <c r="B149" s="210" t="n"/>
      <c r="C149" s="25" t="inlineStr">
        <is>
          <t>07.2.07.04-0011</t>
        </is>
      </c>
      <c r="D149" s="211" t="inlineStr">
        <is>
          <t>Конструкции сварные индивидуальные прочие, масса сборочной единицы до 0,1 т</t>
        </is>
      </c>
      <c r="E149" s="210" t="inlineStr">
        <is>
          <t>т</t>
        </is>
      </c>
      <c r="F149" s="210" t="n">
        <v>0.1529</v>
      </c>
      <c r="G149" s="214" t="n">
        <v>10508</v>
      </c>
      <c r="H149" s="214">
        <f>ROUND(F149*G149,2)</f>
        <v/>
      </c>
    </row>
    <row r="150" ht="15.75" customFormat="1" customHeight="1" s="146">
      <c r="A150" s="210" t="n">
        <v>136</v>
      </c>
      <c r="B150" s="210" t="n"/>
      <c r="C150" s="25" t="inlineStr">
        <is>
          <t>01.7.07.12-0024</t>
        </is>
      </c>
      <c r="D150" s="211" t="inlineStr">
        <is>
          <t>Пленка полиэтиленовая, толщина 0,15 мм</t>
        </is>
      </c>
      <c r="E150" s="210" t="inlineStr">
        <is>
          <t>м2</t>
        </is>
      </c>
      <c r="F150" s="210" t="n">
        <v>442.1784</v>
      </c>
      <c r="G150" s="214" t="n">
        <v>3.62</v>
      </c>
      <c r="H150" s="214">
        <f>ROUND(F150*G150,2)</f>
        <v/>
      </c>
    </row>
    <row r="151" ht="47.25" customFormat="1" customHeight="1" s="146">
      <c r="A151" s="210" t="n">
        <v>137</v>
      </c>
      <c r="B151" s="210" t="n"/>
      <c r="C151" s="25" t="inlineStr">
        <is>
          <t>12.1.01.05-0042</t>
        </is>
      </c>
      <c r="D151" s="211" t="inlineStr">
        <is>
          <t>Заглушка желоба металлическая для водосточных систем, окрашенная, диаметр 125 мм</t>
        </is>
      </c>
      <c r="E151" s="210" t="inlineStr">
        <is>
          <t>шт</t>
        </is>
      </c>
      <c r="F151" s="210" t="n">
        <v>40</v>
      </c>
      <c r="G151" s="214" t="n">
        <v>39.76</v>
      </c>
      <c r="H151" s="214">
        <f>ROUND(F151*G151,2)</f>
        <v/>
      </c>
    </row>
    <row r="152" ht="31.7" customFormat="1" customHeight="1" s="146">
      <c r="A152" s="210" t="n">
        <v>138</v>
      </c>
      <c r="B152" s="210" t="n"/>
      <c r="C152" s="25" t="inlineStr">
        <is>
          <t>03.2.01.05-0005</t>
        </is>
      </c>
      <c r="D152" s="211" t="inlineStr">
        <is>
          <t>Шлакопортландцемент сульфатостойкий М400 ССШПЦ (ЦЕМ III 32,5)</t>
        </is>
      </c>
      <c r="E152" s="210" t="inlineStr">
        <is>
          <t>т</t>
        </is>
      </c>
      <c r="F152" s="210" t="n">
        <v>2.932</v>
      </c>
      <c r="G152" s="214" t="n">
        <v>535.79</v>
      </c>
      <c r="H152" s="214">
        <f>ROUND(F152*G152,2)</f>
        <v/>
      </c>
    </row>
    <row r="153" ht="31.7" customFormat="1" customHeight="1" s="146">
      <c r="A153" s="210" t="n">
        <v>139</v>
      </c>
      <c r="B153" s="210" t="n"/>
      <c r="C153" s="25" t="inlineStr">
        <is>
          <t>08.4.03.02-0006</t>
        </is>
      </c>
      <c r="D153" s="211" t="inlineStr">
        <is>
          <t>Сталь арматурная, горячекатаная, гладкая, класс А-I, диаметр 16-18 мм</t>
        </is>
      </c>
      <c r="E153" s="210" t="inlineStr">
        <is>
          <t>т</t>
        </is>
      </c>
      <c r="F153" s="210" t="n">
        <v>0.278</v>
      </c>
      <c r="G153" s="214" t="n">
        <v>5650</v>
      </c>
      <c r="H153" s="214">
        <f>ROUND(F153*G153,2)</f>
        <v/>
      </c>
    </row>
    <row r="154" ht="31.7" customFormat="1" customHeight="1" s="146">
      <c r="A154" s="210" t="n">
        <v>140</v>
      </c>
      <c r="B154" s="210" t="n"/>
      <c r="C154" s="25" t="inlineStr">
        <is>
          <t>06.2.04.01-0021</t>
        </is>
      </c>
      <c r="D154" s="211" t="inlineStr">
        <is>
          <t>Плитка кислотоупорная шамотная, квадратные и прямоугольные, толщина 20 мм</t>
        </is>
      </c>
      <c r="E154" s="210" t="inlineStr">
        <is>
          <t>м2</t>
        </is>
      </c>
      <c r="F154" s="210" t="n">
        <v>19.61</v>
      </c>
      <c r="G154" s="214" t="n">
        <v>76.59999999999999</v>
      </c>
      <c r="H154" s="214">
        <f>ROUND(F154*G154,2)</f>
        <v/>
      </c>
    </row>
    <row r="155" ht="31.7" customFormat="1" customHeight="1" s="146">
      <c r="A155" s="210" t="n">
        <v>141</v>
      </c>
      <c r="B155" s="210" t="n"/>
      <c r="C155" s="25" t="inlineStr">
        <is>
          <t>08.1.02.03-0091</t>
        </is>
      </c>
      <c r="D155" s="211" t="inlineStr">
        <is>
          <t>Угол наружный, внутренний из оцинкованной стали с полимерным покрытием</t>
        </is>
      </c>
      <c r="E155" s="210" t="inlineStr">
        <is>
          <t>м</t>
        </is>
      </c>
      <c r="F155" s="210" t="n">
        <v>197.725</v>
      </c>
      <c r="G155" s="214" t="n">
        <v>7.5</v>
      </c>
      <c r="H155" s="214">
        <f>ROUND(F155*G155,2)</f>
        <v/>
      </c>
    </row>
    <row r="156" ht="31.7" customFormat="1" customHeight="1" s="146">
      <c r="A156" s="210" t="n">
        <v>142</v>
      </c>
      <c r="B156" s="210" t="n"/>
      <c r="C156" s="25" t="inlineStr">
        <is>
          <t>04.1.02.05-0009</t>
        </is>
      </c>
      <c r="D156" s="211" t="inlineStr">
        <is>
          <t>Смеси бетонные тяжелого бетона (БСТ), класс В25 (М350)</t>
        </is>
      </c>
      <c r="E156" s="210" t="inlineStr">
        <is>
          <t>м3</t>
        </is>
      </c>
      <c r="F156" s="210" t="n">
        <v>2.03</v>
      </c>
      <c r="G156" s="214" t="n">
        <v>725.6900000000001</v>
      </c>
      <c r="H156" s="214">
        <f>ROUND(F156*G156,2)</f>
        <v/>
      </c>
    </row>
    <row r="157" ht="78.75" customFormat="1" customHeight="1" s="146">
      <c r="A157" s="210" t="n">
        <v>143</v>
      </c>
      <c r="B157" s="210" t="n"/>
      <c r="C157" s="25" t="inlineStr">
        <is>
          <t>07.2.07.12-0006</t>
        </is>
      </c>
      <c r="D157" s="211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157" s="210" t="inlineStr">
        <is>
          <t>т</t>
        </is>
      </c>
      <c r="F157" s="210" t="n">
        <v>0.13525</v>
      </c>
      <c r="G157" s="214" t="n">
        <v>10045</v>
      </c>
      <c r="H157" s="214">
        <f>ROUND(F157*G157,2)</f>
        <v/>
      </c>
    </row>
    <row r="158" ht="15.75" customFormat="1" customHeight="1" s="146">
      <c r="A158" s="210" t="n">
        <v>144</v>
      </c>
      <c r="B158" s="210" t="n"/>
      <c r="C158" s="25" t="inlineStr">
        <is>
          <t>01.7.15.06-0111</t>
        </is>
      </c>
      <c r="D158" s="211" t="inlineStr">
        <is>
          <t>Гвозди строительные</t>
        </is>
      </c>
      <c r="E158" s="210" t="inlineStr">
        <is>
          <t>т</t>
        </is>
      </c>
      <c r="F158" s="210" t="n">
        <v>0.1126779</v>
      </c>
      <c r="G158" s="214" t="n">
        <v>11978</v>
      </c>
      <c r="H158" s="214">
        <f>ROUND(F158*G158,2)</f>
        <v/>
      </c>
    </row>
    <row r="159" ht="63" customFormat="1" customHeight="1" s="146">
      <c r="A159" s="210" t="n">
        <v>145</v>
      </c>
      <c r="B159" s="210" t="n"/>
      <c r="C159" s="25" t="inlineStr">
        <is>
          <t>04.1.02.03-0077</t>
        </is>
      </c>
      <c r="D159" s="211" t="inlineStr">
        <is>
          <t>Смеси бетонные тяжелого бетона (БСТ) для дорожных и аэродромных покрытий и оснований, крупность заполнителя более 40 мм, класс В15 (М200)</t>
        </is>
      </c>
      <c r="E159" s="210" t="inlineStr">
        <is>
          <t>м3</t>
        </is>
      </c>
      <c r="F159" s="210" t="n">
        <v>2.244</v>
      </c>
      <c r="G159" s="214" t="n">
        <v>589.16</v>
      </c>
      <c r="H159" s="214">
        <f>ROUND(F159*G159,2)</f>
        <v/>
      </c>
    </row>
    <row r="160" ht="31.7" customFormat="1" customHeight="1" s="146">
      <c r="A160" s="210" t="n">
        <v>146</v>
      </c>
      <c r="B160" s="210" t="n"/>
      <c r="C160" s="25" t="inlineStr">
        <is>
          <t>04.1.02.05-0003</t>
        </is>
      </c>
      <c r="D160" s="211" t="inlineStr">
        <is>
          <t>Смеси бетонные тяжелого бетона (БСТ), класс В7,5 (М100)</t>
        </is>
      </c>
      <c r="E160" s="210" t="inlineStr">
        <is>
          <t>м3</t>
        </is>
      </c>
      <c r="F160" s="210" t="n">
        <v>2.35277</v>
      </c>
      <c r="G160" s="214" t="n">
        <v>560</v>
      </c>
      <c r="H160" s="214">
        <f>ROUND(F160*G160,2)</f>
        <v/>
      </c>
    </row>
    <row r="161" ht="15.75" customFormat="1" customHeight="1" s="146">
      <c r="A161" s="210" t="n">
        <v>147</v>
      </c>
      <c r="B161" s="210" t="n"/>
      <c r="C161" s="25" t="inlineStr">
        <is>
          <t>04.3.01.09-0012</t>
        </is>
      </c>
      <c r="D161" s="211" t="inlineStr">
        <is>
          <t>Раствор готовый кладочный, цементный, М50</t>
        </is>
      </c>
      <c r="E161" s="210" t="inlineStr">
        <is>
          <t>м3</t>
        </is>
      </c>
      <c r="F161" s="210" t="n">
        <v>2.60712</v>
      </c>
      <c r="G161" s="214" t="n">
        <v>485.9</v>
      </c>
      <c r="H161" s="214">
        <f>ROUND(F161*G161,2)</f>
        <v/>
      </c>
    </row>
    <row r="162" ht="47.25" customFormat="1" customHeight="1" s="146">
      <c r="A162" s="210" t="n">
        <v>148</v>
      </c>
      <c r="B162" s="210" t="n"/>
      <c r="C162" s="25" t="inlineStr">
        <is>
          <t>08.4.02.03-0021</t>
        </is>
      </c>
      <c r="D162" s="211" t="inlineStr">
        <is>
          <t>Каркасы и сетки арматурные плоские, собранные и сваренные (связанные) в арматурные изделия, класс ВР-I, диаметр 4 мм</t>
        </is>
      </c>
      <c r="E162" s="210" t="inlineStr">
        <is>
          <t>т</t>
        </is>
      </c>
      <c r="F162" s="210" t="n">
        <v>0.14238</v>
      </c>
      <c r="G162" s="214" t="n">
        <v>8817.17</v>
      </c>
      <c r="H162" s="214">
        <f>ROUND(F162*G162,2)</f>
        <v/>
      </c>
    </row>
    <row r="163" ht="63" customFormat="1" customHeight="1" s="146">
      <c r="A163" s="210" t="n">
        <v>149</v>
      </c>
      <c r="B163" s="210" t="n"/>
      <c r="C163" s="25" t="inlineStr">
        <is>
          <t>07.2.07.12-0020</t>
        </is>
      </c>
      <c r="D163" s="211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63" s="210" t="inlineStr">
        <is>
          <t>т</t>
        </is>
      </c>
      <c r="F163" s="210" t="n">
        <v>0.1547781</v>
      </c>
      <c r="G163" s="214" t="n">
        <v>7712</v>
      </c>
      <c r="H163" s="214">
        <f>ROUND(F163*G163,2)</f>
        <v/>
      </c>
    </row>
    <row r="164" ht="47.25" customFormat="1" customHeight="1" s="146">
      <c r="A164" s="210" t="n">
        <v>150</v>
      </c>
      <c r="B164" s="210" t="n"/>
      <c r="C164" s="25" t="inlineStr">
        <is>
          <t>08.4.03.03-0034</t>
        </is>
      </c>
      <c r="D164" s="211" t="inlineStr">
        <is>
          <t>Сталь арматурная, горячекатаная, периодического профиля, класс А-III, диаметр 16-18 мм</t>
        </is>
      </c>
      <c r="E164" s="210" t="inlineStr">
        <is>
          <t>т</t>
        </is>
      </c>
      <c r="F164" s="210" t="n">
        <v>0.148</v>
      </c>
      <c r="G164" s="214" t="n">
        <v>7956.21</v>
      </c>
      <c r="H164" s="214">
        <f>ROUND(F164*G164,2)</f>
        <v/>
      </c>
    </row>
    <row r="165" ht="15.75" customFormat="1" customHeight="1" s="146">
      <c r="A165" s="210" t="n">
        <v>151</v>
      </c>
      <c r="B165" s="210" t="n"/>
      <c r="C165" s="25" t="inlineStr">
        <is>
          <t>01.7.11.07-0032</t>
        </is>
      </c>
      <c r="D165" s="211" t="inlineStr">
        <is>
          <t>Электроды сварочные Э42, диаметр 4 мм</t>
        </is>
      </c>
      <c r="E165" s="210" t="inlineStr">
        <is>
          <t>т</t>
        </is>
      </c>
      <c r="F165" s="210" t="n">
        <v>0.1132379</v>
      </c>
      <c r="G165" s="214" t="n">
        <v>10315.01</v>
      </c>
      <c r="H165" s="214">
        <f>ROUND(F165*G165,2)</f>
        <v/>
      </c>
    </row>
    <row r="166" ht="15.75" customFormat="1" customHeight="1" s="146">
      <c r="A166" s="210" t="n">
        <v>152</v>
      </c>
      <c r="B166" s="210" t="n"/>
      <c r="C166" s="25" t="inlineStr">
        <is>
          <t>08.1.02.11-0013</t>
        </is>
      </c>
      <c r="D166" s="211" t="inlineStr">
        <is>
          <t>Поковки оцинкованные, масса 2,825 кг</t>
        </is>
      </c>
      <c r="E166" s="210" t="inlineStr">
        <is>
          <t>т</t>
        </is>
      </c>
      <c r="F166" s="210" t="n">
        <v>0.1417</v>
      </c>
      <c r="G166" s="214" t="n">
        <v>7977</v>
      </c>
      <c r="H166" s="214">
        <f>ROUND(F166*G166,2)</f>
        <v/>
      </c>
    </row>
    <row r="167" ht="15.75" customFormat="1" customHeight="1" s="146">
      <c r="A167" s="210" t="n">
        <v>153</v>
      </c>
      <c r="B167" s="210" t="n"/>
      <c r="C167" s="25" t="inlineStr">
        <is>
          <t>01.7.15.14-0062</t>
        </is>
      </c>
      <c r="D167" s="211" t="inlineStr">
        <is>
          <t>Шурупы-саморезы 4,2х16 мм</t>
        </is>
      </c>
      <c r="E167" s="210" t="inlineStr">
        <is>
          <t>100 шт</t>
        </is>
      </c>
      <c r="F167" s="210" t="n">
        <v>110.667</v>
      </c>
      <c r="G167" s="214" t="n">
        <v>10</v>
      </c>
      <c r="H167" s="214">
        <f>ROUND(F167*G167,2)</f>
        <v/>
      </c>
    </row>
    <row r="168" ht="31.7" customFormat="1" customHeight="1" s="146">
      <c r="A168" s="210" t="n">
        <v>154</v>
      </c>
      <c r="B168" s="210" t="n"/>
      <c r="C168" s="25" t="inlineStr">
        <is>
          <t>02.2.05.04-0095</t>
        </is>
      </c>
      <c r="D168" s="211" t="inlineStr">
        <is>
          <t>Щебень из природного камня для строительных работ марка: 800, фракция 25-60 мм</t>
        </is>
      </c>
      <c r="E168" s="210" t="inlineStr">
        <is>
          <t>м3</t>
        </is>
      </c>
      <c r="F168" s="210" t="n">
        <v>11.7708</v>
      </c>
      <c r="G168" s="214" t="n">
        <v>93</v>
      </c>
      <c r="H168" s="214">
        <f>ROUND(F168*G168,2)</f>
        <v/>
      </c>
    </row>
    <row r="169" ht="31.7" customFormat="1" customHeight="1" s="146">
      <c r="A169" s="210" t="n">
        <v>155</v>
      </c>
      <c r="B169" s="210" t="n"/>
      <c r="C169" s="25" t="inlineStr">
        <is>
          <t>04.1.02.05-0004</t>
        </is>
      </c>
      <c r="D169" s="211" t="inlineStr">
        <is>
          <t>Смеси бетонные тяжелого бетона (БСТ), класс В10 (М150)</t>
        </is>
      </c>
      <c r="E169" s="210" t="inlineStr">
        <is>
          <t>м3</t>
        </is>
      </c>
      <c r="F169" s="210" t="n">
        <v>2.233</v>
      </c>
      <c r="G169" s="214" t="n">
        <v>490</v>
      </c>
      <c r="H169" s="214">
        <f>ROUND(F169*G169,2)</f>
        <v/>
      </c>
    </row>
    <row r="170" ht="31.7" customFormat="1" customHeight="1" s="146">
      <c r="A170" s="210" t="n">
        <v>156</v>
      </c>
      <c r="B170" s="210" t="n"/>
      <c r="C170" s="25" t="inlineStr">
        <is>
          <t>08.4.03.02-0002</t>
        </is>
      </c>
      <c r="D170" s="211" t="inlineStr">
        <is>
          <t>Сталь арматурная, горячекатаная, гладкая, класс А-I, диаметр 8 мм</t>
        </is>
      </c>
      <c r="E170" s="210" t="inlineStr">
        <is>
          <t>т</t>
        </is>
      </c>
      <c r="F170" s="210" t="n">
        <v>0.1556</v>
      </c>
      <c r="G170" s="214" t="n">
        <v>6780</v>
      </c>
      <c r="H170" s="214">
        <f>ROUND(F170*G170,2)</f>
        <v/>
      </c>
    </row>
    <row r="171" ht="63" customFormat="1" customHeight="1" s="146">
      <c r="A171" s="210" t="n">
        <v>157</v>
      </c>
      <c r="B171" s="210" t="n"/>
      <c r="C171" s="25" t="inlineStr">
        <is>
          <t>07.2.06.03-0155</t>
        </is>
      </c>
      <c r="D171" s="211" t="inlineStr">
        <is>
          <t>Профиль направляющий, стальной, оцинкованный, для монтажа гипсовых перегородок и подвесных потолков, длина 3 м, сечение 60х27х0,6 мм</t>
        </is>
      </c>
      <c r="E171" s="210" t="inlineStr">
        <is>
          <t>м</t>
        </is>
      </c>
      <c r="F171" s="210" t="n">
        <v>180.776</v>
      </c>
      <c r="G171" s="214" t="n">
        <v>5.5</v>
      </c>
      <c r="H171" s="214">
        <f>ROUND(F171*G171,2)</f>
        <v/>
      </c>
    </row>
    <row r="172" ht="31.7" customFormat="1" customHeight="1" s="146">
      <c r="A172" s="210" t="n">
        <v>158</v>
      </c>
      <c r="B172" s="210" t="n"/>
      <c r="C172" s="25" t="inlineStr">
        <is>
          <t>08.4.03.03-0003</t>
        </is>
      </c>
      <c r="D172" s="211" t="inlineStr">
        <is>
          <t>Сталь арматурная рифленая свариваемая, класс А500С, диаметр 10 мм</t>
        </is>
      </c>
      <c r="E172" s="210" t="inlineStr">
        <is>
          <t>т</t>
        </is>
      </c>
      <c r="F172" s="210" t="n">
        <v>0.1701</v>
      </c>
      <c r="G172" s="214" t="n">
        <v>5802.77</v>
      </c>
      <c r="H172" s="214">
        <f>ROUND(F172*G172,2)</f>
        <v/>
      </c>
    </row>
    <row r="173" ht="15.75" customFormat="1" customHeight="1" s="146">
      <c r="A173" s="210" t="n">
        <v>159</v>
      </c>
      <c r="B173" s="210" t="n"/>
      <c r="C173" s="25" t="inlineStr">
        <is>
          <t>14.4.04.08-0003</t>
        </is>
      </c>
      <c r="D173" s="211" t="inlineStr">
        <is>
          <t>Эмаль ПФ-115, серая</t>
        </is>
      </c>
      <c r="E173" s="210" t="inlineStr">
        <is>
          <t>т</t>
        </is>
      </c>
      <c r="F173" s="210" t="n">
        <v>0.067761</v>
      </c>
      <c r="G173" s="214" t="n">
        <v>14312.87</v>
      </c>
      <c r="H173" s="214">
        <f>ROUND(F173*G173,2)</f>
        <v/>
      </c>
    </row>
    <row r="174" ht="15.75" customFormat="1" customHeight="1" s="146">
      <c r="A174" s="210" t="n">
        <v>160</v>
      </c>
      <c r="B174" s="210" t="n"/>
      <c r="C174" s="25" t="inlineStr">
        <is>
          <t>01.7.15.03-0042</t>
        </is>
      </c>
      <c r="D174" s="211" t="inlineStr">
        <is>
          <t>Болты с гайками и шайбами строительные</t>
        </is>
      </c>
      <c r="E174" s="210" t="inlineStr">
        <is>
          <t>кг</t>
        </is>
      </c>
      <c r="F174" s="210" t="n">
        <v>97.7710888</v>
      </c>
      <c r="G174" s="214" t="n">
        <v>9.039999999999999</v>
      </c>
      <c r="H174" s="214">
        <f>ROUND(F174*G174,2)</f>
        <v/>
      </c>
    </row>
    <row r="175" ht="15.75" customFormat="1" customHeight="1" s="146">
      <c r="A175" s="210" t="n">
        <v>161</v>
      </c>
      <c r="B175" s="210" t="n"/>
      <c r="C175" s="25" t="inlineStr">
        <is>
          <t>14.5.11.01-0001</t>
        </is>
      </c>
      <c r="D175" s="211" t="inlineStr">
        <is>
          <t>Шпатлевка клеевая</t>
        </is>
      </c>
      <c r="E175" s="210" t="inlineStr">
        <is>
          <t>т</t>
        </is>
      </c>
      <c r="F175" s="210" t="n">
        <v>0.189827</v>
      </c>
      <c r="G175" s="214" t="n">
        <v>4294</v>
      </c>
      <c r="H175" s="214">
        <f>ROUND(F175*G175,2)</f>
        <v/>
      </c>
    </row>
    <row r="176" ht="47.25" customFormat="1" customHeight="1" s="146">
      <c r="A176" s="210" t="n">
        <v>162</v>
      </c>
      <c r="B176" s="210" t="n"/>
      <c r="C176" s="25" t="inlineStr">
        <is>
          <t>11.1.03.06-0095</t>
        </is>
      </c>
      <c r="D176" s="211" t="inlineStr">
        <is>
          <t>Доска обрезная, хвойных пород, ширина 75-150 мм, толщина 44 мм и более, длина 4-6,5 м, сорт III</t>
        </is>
      </c>
      <c r="E176" s="210" t="inlineStr">
        <is>
          <t>м3</t>
        </is>
      </c>
      <c r="F176" s="210" t="n">
        <v>0.7649048000000001</v>
      </c>
      <c r="G176" s="214" t="n">
        <v>1056</v>
      </c>
      <c r="H176" s="214">
        <f>ROUND(F176*G176,2)</f>
        <v/>
      </c>
    </row>
    <row r="177" ht="15.75" customFormat="1" customHeight="1" s="146">
      <c r="A177" s="210" t="n">
        <v>163</v>
      </c>
      <c r="B177" s="210" t="n"/>
      <c r="C177" s="25" t="inlineStr">
        <is>
          <t>14.4.01.01-0003</t>
        </is>
      </c>
      <c r="D177" s="211" t="inlineStr">
        <is>
          <t>Грунтовка ГФ-021</t>
        </is>
      </c>
      <c r="E177" s="210" t="inlineStr">
        <is>
          <t>т</t>
        </is>
      </c>
      <c r="F177" s="210" t="n">
        <v>0.0515869</v>
      </c>
      <c r="G177" s="214" t="n">
        <v>15620</v>
      </c>
      <c r="H177" s="214">
        <f>ROUND(F177*G177,2)</f>
        <v/>
      </c>
    </row>
    <row r="178" ht="15.75" customFormat="1" customHeight="1" s="146">
      <c r="A178" s="210" t="n">
        <v>164</v>
      </c>
      <c r="B178" s="210" t="n"/>
      <c r="C178" s="25" t="inlineStr">
        <is>
          <t>01.3.01.01-0010</t>
        </is>
      </c>
      <c r="D178" s="211" t="inlineStr">
        <is>
          <t>Бензин-растворитель</t>
        </is>
      </c>
      <c r="E178" s="210" t="inlineStr">
        <is>
          <t>кг</t>
        </is>
      </c>
      <c r="F178" s="210" t="n">
        <v>127.7487</v>
      </c>
      <c r="G178" s="214" t="n">
        <v>6.15</v>
      </c>
      <c r="H178" s="214">
        <f>ROUND(F178*G178,2)</f>
        <v/>
      </c>
    </row>
    <row r="179" ht="15.75" customFormat="1" customHeight="1" s="146">
      <c r="A179" s="210" t="n">
        <v>165</v>
      </c>
      <c r="B179" s="210" t="n"/>
      <c r="C179" s="25" t="inlineStr">
        <is>
          <t>11.3.03.01-0008</t>
        </is>
      </c>
      <c r="D179" s="211" t="inlineStr">
        <is>
          <t>Доски подоконные из ПВХ, ширина 450 мм</t>
        </is>
      </c>
      <c r="E179" s="210" t="inlineStr">
        <is>
          <t>м</t>
        </is>
      </c>
      <c r="F179" s="210" t="n">
        <v>13.44</v>
      </c>
      <c r="G179" s="214" t="n">
        <v>55.75</v>
      </c>
      <c r="H179" s="214">
        <f>ROUND(F179*G179,2)</f>
        <v/>
      </c>
    </row>
    <row r="180" ht="47.25" customFormat="1" customHeight="1" s="146">
      <c r="A180" s="210" t="n">
        <v>166</v>
      </c>
      <c r="B180" s="210" t="n"/>
      <c r="C180" s="25" t="inlineStr">
        <is>
          <t>06.2.02.01-0051</t>
        </is>
      </c>
      <c r="D180" s="211" t="inlineStr">
        <is>
          <t>Плитка керамическая неглазурованная для полов гладкая, многоцветная квадратная и прямоугольная</t>
        </is>
      </c>
      <c r="E180" s="210" t="inlineStr">
        <is>
          <t>м2</t>
        </is>
      </c>
      <c r="F180" s="210" t="n">
        <v>10.812</v>
      </c>
      <c r="G180" s="214" t="n">
        <v>67.8</v>
      </c>
      <c r="H180" s="214">
        <f>ROUND(F180*G180,2)</f>
        <v/>
      </c>
    </row>
    <row r="181" ht="31.7" customFormat="1" customHeight="1" s="146">
      <c r="A181" s="210" t="n">
        <v>167</v>
      </c>
      <c r="B181" s="210" t="n"/>
      <c r="C181" s="25" t="inlineStr">
        <is>
          <t>08.3.05.05-0081</t>
        </is>
      </c>
      <c r="D181" s="211" t="inlineStr">
        <is>
          <t>Сталь оцинкованная в рулонах, с полимерным покрытием, толщина 0,5 мм</t>
        </is>
      </c>
      <c r="E181" s="210" t="inlineStr">
        <is>
          <t>т</t>
        </is>
      </c>
      <c r="F181" s="210" t="n">
        <v>0.08119999999999999</v>
      </c>
      <c r="G181" s="214" t="n">
        <v>8715.1</v>
      </c>
      <c r="H181" s="214">
        <f>ROUND(F181*G181,2)</f>
        <v/>
      </c>
    </row>
    <row r="182" ht="15.75" customFormat="1" customHeight="1" s="146">
      <c r="A182" s="210" t="n">
        <v>168</v>
      </c>
      <c r="B182" s="210" t="n"/>
      <c r="C182" s="25" t="inlineStr">
        <is>
          <t>14.5.01.10-0003</t>
        </is>
      </c>
      <c r="D182" s="211" t="inlineStr">
        <is>
          <t>Пена монтажная</t>
        </is>
      </c>
      <c r="E182" s="210" t="inlineStr">
        <is>
          <t>л</t>
        </is>
      </c>
      <c r="F182" s="210" t="n">
        <v>12.28668</v>
      </c>
      <c r="G182" s="214" t="n">
        <v>46.86</v>
      </c>
      <c r="H182" s="214">
        <f>ROUND(F182*G182,2)</f>
        <v/>
      </c>
    </row>
    <row r="183" ht="31.7" customFormat="1" customHeight="1" s="146">
      <c r="A183" s="210" t="n">
        <v>169</v>
      </c>
      <c r="B183" s="210" t="n"/>
      <c r="C183" s="25" t="inlineStr">
        <is>
          <t>08.1.02.03-0051</t>
        </is>
      </c>
      <c r="D183" s="211" t="inlineStr">
        <is>
          <t>Наличник из оцинкованной стали с полимерным покрытием</t>
        </is>
      </c>
      <c r="E183" s="210" t="inlineStr">
        <is>
          <t>м</t>
        </is>
      </c>
      <c r="F183" s="210" t="n">
        <v>13.892</v>
      </c>
      <c r="G183" s="214" t="n">
        <v>38.82</v>
      </c>
      <c r="H183" s="214">
        <f>ROUND(F183*G183,2)</f>
        <v/>
      </c>
    </row>
    <row r="184" ht="47.25" customFormat="1" customHeight="1" s="146">
      <c r="A184" s="210" t="n">
        <v>170</v>
      </c>
      <c r="B184" s="210" t="n"/>
      <c r="C184" s="25" t="inlineStr">
        <is>
          <t>12.1.01.05-0005</t>
        </is>
      </c>
      <c r="D184" s="211" t="inlineStr">
        <is>
          <t>Воронка выпускная металлическая для водосточных систем, окрашенная, диаметр 125/100 мм</t>
        </is>
      </c>
      <c r="E184" s="210" t="inlineStr">
        <is>
          <t>шт</t>
        </is>
      </c>
      <c r="F184" s="210" t="n">
        <v>6</v>
      </c>
      <c r="G184" s="214" t="n">
        <v>88.55</v>
      </c>
      <c r="H184" s="214">
        <f>ROUND(F184*G184,2)</f>
        <v/>
      </c>
    </row>
    <row r="185" ht="15.75" customFormat="1" customHeight="1" s="146">
      <c r="A185" s="210" t="n">
        <v>171</v>
      </c>
      <c r="B185" s="210" t="n"/>
      <c r="C185" s="25" t="inlineStr">
        <is>
          <t>14.1.06.02-1002</t>
        </is>
      </c>
      <c r="D185" s="211" t="inlineStr">
        <is>
          <t>Клей плиточный</t>
        </is>
      </c>
      <c r="E185" s="210" t="inlineStr">
        <is>
          <t>кг</t>
        </is>
      </c>
      <c r="F185" s="210" t="n">
        <v>383.4</v>
      </c>
      <c r="G185" s="214" t="n">
        <v>1.37</v>
      </c>
      <c r="H185" s="214">
        <f>ROUND(F185*G185,2)</f>
        <v/>
      </c>
    </row>
    <row r="186" ht="31.7" customFormat="1" customHeight="1" s="146">
      <c r="A186" s="210" t="n">
        <v>172</v>
      </c>
      <c r="B186" s="210" t="n"/>
      <c r="C186" s="25" t="inlineStr">
        <is>
          <t>01.2.01.01-0019</t>
        </is>
      </c>
      <c r="D186" s="211" t="inlineStr">
        <is>
          <t>Битумы нефтяные дорожные вязкие БНД 60/90, БНД 90/130</t>
        </is>
      </c>
      <c r="E186" s="210" t="inlineStr">
        <is>
          <t>т</t>
        </is>
      </c>
      <c r="F186" s="210" t="n">
        <v>0.3078</v>
      </c>
      <c r="G186" s="214" t="n">
        <v>1690</v>
      </c>
      <c r="H186" s="214">
        <f>ROUND(F186*G186,2)</f>
        <v/>
      </c>
    </row>
    <row r="187" ht="15.75" customFormat="1" customHeight="1" s="146">
      <c r="A187" s="210" t="n">
        <v>173</v>
      </c>
      <c r="B187" s="210" t="n"/>
      <c r="C187" s="25" t="inlineStr">
        <is>
          <t>01.2.01.02-0054</t>
        </is>
      </c>
      <c r="D187" s="211" t="inlineStr">
        <is>
          <t>Битумы нефтяные строительные БН-90/10</t>
        </is>
      </c>
      <c r="E187" s="210" t="inlineStr">
        <is>
          <t>т</t>
        </is>
      </c>
      <c r="F187" s="210" t="n">
        <v>0.358692</v>
      </c>
      <c r="G187" s="214" t="n">
        <v>1383.1</v>
      </c>
      <c r="H187" s="214">
        <f>ROUND(F187*G187,2)</f>
        <v/>
      </c>
    </row>
    <row r="188" ht="15.75" customFormat="1" customHeight="1" s="146">
      <c r="A188" s="210" t="n">
        <v>174</v>
      </c>
      <c r="B188" s="210" t="n"/>
      <c r="C188" s="25" t="inlineStr">
        <is>
          <t>01.7.11.07-0036</t>
        </is>
      </c>
      <c r="D188" s="211" t="inlineStr">
        <is>
          <t>Электроды сварочные Э46, диаметр 4 мм</t>
        </is>
      </c>
      <c r="E188" s="210" t="inlineStr">
        <is>
          <t>кг</t>
        </is>
      </c>
      <c r="F188" s="210" t="n">
        <v>46.120308</v>
      </c>
      <c r="G188" s="214" t="n">
        <v>10.75</v>
      </c>
      <c r="H188" s="214">
        <f>ROUND(F188*G188,2)</f>
        <v/>
      </c>
    </row>
    <row r="189" ht="31.7" customFormat="1" customHeight="1" s="146">
      <c r="A189" s="210" t="n">
        <v>175</v>
      </c>
      <c r="B189" s="210" t="n"/>
      <c r="C189" s="25" t="inlineStr">
        <is>
          <t>11.1.03.03-0012</t>
        </is>
      </c>
      <c r="D189" s="211" t="inlineStr">
        <is>
          <t>Брусья необрезные, хвойных пород, длина 4-6,5 м, все ширины, толщина 100, 125 мм, сорт IV</t>
        </is>
      </c>
      <c r="E189" s="210" t="inlineStr">
        <is>
          <t>м3</t>
        </is>
      </c>
      <c r="F189" s="210" t="n">
        <v>0.55675</v>
      </c>
      <c r="G189" s="214" t="n">
        <v>880.01</v>
      </c>
      <c r="H189" s="214">
        <f>ROUND(F189*G189,2)</f>
        <v/>
      </c>
    </row>
    <row r="190" ht="31.7" customFormat="1" customHeight="1" s="146">
      <c r="A190" s="210" t="n">
        <v>176</v>
      </c>
      <c r="B190" s="210" t="n"/>
      <c r="C190" s="25" t="inlineStr">
        <is>
          <t>08.1.02.17-0161</t>
        </is>
      </c>
      <c r="D190" s="211" t="inlineStr">
        <is>
          <t>Сетка тканая с квадратными ячейками № 05, без покрытия</t>
        </is>
      </c>
      <c r="E190" s="210" t="inlineStr">
        <is>
          <t>м2</t>
        </is>
      </c>
      <c r="F190" s="210" t="n">
        <v>16.783707</v>
      </c>
      <c r="G190" s="214" t="n">
        <v>28.25</v>
      </c>
      <c r="H190" s="214">
        <f>ROUND(F190*G190,2)</f>
        <v/>
      </c>
    </row>
    <row r="191" ht="15.75" customFormat="1" customHeight="1" s="146">
      <c r="A191" s="210" t="n">
        <v>177</v>
      </c>
      <c r="B191" s="210" t="n"/>
      <c r="C191" s="25" t="inlineStr">
        <is>
          <t>01.2.03.03-0007</t>
        </is>
      </c>
      <c r="D191" s="211" t="inlineStr">
        <is>
          <t>Мастика битумная</t>
        </is>
      </c>
      <c r="E191" s="210" t="inlineStr">
        <is>
          <t>т</t>
        </is>
      </c>
      <c r="F191" s="210" t="n">
        <v>0.136104</v>
      </c>
      <c r="G191" s="214" t="n">
        <v>3316.55</v>
      </c>
      <c r="H191" s="214">
        <f>ROUND(F191*G191,2)</f>
        <v/>
      </c>
    </row>
    <row r="192" ht="15.75" customFormat="1" customHeight="1" s="146">
      <c r="A192" s="210" t="n">
        <v>178</v>
      </c>
      <c r="B192" s="210" t="n"/>
      <c r="C192" s="25" t="inlineStr">
        <is>
          <t>01.7.15.02-0054</t>
        </is>
      </c>
      <c r="D192" s="211" t="inlineStr">
        <is>
          <t>Болты анкерные оцинкованные</t>
        </is>
      </c>
      <c r="E192" s="210" t="inlineStr">
        <is>
          <t>кг</t>
        </is>
      </c>
      <c r="F192" s="210" t="n">
        <v>38.81</v>
      </c>
      <c r="G192" s="214" t="n">
        <v>11.54</v>
      </c>
      <c r="H192" s="214">
        <f>ROUND(F192*G192,2)</f>
        <v/>
      </c>
    </row>
    <row r="193" ht="15.75" customFormat="1" customHeight="1" s="146">
      <c r="A193" s="210" t="n">
        <v>179</v>
      </c>
      <c r="B193" s="210" t="n"/>
      <c r="C193" s="25" t="inlineStr">
        <is>
          <t>01.2.03.03-0044</t>
        </is>
      </c>
      <c r="D193" s="211" t="inlineStr">
        <is>
          <t>Мастика битумно-латексная кровельная</t>
        </is>
      </c>
      <c r="E193" s="210" t="inlineStr">
        <is>
          <t>т</t>
        </is>
      </c>
      <c r="F193" s="210" t="n">
        <v>0.11672</v>
      </c>
      <c r="G193" s="214" t="n">
        <v>3039.7</v>
      </c>
      <c r="H193" s="214">
        <f>ROUND(F193*G193,2)</f>
        <v/>
      </c>
    </row>
    <row r="194" ht="47.25" customFormat="1" customHeight="1" s="146">
      <c r="A194" s="210" t="n">
        <v>180</v>
      </c>
      <c r="B194" s="210" t="n"/>
      <c r="C194" s="25" t="inlineStr">
        <is>
          <t>11.1.03.01-0086</t>
        </is>
      </c>
      <c r="D194" s="211" t="inlineStr">
        <is>
          <t>Бруски обрезные, хвойных пород, длина 4-6,5 м, ширина 75-150 мм, толщина 150 мм и более, сорт II</t>
        </is>
      </c>
      <c r="E194" s="210" t="inlineStr">
        <is>
          <t>м3</t>
        </is>
      </c>
      <c r="F194" s="210" t="n">
        <v>0.163097</v>
      </c>
      <c r="G194" s="214" t="n">
        <v>2156</v>
      </c>
      <c r="H194" s="214">
        <f>ROUND(F194*G194,2)</f>
        <v/>
      </c>
    </row>
    <row r="195" ht="47.25" customFormat="1" customHeight="1" s="146">
      <c r="A195" s="210" t="n">
        <v>181</v>
      </c>
      <c r="B195" s="210" t="n"/>
      <c r="C195" s="25" t="inlineStr">
        <is>
          <t>04.3.02.09-0102</t>
        </is>
      </c>
      <c r="D195" s="211" t="inlineStr">
        <is>
          <t>Смеси сухие водостойкие для затирки межплиточных швов шириной 1-6 мм (различная цветовая гамма)</t>
        </is>
      </c>
      <c r="E195" s="210" t="inlineStr">
        <is>
          <t>т</t>
        </is>
      </c>
      <c r="F195" s="210" t="n">
        <v>0.0426</v>
      </c>
      <c r="G195" s="214" t="n">
        <v>6513</v>
      </c>
      <c r="H195" s="214">
        <f>ROUND(F195*G195,2)</f>
        <v/>
      </c>
    </row>
    <row r="196" ht="15.75" customFormat="1" customHeight="1" s="146">
      <c r="A196" s="210" t="n">
        <v>182</v>
      </c>
      <c r="B196" s="210" t="n"/>
      <c r="C196" s="25" t="inlineStr">
        <is>
          <t>01.7.07.13-0001</t>
        </is>
      </c>
      <c r="D196" s="211" t="inlineStr">
        <is>
          <t>Мука андезитовая кислотоупорная, А</t>
        </is>
      </c>
      <c r="E196" s="210" t="inlineStr">
        <is>
          <t>т</t>
        </is>
      </c>
      <c r="F196" s="210" t="n">
        <v>0.3937388</v>
      </c>
      <c r="G196" s="214" t="n">
        <v>688.8</v>
      </c>
      <c r="H196" s="214">
        <f>ROUND(F196*G196,2)</f>
        <v/>
      </c>
    </row>
    <row r="197" ht="15.75" customFormat="1" customHeight="1" s="146">
      <c r="A197" s="210" t="n">
        <v>183</v>
      </c>
      <c r="B197" s="210" t="n"/>
      <c r="C197" s="25" t="inlineStr">
        <is>
          <t>08.3.11.01-0091</t>
        </is>
      </c>
      <c r="D197" s="211" t="inlineStr">
        <is>
          <t>Швеллеры № 40, марка стали Ст0</t>
        </is>
      </c>
      <c r="E197" s="210" t="inlineStr">
        <is>
          <t>т</t>
        </is>
      </c>
      <c r="F197" s="210" t="n">
        <v>0.0548821</v>
      </c>
      <c r="G197" s="214" t="n">
        <v>4920</v>
      </c>
      <c r="H197" s="214">
        <f>ROUND(F197*G197,2)</f>
        <v/>
      </c>
    </row>
    <row r="198" ht="31.7" customFormat="1" customHeight="1" s="146">
      <c r="A198" s="210" t="n">
        <v>184</v>
      </c>
      <c r="B198" s="210" t="n"/>
      <c r="C198" s="25" t="inlineStr">
        <is>
          <t>01.7.17.11-0011</t>
        </is>
      </c>
      <c r="D198" s="211" t="inlineStr">
        <is>
          <t>Шкурка шлифовальная двухслойная с зернистостью 40-25</t>
        </is>
      </c>
      <c r="E198" s="210" t="inlineStr">
        <is>
          <t>м2</t>
        </is>
      </c>
      <c r="F198" s="210" t="n">
        <v>3.70692</v>
      </c>
      <c r="G198" s="214" t="n">
        <v>72.31999999999999</v>
      </c>
      <c r="H198" s="214">
        <f>ROUND(F198*G198,2)</f>
        <v/>
      </c>
    </row>
    <row r="199" ht="31.7" customFormat="1" customHeight="1" s="146">
      <c r="A199" s="210" t="n">
        <v>185</v>
      </c>
      <c r="B199" s="210" t="n"/>
      <c r="C199" s="25" t="inlineStr">
        <is>
          <t>11.1.03.01-0077</t>
        </is>
      </c>
      <c r="D199" s="211" t="inlineStr">
        <is>
          <t>Бруски обрезные, хвойных пород, длина 4-6,5 м, ширина 75-150 мм, толщина 40-75 мм, сорт I</t>
        </is>
      </c>
      <c r="E199" s="210" t="inlineStr">
        <is>
          <t>м3</t>
        </is>
      </c>
      <c r="F199" s="210" t="n">
        <v>0.1557695</v>
      </c>
      <c r="G199" s="214" t="n">
        <v>1700</v>
      </c>
      <c r="H199" s="214">
        <f>ROUND(F199*G199,2)</f>
        <v/>
      </c>
    </row>
    <row r="200" ht="63" customFormat="1" customHeight="1" s="146">
      <c r="A200" s="210" t="n">
        <v>186</v>
      </c>
      <c r="B200" s="210" t="n"/>
      <c r="C200" s="25" t="inlineStr">
        <is>
          <t>07.2.06.03-0119</t>
        </is>
      </c>
      <c r="D200" s="211" t="inlineStr">
        <is>
          <t>Профиль направляющий, стальной, оцинкованный, для монтажа гипсовых перегородок и подвесных потолков, длина 3 м, сечение 28х27х0,6 мм</t>
        </is>
      </c>
      <c r="E200" s="210" t="inlineStr">
        <is>
          <t>м</t>
        </is>
      </c>
      <c r="F200" s="210" t="n">
        <v>58.982</v>
      </c>
      <c r="G200" s="214" t="n">
        <v>4</v>
      </c>
      <c r="H200" s="214">
        <f>ROUND(F200*G200,2)</f>
        <v/>
      </c>
    </row>
    <row r="201" ht="31.7" customFormat="1" customHeight="1" s="146">
      <c r="A201" s="210" t="n">
        <v>187</v>
      </c>
      <c r="B201" s="210" t="n"/>
      <c r="C201" s="25" t="inlineStr">
        <is>
          <t>08.3.03.06-0002</t>
        </is>
      </c>
      <c r="D201" s="211" t="inlineStr">
        <is>
          <t>Проволока горячекатаная в мотках, диаметр 6,3-6,5 мм</t>
        </is>
      </c>
      <c r="E201" s="210" t="inlineStr">
        <is>
          <t>т</t>
        </is>
      </c>
      <c r="F201" s="210" t="n">
        <v>0.0511371</v>
      </c>
      <c r="G201" s="214" t="n">
        <v>4455.2</v>
      </c>
      <c r="H201" s="214">
        <f>ROUND(F201*G201,2)</f>
        <v/>
      </c>
    </row>
    <row r="202" ht="47.25" customFormat="1" customHeight="1" s="146">
      <c r="A202" s="210" t="n">
        <v>188</v>
      </c>
      <c r="B202" s="210" t="n"/>
      <c r="C202" s="25" t="inlineStr">
        <is>
          <t>11.1.03.06-0094</t>
        </is>
      </c>
      <c r="D202" s="211" t="inlineStr">
        <is>
          <t>Доска обрезная, хвойных пород, ширина 75-150 мм, толщина 44 мм и более, длина 4-6,5 м, сорт II</t>
        </is>
      </c>
      <c r="E202" s="210" t="inlineStr">
        <is>
          <t>м3</t>
        </is>
      </c>
      <c r="F202" s="210" t="n">
        <v>0.168048</v>
      </c>
      <c r="G202" s="214" t="n">
        <v>1320</v>
      </c>
      <c r="H202" s="214">
        <f>ROUND(F202*G202,2)</f>
        <v/>
      </c>
    </row>
    <row r="203" ht="15.75" customFormat="1" customHeight="1" s="146">
      <c r="A203" s="210" t="n">
        <v>189</v>
      </c>
      <c r="B203" s="210" t="n"/>
      <c r="C203" s="25" t="inlineStr">
        <is>
          <t>01.3.02.08-0001</t>
        </is>
      </c>
      <c r="D203" s="211" t="inlineStr">
        <is>
          <t>Кислород газообразный технический</t>
        </is>
      </c>
      <c r="E203" s="210" t="inlineStr">
        <is>
          <t>м3</t>
        </is>
      </c>
      <c r="F203" s="210" t="n">
        <v>33.614356</v>
      </c>
      <c r="G203" s="214" t="n">
        <v>6.22</v>
      </c>
      <c r="H203" s="214">
        <f>ROUND(F203*G203,2)</f>
        <v/>
      </c>
    </row>
    <row r="204" ht="31.7" customFormat="1" customHeight="1" s="146">
      <c r="A204" s="210" t="n">
        <v>190</v>
      </c>
      <c r="B204" s="210" t="n"/>
      <c r="C204" s="25" t="inlineStr">
        <is>
          <t>08.4.03.01-0012</t>
        </is>
      </c>
      <c r="D204" s="211" t="inlineStr">
        <is>
          <t>Проволока арматурная из низкоуглеродистой стали Вр-I, диаметр 5 мм</t>
        </is>
      </c>
      <c r="E204" s="210" t="inlineStr">
        <is>
          <t>т</t>
        </is>
      </c>
      <c r="F204" s="210" t="n">
        <v>0.028</v>
      </c>
      <c r="G204" s="214" t="n">
        <v>7170.98</v>
      </c>
      <c r="H204" s="214">
        <f>ROUND(F204*G204,2)</f>
        <v/>
      </c>
    </row>
    <row r="205" ht="15.75" customFormat="1" customHeight="1" s="146">
      <c r="A205" s="210" t="n">
        <v>191</v>
      </c>
      <c r="B205" s="210" t="n"/>
      <c r="C205" s="25" t="inlineStr">
        <is>
          <t>11.2.13.04-0012</t>
        </is>
      </c>
      <c r="D205" s="211" t="inlineStr">
        <is>
          <t>Щиты из досок, толщина 40 мм</t>
        </is>
      </c>
      <c r="E205" s="210" t="inlineStr">
        <is>
          <t>м2</t>
        </is>
      </c>
      <c r="F205" s="210" t="n">
        <v>3.3987</v>
      </c>
      <c r="G205" s="214" t="n">
        <v>57.63</v>
      </c>
      <c r="H205" s="214">
        <f>ROUND(F205*G205,2)</f>
        <v/>
      </c>
    </row>
    <row r="206" ht="63" customFormat="1" customHeight="1" s="146">
      <c r="A206" s="210" t="n">
        <v>192</v>
      </c>
      <c r="B206" s="210" t="n"/>
      <c r="C206" s="25" t="inlineStr">
        <is>
          <t>14.5.11.03-0004</t>
        </is>
      </c>
      <c r="D206" s="211" t="inlineStr">
        <is>
      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      </is>
      </c>
      <c r="E206" s="210" t="inlineStr">
        <is>
          <t>кг</t>
        </is>
      </c>
      <c r="F206" s="210" t="n">
        <v>65.11</v>
      </c>
      <c r="G206" s="214" t="n">
        <v>2.7</v>
      </c>
      <c r="H206" s="214">
        <f>ROUND(F206*G206,2)</f>
        <v/>
      </c>
    </row>
    <row r="207" ht="15.75" customFormat="1" customHeight="1" s="146">
      <c r="A207" s="210" t="n">
        <v>193</v>
      </c>
      <c r="B207" s="210" t="n"/>
      <c r="C207" s="25" t="inlineStr">
        <is>
          <t>14.5.09.07-0022</t>
        </is>
      </c>
      <c r="D207" s="211" t="inlineStr">
        <is>
          <t>Растворитель № 646</t>
        </is>
      </c>
      <c r="E207" s="210" t="inlineStr">
        <is>
          <t>т</t>
        </is>
      </c>
      <c r="F207" s="210" t="n">
        <v>0.015613</v>
      </c>
      <c r="G207" s="214" t="n">
        <v>10465</v>
      </c>
      <c r="H207" s="214">
        <f>ROUND(F207*G207,2)</f>
        <v/>
      </c>
    </row>
    <row r="208" ht="31.7" customFormat="1" customHeight="1" s="146">
      <c r="A208" s="210" t="n">
        <v>194</v>
      </c>
      <c r="B208" s="210" t="n"/>
      <c r="C208" s="25" t="inlineStr">
        <is>
          <t>02.3.01.02-1012</t>
        </is>
      </c>
      <c r="D208" s="211" t="inlineStr">
        <is>
          <t>Песок природный II класс, средний, круглые сита</t>
        </is>
      </c>
      <c r="E208" s="210" t="inlineStr">
        <is>
          <t>м3</t>
        </is>
      </c>
      <c r="F208" s="210" t="n">
        <v>2.565</v>
      </c>
      <c r="G208" s="214" t="n">
        <v>59.99</v>
      </c>
      <c r="H208" s="214">
        <f>ROUND(F208*G208,2)</f>
        <v/>
      </c>
    </row>
    <row r="209" ht="15.75" customFormat="1" customHeight="1" s="146">
      <c r="A209" s="210" t="n">
        <v>195</v>
      </c>
      <c r="B209" s="210" t="n"/>
      <c r="C209" s="25" t="inlineStr">
        <is>
          <t>01.7.03.01-0001</t>
        </is>
      </c>
      <c r="D209" s="211" t="inlineStr">
        <is>
          <t>Вода</t>
        </is>
      </c>
      <c r="E209" s="210" t="inlineStr">
        <is>
          <t>м3</t>
        </is>
      </c>
      <c r="F209" s="210" t="n">
        <v>61.7102297</v>
      </c>
      <c r="G209" s="214" t="n">
        <v>2.44</v>
      </c>
      <c r="H209" s="214">
        <f>ROUND(F209*G209,2)</f>
        <v/>
      </c>
    </row>
    <row r="210" ht="31.7" customFormat="1" customHeight="1" s="146">
      <c r="A210" s="210" t="n">
        <v>196</v>
      </c>
      <c r="B210" s="210" t="n"/>
      <c r="C210" s="25" t="inlineStr">
        <is>
          <t>08.3.03.05-0002</t>
        </is>
      </c>
      <c r="D210" s="211" t="inlineStr">
        <is>
          <t>Проволока канатная оцинкованная, диаметр 3 мм</t>
        </is>
      </c>
      <c r="E210" s="210" t="inlineStr">
        <is>
          <t>т</t>
        </is>
      </c>
      <c r="F210" s="210" t="n">
        <v>0.018258</v>
      </c>
      <c r="G210" s="214" t="n">
        <v>8190</v>
      </c>
      <c r="H210" s="214">
        <f>ROUND(F210*G210,2)</f>
        <v/>
      </c>
    </row>
    <row r="211" ht="15.75" customFormat="1" customHeight="1" s="146">
      <c r="A211" s="210" t="n">
        <v>197</v>
      </c>
      <c r="B211" s="210" t="n"/>
      <c r="C211" s="25" t="inlineStr">
        <is>
          <t>01.7.06.02-0001</t>
        </is>
      </c>
      <c r="D211" s="211" t="inlineStr">
        <is>
          <t>Лента бутиловая</t>
        </is>
      </c>
      <c r="E211" s="210" t="inlineStr">
        <is>
          <t>м</t>
        </is>
      </c>
      <c r="F211" s="210" t="n">
        <v>23.249</v>
      </c>
      <c r="G211" s="214" t="n">
        <v>6.38</v>
      </c>
      <c r="H211" s="214">
        <f>ROUND(F211*G211,2)</f>
        <v/>
      </c>
    </row>
    <row r="212" ht="94.7" customFormat="1" customHeight="1" s="146">
      <c r="A212" s="210" t="n">
        <v>198</v>
      </c>
      <c r="B212" s="210" t="n"/>
      <c r="C212" s="25" t="inlineStr">
        <is>
          <t>14.1.06.01-0001</t>
        </is>
      </c>
      <c r="D212" s="211" t="inlineStr">
        <is>
      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      </is>
      </c>
      <c r="E212" s="210" t="inlineStr">
        <is>
          <t>кг</t>
        </is>
      </c>
      <c r="F212" s="210" t="n">
        <v>91.154</v>
      </c>
      <c r="G212" s="214" t="n">
        <v>1.58</v>
      </c>
      <c r="H212" s="214">
        <f>ROUND(F212*G212,2)</f>
        <v/>
      </c>
    </row>
    <row r="213" ht="47.25" customFormat="1" customHeight="1" s="146">
      <c r="A213" s="210" t="n">
        <v>199</v>
      </c>
      <c r="B213" s="210" t="n"/>
      <c r="C213" s="25" t="inlineStr">
        <is>
          <t>01.7.15.08-0011</t>
        </is>
      </c>
      <c r="D213" s="211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13" s="210" t="inlineStr">
        <is>
          <t>т</t>
        </is>
      </c>
      <c r="F213" s="210" t="n">
        <v>0.015</v>
      </c>
      <c r="G213" s="214" t="n">
        <v>9526</v>
      </c>
      <c r="H213" s="214">
        <f>ROUND(F213*G213,2)</f>
        <v/>
      </c>
    </row>
    <row r="214" ht="31.7" customFormat="1" customHeight="1" s="146">
      <c r="A214" s="210" t="n">
        <v>200</v>
      </c>
      <c r="B214" s="210" t="n"/>
      <c r="C214" s="25" t="inlineStr">
        <is>
          <t>07.2.06.03-0229</t>
        </is>
      </c>
      <c r="D214" s="211" t="inlineStr">
        <is>
          <t>Профиль угловой, стальной, оцинкованный, для защиты углов, длина 3 м, сечение 31х31х0,4 мм</t>
        </is>
      </c>
      <c r="E214" s="210" t="inlineStr">
        <is>
          <t>м</t>
        </is>
      </c>
      <c r="F214" s="210" t="n">
        <v>35.236</v>
      </c>
      <c r="G214" s="214" t="n">
        <v>3.18</v>
      </c>
      <c r="H214" s="214">
        <f>ROUND(F214*G214,2)</f>
        <v/>
      </c>
    </row>
    <row r="215" ht="47.25" customFormat="1" customHeight="1" s="146">
      <c r="A215" s="210" t="n">
        <v>201</v>
      </c>
      <c r="B215" s="210" t="n"/>
      <c r="C215" s="25" t="inlineStr">
        <is>
          <t>08.1.02.03-0021</t>
        </is>
      </c>
      <c r="D215" s="211" t="inlineStr">
        <is>
          <t>Водоотлив оконный из оцинкованной стали с полимерным покрытием, ширина планки 250 мм</t>
        </is>
      </c>
      <c r="E215" s="210" t="inlineStr">
        <is>
          <t>м</t>
        </is>
      </c>
      <c r="F215" s="210" t="n">
        <v>4.026</v>
      </c>
      <c r="G215" s="214" t="n">
        <v>26.41</v>
      </c>
      <c r="H215" s="214">
        <f>ROUND(F215*G215,2)</f>
        <v/>
      </c>
    </row>
    <row r="216" ht="15.75" customFormat="1" customHeight="1" s="146">
      <c r="A216" s="210" t="n">
        <v>202</v>
      </c>
      <c r="B216" s="210" t="n"/>
      <c r="C216" s="25" t="inlineStr">
        <is>
          <t>01.7.20.08-0071</t>
        </is>
      </c>
      <c r="D216" s="211" t="inlineStr">
        <is>
          <t>Канат пеньковый пропитанный</t>
        </is>
      </c>
      <c r="E216" s="210" t="inlineStr">
        <is>
          <t>т</t>
        </is>
      </c>
      <c r="F216" s="210" t="n">
        <v>0.002804</v>
      </c>
      <c r="G216" s="214" t="n">
        <v>37900</v>
      </c>
      <c r="H216" s="214">
        <f>ROUND(F216*G216,2)</f>
        <v/>
      </c>
    </row>
    <row r="217" ht="15.75" customFormat="1" customHeight="1" s="146">
      <c r="A217" s="210" t="n">
        <v>203</v>
      </c>
      <c r="B217" s="210" t="n"/>
      <c r="C217" s="25" t="inlineStr">
        <is>
          <t>04.3.01.09-0014</t>
        </is>
      </c>
      <c r="D217" s="211" t="inlineStr">
        <is>
          <t>Раствор готовый кладочный, цементный, М100</t>
        </is>
      </c>
      <c r="E217" s="210" t="inlineStr">
        <is>
          <t>м3</t>
        </is>
      </c>
      <c r="F217" s="210" t="n">
        <v>0.1965</v>
      </c>
      <c r="G217" s="214" t="n">
        <v>519.8</v>
      </c>
      <c r="H217" s="214">
        <f>ROUND(F217*G217,2)</f>
        <v/>
      </c>
    </row>
    <row r="218" ht="47.25" customFormat="1" customHeight="1" s="146">
      <c r="A218" s="210" t="n">
        <v>204</v>
      </c>
      <c r="B218" s="210" t="n"/>
      <c r="C218" s="25" t="inlineStr">
        <is>
          <t>14.4.01.02-0012</t>
        </is>
      </c>
      <c r="D218" s="211" t="inlineStr">
        <is>
          <t>Грунтовка укрепляющая, глубокого проникновения, быстросохнущая, паропроницаемая</t>
        </is>
      </c>
      <c r="E218" s="210" t="inlineStr">
        <is>
          <t>кг</t>
        </is>
      </c>
      <c r="F218" s="210" t="n">
        <v>7.66</v>
      </c>
      <c r="G218" s="214" t="n">
        <v>13.08</v>
      </c>
      <c r="H218" s="214">
        <f>ROUND(F218*G218,2)</f>
        <v/>
      </c>
    </row>
    <row r="219" ht="15.75" customFormat="1" customHeight="1" s="146">
      <c r="A219" s="210" t="n">
        <v>205</v>
      </c>
      <c r="B219" s="210" t="n"/>
      <c r="C219" s="25" t="inlineStr">
        <is>
          <t>01.2.01.02-0052</t>
        </is>
      </c>
      <c r="D219" s="211" t="inlineStr">
        <is>
          <t>Битумы нефтяные строительные БН-70/30</t>
        </is>
      </c>
      <c r="E219" s="210" t="inlineStr">
        <is>
          <t>т</t>
        </is>
      </c>
      <c r="F219" s="210" t="n">
        <v>0.064752</v>
      </c>
      <c r="G219" s="214" t="n">
        <v>1525.5</v>
      </c>
      <c r="H219" s="214">
        <f>ROUND(F219*G219,2)</f>
        <v/>
      </c>
    </row>
    <row r="220" ht="15.75" customFormat="1" customHeight="1" s="146">
      <c r="A220" s="210" t="n">
        <v>206</v>
      </c>
      <c r="B220" s="210" t="n"/>
      <c r="C220" s="25" t="inlineStr">
        <is>
          <t>14.5.09.07-0030</t>
        </is>
      </c>
      <c r="D220" s="211" t="inlineStr">
        <is>
          <t>Растворитель Р-4</t>
        </is>
      </c>
      <c r="E220" s="210" t="inlineStr">
        <is>
          <t>кг</t>
        </is>
      </c>
      <c r="F220" s="210" t="n">
        <v>10.295688</v>
      </c>
      <c r="G220" s="214" t="n">
        <v>9.42</v>
      </c>
      <c r="H220" s="214">
        <f>ROUND(F220*G220,2)</f>
        <v/>
      </c>
    </row>
    <row r="221" ht="15.75" customFormat="1" customHeight="1" s="146">
      <c r="A221" s="210" t="n">
        <v>207</v>
      </c>
      <c r="B221" s="210" t="n"/>
      <c r="C221" s="25" t="inlineStr">
        <is>
          <t>01.7.06.11-0001</t>
        </is>
      </c>
      <c r="D221" s="211" t="inlineStr">
        <is>
          <t>Лента предварительно сжатая, уплотнительная</t>
        </is>
      </c>
      <c r="E221" s="210" t="inlineStr">
        <is>
          <t>10 м</t>
        </is>
      </c>
      <c r="F221" s="210" t="n">
        <v>1.3869</v>
      </c>
      <c r="G221" s="214" t="n">
        <v>64.09999999999999</v>
      </c>
      <c r="H221" s="214">
        <f>ROUND(F221*G221,2)</f>
        <v/>
      </c>
    </row>
    <row r="222" ht="15.75" customFormat="1" customHeight="1" s="146">
      <c r="A222" s="210" t="n">
        <v>208</v>
      </c>
      <c r="B222" s="210" t="n"/>
      <c r="C222" s="25" t="inlineStr">
        <is>
          <t>04.3.01.09-0016</t>
        </is>
      </c>
      <c r="D222" s="211" t="inlineStr">
        <is>
          <t>Раствор готовый кладочный, цементный, М200</t>
        </is>
      </c>
      <c r="E222" s="210" t="inlineStr">
        <is>
          <t>м3</t>
        </is>
      </c>
      <c r="F222" s="210" t="n">
        <v>0.1378</v>
      </c>
      <c r="G222" s="214" t="n">
        <v>600</v>
      </c>
      <c r="H222" s="214">
        <f>ROUND(F222*G222,2)</f>
        <v/>
      </c>
    </row>
    <row r="223" ht="15.75" customFormat="1" customHeight="1" s="146">
      <c r="A223" s="210" t="n">
        <v>209</v>
      </c>
      <c r="B223" s="210" t="n"/>
      <c r="C223" s="25" t="inlineStr">
        <is>
          <t>01.7.15.02-0051</t>
        </is>
      </c>
      <c r="D223" s="211" t="inlineStr">
        <is>
          <t>Болты анкерные</t>
        </is>
      </c>
      <c r="E223" s="210" t="inlineStr">
        <is>
          <t>т</t>
        </is>
      </c>
      <c r="F223" s="210" t="n">
        <v>0.008175</v>
      </c>
      <c r="G223" s="214" t="n">
        <v>10068</v>
      </c>
      <c r="H223" s="214">
        <f>ROUND(F223*G223,2)</f>
        <v/>
      </c>
    </row>
    <row r="224" ht="94.7" customFormat="1" customHeight="1" s="146">
      <c r="A224" s="210" t="n">
        <v>210</v>
      </c>
      <c r="B224" s="210" t="n"/>
      <c r="C224" s="25" t="inlineStr">
        <is>
          <t>14.5.01.10-0029</t>
        </is>
      </c>
      <c r="D224" s="211" t="inlineStr">
        <is>
      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      </is>
      </c>
      <c r="E224" s="210" t="inlineStr">
        <is>
          <t>шт</t>
        </is>
      </c>
      <c r="F224" s="210" t="n">
        <v>0.68575</v>
      </c>
      <c r="G224" s="214" t="n">
        <v>110.11</v>
      </c>
      <c r="H224" s="214">
        <f>ROUND(F224*G224,2)</f>
        <v/>
      </c>
    </row>
    <row r="225" ht="31.7" customFormat="1" customHeight="1" s="146">
      <c r="A225" s="210" t="n">
        <v>211</v>
      </c>
      <c r="B225" s="210" t="n"/>
      <c r="C225" s="25" t="inlineStr">
        <is>
          <t>11.1.03.05-0084</t>
        </is>
      </c>
      <c r="D225" s="211" t="inlineStr">
        <is>
          <t>Доска необрезная, хвойных пород, длина 4-6,5 м, все ширины, толщина 44 мм и более, сорт II</t>
        </is>
      </c>
      <c r="E225" s="210" t="inlineStr">
        <is>
          <t>м3</t>
        </is>
      </c>
      <c r="F225" s="210" t="n">
        <v>0.09027</v>
      </c>
      <c r="G225" s="214" t="n">
        <v>832.7</v>
      </c>
      <c r="H225" s="214">
        <f>ROUND(F225*G225,2)</f>
        <v/>
      </c>
    </row>
    <row r="226" ht="15.75" customFormat="1" customHeight="1" s="146">
      <c r="A226" s="210" t="n">
        <v>212</v>
      </c>
      <c r="B226" s="210" t="n"/>
      <c r="C226" s="25" t="inlineStr">
        <is>
          <t>14.5.09.11-0102</t>
        </is>
      </c>
      <c r="D226" s="211" t="inlineStr">
        <is>
          <t>Уайт-спирит</t>
        </is>
      </c>
      <c r="E226" s="210" t="inlineStr">
        <is>
          <t>кг</t>
        </is>
      </c>
      <c r="F226" s="210" t="n">
        <v>10.5406</v>
      </c>
      <c r="G226" s="214" t="n">
        <v>6.67</v>
      </c>
      <c r="H226" s="214">
        <f>ROUND(F226*G226,2)</f>
        <v/>
      </c>
    </row>
    <row r="227" ht="15.75" customFormat="1" customHeight="1" s="146">
      <c r="A227" s="210" t="n">
        <v>213</v>
      </c>
      <c r="B227" s="210" t="n"/>
      <c r="C227" s="25" t="inlineStr">
        <is>
          <t>11.3.03.15-0021</t>
        </is>
      </c>
      <c r="D227" s="211" t="inlineStr">
        <is>
          <t>Клинья пластиковые монтажные</t>
        </is>
      </c>
      <c r="E227" s="210" t="inlineStr">
        <is>
          <t>100 шт</t>
        </is>
      </c>
      <c r="F227" s="210" t="n">
        <v>1.3808</v>
      </c>
      <c r="G227" s="214" t="n">
        <v>50</v>
      </c>
      <c r="H227" s="214">
        <f>ROUND(F227*G227,2)</f>
        <v/>
      </c>
    </row>
    <row r="228" ht="31.7" customFormat="1" customHeight="1" s="146">
      <c r="A228" s="210" t="n">
        <v>214</v>
      </c>
      <c r="B228" s="210" t="n"/>
      <c r="C228" s="25" t="inlineStr">
        <is>
          <t>11.1.03.01-0080</t>
        </is>
      </c>
      <c r="D228" s="211" t="inlineStr">
        <is>
          <t>Бруски обрезные, хвойных пород, длина 4-6,5 м, ширина 75-150 мм, толщина 40-75 мм, сорт IV</t>
        </is>
      </c>
      <c r="E228" s="210" t="inlineStr">
        <is>
          <t>м3</t>
        </is>
      </c>
      <c r="F228" s="210" t="n">
        <v>0.064412</v>
      </c>
      <c r="G228" s="214" t="n">
        <v>1056</v>
      </c>
      <c r="H228" s="214">
        <f>ROUND(F228*G228,2)</f>
        <v/>
      </c>
    </row>
    <row r="229" ht="15.75" customFormat="1" customHeight="1" s="146">
      <c r="A229" s="210" t="n">
        <v>215</v>
      </c>
      <c r="B229" s="210" t="n"/>
      <c r="C229" s="25" t="inlineStr">
        <is>
          <t>01.3.02.09-0022</t>
        </is>
      </c>
      <c r="D229" s="211" t="inlineStr">
        <is>
          <t>Пропан-бутан смесь техническая</t>
        </is>
      </c>
      <c r="E229" s="210" t="inlineStr">
        <is>
          <t>кг</t>
        </is>
      </c>
      <c r="F229" s="210" t="n">
        <v>10.2894012</v>
      </c>
      <c r="G229" s="214" t="n">
        <v>6.09</v>
      </c>
      <c r="H229" s="214">
        <f>ROUND(F229*G229,2)</f>
        <v/>
      </c>
    </row>
    <row r="230" ht="15.75" customFormat="1" customHeight="1" s="146">
      <c r="A230" s="210" t="n">
        <v>216</v>
      </c>
      <c r="B230" s="210" t="n"/>
      <c r="C230" s="25" t="inlineStr">
        <is>
          <t>01.7.11.07-0054</t>
        </is>
      </c>
      <c r="D230" s="211" t="inlineStr">
        <is>
          <t>Электроды сварочные Э42, диаметр 6 мм</t>
        </is>
      </c>
      <c r="E230" s="210" t="inlineStr">
        <is>
          <t>т</t>
        </is>
      </c>
      <c r="F230" s="210" t="n">
        <v>0.006202</v>
      </c>
      <c r="G230" s="214" t="n">
        <v>9424</v>
      </c>
      <c r="H230" s="214">
        <f>ROUND(F230*G230,2)</f>
        <v/>
      </c>
    </row>
    <row r="231" ht="31.7" customFormat="1" customHeight="1" s="146">
      <c r="A231" s="210" t="n">
        <v>217</v>
      </c>
      <c r="B231" s="210" t="n"/>
      <c r="C231" s="25" t="inlineStr">
        <is>
          <t>01.7.06.04-0007</t>
        </is>
      </c>
      <c r="D231" s="211" t="inlineStr">
        <is>
          <t>Лента разделительная для сопряжения потолка из ЛГК со стеной</t>
        </is>
      </c>
      <c r="E231" s="210" t="inlineStr">
        <is>
          <t>100 м</t>
        </is>
      </c>
      <c r="F231" s="210" t="n">
        <v>0.33704</v>
      </c>
      <c r="G231" s="214" t="n">
        <v>173</v>
      </c>
      <c r="H231" s="214">
        <f>ROUND(F231*G231,2)</f>
        <v/>
      </c>
    </row>
    <row r="232" ht="15.75" customFormat="1" customHeight="1" s="146">
      <c r="A232" s="210" t="n">
        <v>218</v>
      </c>
      <c r="B232" s="210" t="n"/>
      <c r="C232" s="25" t="inlineStr">
        <is>
          <t>01.7.15.06-0146</t>
        </is>
      </c>
      <c r="D232" s="211" t="inlineStr">
        <is>
          <t>Гвозди толевые круглые, размер 3,0х40 мм</t>
        </is>
      </c>
      <c r="E232" s="210" t="inlineStr">
        <is>
          <t>т</t>
        </is>
      </c>
      <c r="F232" s="210" t="n">
        <v>0.0065787</v>
      </c>
      <c r="G232" s="214" t="n">
        <v>8475</v>
      </c>
      <c r="H232" s="214">
        <f>ROUND(F232*G232,2)</f>
        <v/>
      </c>
    </row>
    <row r="233" ht="15.75" customFormat="1" customHeight="1" s="146">
      <c r="A233" s="210" t="n">
        <v>219</v>
      </c>
      <c r="B233" s="210" t="n"/>
      <c r="C233" s="25" t="inlineStr">
        <is>
          <t>14.5.09.02-0002</t>
        </is>
      </c>
      <c r="D233" s="211" t="inlineStr">
        <is>
          <t>Ксилол нефтяной, марка А</t>
        </is>
      </c>
      <c r="E233" s="210" t="inlineStr">
        <is>
          <t>т</t>
        </is>
      </c>
      <c r="F233" s="210" t="n">
        <v>0.0071423</v>
      </c>
      <c r="G233" s="214" t="n">
        <v>7640</v>
      </c>
      <c r="H233" s="214">
        <f>ROUND(F233*G233,2)</f>
        <v/>
      </c>
    </row>
    <row r="234" ht="63" customFormat="1" customHeight="1" s="146">
      <c r="A234" s="210" t="n">
        <v>220</v>
      </c>
      <c r="B234" s="210" t="n"/>
      <c r="C234" s="25" t="inlineStr">
        <is>
          <t>14.5.11.03-0001</t>
        </is>
      </c>
      <c r="D234" s="211" t="inlineStr">
        <is>
          <t>Смесь сухая шпатлевочная на основе высокопрочного гипса с полимерными добавками, крупность заполнителя не более 0,15 мм, прочность на изгиб 2,7 МПа</t>
        </is>
      </c>
      <c r="E234" s="210" t="inlineStr">
        <is>
          <t>кг</t>
        </is>
      </c>
      <c r="F234" s="210" t="n">
        <v>6.894</v>
      </c>
      <c r="G234" s="214" t="n">
        <v>7.46</v>
      </c>
      <c r="H234" s="214">
        <f>ROUND(F234*G234,2)</f>
        <v/>
      </c>
    </row>
    <row r="235" ht="15.75" customFormat="1" customHeight="1" s="146">
      <c r="A235" s="210" t="n">
        <v>221</v>
      </c>
      <c r="B235" s="210" t="n"/>
      <c r="C235" s="25" t="inlineStr">
        <is>
          <t>08.1.02.11-0001</t>
        </is>
      </c>
      <c r="D235" s="211" t="inlineStr">
        <is>
          <t>Поковки из квадратных заготовок, масса 1,8 кг</t>
        </is>
      </c>
      <c r="E235" s="210" t="inlineStr">
        <is>
          <t>т</t>
        </is>
      </c>
      <c r="F235" s="210" t="n">
        <v>0.008493300000000001</v>
      </c>
      <c r="G235" s="214" t="n">
        <v>5989</v>
      </c>
      <c r="H235" s="214">
        <f>ROUND(F235*G235,2)</f>
        <v/>
      </c>
    </row>
    <row r="236" ht="15.75" customFormat="1" customHeight="1" s="146">
      <c r="A236" s="210" t="n">
        <v>222</v>
      </c>
      <c r="B236" s="210" t="n"/>
      <c r="C236" s="25" t="inlineStr">
        <is>
          <t>01.8.01.07-0001</t>
        </is>
      </c>
      <c r="D236" s="211" t="inlineStr">
        <is>
          <t>Стекло жидкое калийное</t>
        </is>
      </c>
      <c r="E236" s="210" t="inlineStr">
        <is>
          <t>т</t>
        </is>
      </c>
      <c r="F236" s="210" t="n">
        <v>0.0177</v>
      </c>
      <c r="G236" s="214" t="n">
        <v>2734.6</v>
      </c>
      <c r="H236" s="214">
        <f>ROUND(F236*G236,2)</f>
        <v/>
      </c>
    </row>
    <row r="237" ht="63" customFormat="1" customHeight="1" s="146">
      <c r="A237" s="210" t="n">
        <v>223</v>
      </c>
      <c r="B237" s="210" t="n"/>
      <c r="C237" s="25" t="inlineStr">
        <is>
          <t>01.7.15.14-0045</t>
        </is>
      </c>
      <c r="D237" s="211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3,5/35 мм</t>
        </is>
      </c>
      <c r="E237" s="210" t="inlineStr">
        <is>
          <t>100 шт</t>
        </is>
      </c>
      <c r="F237" s="210" t="n">
        <v>14.2093</v>
      </c>
      <c r="G237" s="214" t="n">
        <v>3</v>
      </c>
      <c r="H237" s="214">
        <f>ROUND(F237*G237,2)</f>
        <v/>
      </c>
    </row>
    <row r="238" ht="47.25" customFormat="1" customHeight="1" s="146">
      <c r="A238" s="210" t="n">
        <v>224</v>
      </c>
      <c r="B238" s="210" t="n"/>
      <c r="C238" s="25" t="inlineStr">
        <is>
          <t>07.2.06.04-0076</t>
        </is>
      </c>
      <c r="D238" s="211" t="inlineStr">
        <is>
          <t>Подвес прямой, стальной, оцинкованный, для закрепления (подвески) потолочных профилей к несущим конструкциям</t>
        </is>
      </c>
      <c r="E238" s="210" t="inlineStr">
        <is>
          <t>100 шт</t>
        </is>
      </c>
      <c r="F238" s="210" t="n">
        <v>0.55918</v>
      </c>
      <c r="G238" s="214" t="n">
        <v>68</v>
      </c>
      <c r="H238" s="214">
        <f>ROUND(F238*G238,2)</f>
        <v/>
      </c>
    </row>
    <row r="239" ht="15.75" customFormat="1" customHeight="1" s="146">
      <c r="A239" s="210" t="n">
        <v>225</v>
      </c>
      <c r="B239" s="210" t="n"/>
      <c r="C239" s="25" t="inlineStr">
        <is>
          <t>01.7.06.02-0002</t>
        </is>
      </c>
      <c r="D239" s="211" t="inlineStr">
        <is>
          <t>Лента бутиловая диффузионная</t>
        </is>
      </c>
      <c r="E239" s="210" t="inlineStr">
        <is>
          <t>м</t>
        </is>
      </c>
      <c r="F239" s="210" t="n">
        <v>4.757</v>
      </c>
      <c r="G239" s="214" t="n">
        <v>7.95</v>
      </c>
      <c r="H239" s="214">
        <f>ROUND(F239*G239,2)</f>
        <v/>
      </c>
    </row>
    <row r="240" ht="15.75" customFormat="1" customHeight="1" s="146">
      <c r="A240" s="210" t="n">
        <v>226</v>
      </c>
      <c r="B240" s="210" t="n"/>
      <c r="C240" s="25" t="inlineStr">
        <is>
          <t>03.1.02.03-0011</t>
        </is>
      </c>
      <c r="D240" s="211" t="inlineStr">
        <is>
          <t>Известь строительная негашеная комовая, сорт I</t>
        </is>
      </c>
      <c r="E240" s="210" t="inlineStr">
        <is>
          <t>т</t>
        </is>
      </c>
      <c r="F240" s="210" t="n">
        <v>0.0508223</v>
      </c>
      <c r="G240" s="214" t="n">
        <v>734.5</v>
      </c>
      <c r="H240" s="214">
        <f>ROUND(F240*G240,2)</f>
        <v/>
      </c>
    </row>
    <row r="241" ht="15.75" customFormat="1" customHeight="1" s="146">
      <c r="A241" s="210" t="n">
        <v>227</v>
      </c>
      <c r="B241" s="210" t="n"/>
      <c r="C241" s="25" t="inlineStr">
        <is>
          <t>01.3.01.03-0002</t>
        </is>
      </c>
      <c r="D241" s="211" t="inlineStr">
        <is>
          <t>Керосин для технических целей</t>
        </is>
      </c>
      <c r="E241" s="210" t="inlineStr">
        <is>
          <t>т</t>
        </is>
      </c>
      <c r="F241" s="210" t="n">
        <v>0.0136104</v>
      </c>
      <c r="G241" s="214" t="n">
        <v>2606.9</v>
      </c>
      <c r="H241" s="214">
        <f>ROUND(F241*G241,2)</f>
        <v/>
      </c>
    </row>
    <row r="242" ht="47.25" customFormat="1" customHeight="1" s="146">
      <c r="A242" s="210" t="n">
        <v>228</v>
      </c>
      <c r="B242" s="210" t="n"/>
      <c r="C242" s="25" t="inlineStr">
        <is>
          <t>03.2.01.01-0001</t>
        </is>
      </c>
      <c r="D242" s="211" t="inlineStr">
        <is>
          <t>Портландцемент общестроительного назначения бездобавочный М400 Д0 (ЦЕМ I 32,5Н)</t>
        </is>
      </c>
      <c r="E242" s="210" t="inlineStr">
        <is>
          <t>т</t>
        </is>
      </c>
      <c r="F242" s="210" t="n">
        <v>0.085884</v>
      </c>
      <c r="G242" s="214" t="n">
        <v>412</v>
      </c>
      <c r="H242" s="214">
        <f>ROUND(F242*G242,2)</f>
        <v/>
      </c>
    </row>
    <row r="243" ht="31.7" customFormat="1" customHeight="1" s="146">
      <c r="A243" s="210" t="n">
        <v>229</v>
      </c>
      <c r="B243" s="210" t="n"/>
      <c r="C243" s="25" t="inlineStr">
        <is>
          <t>11.1.03.05-0066</t>
        </is>
      </c>
      <c r="D243" s="211" t="inlineStr">
        <is>
          <t>Доска необрезная, хвойных пород, длина 2-3,75 м, все ширины, толщина 32-40 мм, сорт IV</t>
        </is>
      </c>
      <c r="E243" s="210" t="inlineStr">
        <is>
          <t>м3</t>
        </is>
      </c>
      <c r="F243" s="210" t="n">
        <v>0.05836</v>
      </c>
      <c r="G243" s="214" t="n">
        <v>602</v>
      </c>
      <c r="H243" s="214">
        <f>ROUND(F243*G243,2)</f>
        <v/>
      </c>
    </row>
    <row r="244" ht="47.25" customFormat="1" customHeight="1" s="146">
      <c r="A244" s="210" t="n">
        <v>230</v>
      </c>
      <c r="B244" s="210" t="n"/>
      <c r="C244" s="25" t="inlineStr">
        <is>
          <t>08.3.05.02-0002</t>
        </is>
      </c>
      <c r="D244" s="211" t="inlineStr">
        <is>
          <t>Прокат толстолистовой горячекатаный в листах с обрезными кромками толщиной 9-12 мм, шириной от 1400 до 1500 мм, сталь: С245</t>
        </is>
      </c>
      <c r="E244" s="210" t="inlineStr">
        <is>
          <t>т</t>
        </is>
      </c>
      <c r="F244" s="210" t="n">
        <v>0.00544</v>
      </c>
      <c r="G244" s="214" t="n">
        <v>5679.23</v>
      </c>
      <c r="H244" s="214">
        <f>ROUND(F244*G244,2)</f>
        <v/>
      </c>
    </row>
    <row r="245" ht="15.75" customFormat="1" customHeight="1" s="146">
      <c r="A245" s="210" t="n">
        <v>231</v>
      </c>
      <c r="B245" s="210" t="n"/>
      <c r="C245" s="25" t="inlineStr">
        <is>
          <t>08.3.03.04-0012</t>
        </is>
      </c>
      <c r="D245" s="211" t="inlineStr">
        <is>
          <t>Проволока светлая, диаметр 1,1 мм</t>
        </is>
      </c>
      <c r="E245" s="210" t="inlineStr">
        <is>
          <t>т</t>
        </is>
      </c>
      <c r="F245" s="210" t="n">
        <v>0.0028424</v>
      </c>
      <c r="G245" s="214" t="n">
        <v>10200</v>
      </c>
      <c r="H245" s="214">
        <f>ROUND(F245*G245,2)</f>
        <v/>
      </c>
    </row>
    <row r="246" ht="15.75" customFormat="1" customHeight="1" s="146">
      <c r="A246" s="210" t="n">
        <v>232</v>
      </c>
      <c r="B246" s="210" t="n"/>
      <c r="C246" s="25" t="inlineStr">
        <is>
          <t>01.7.20.08-0051</t>
        </is>
      </c>
      <c r="D246" s="211" t="inlineStr">
        <is>
          <t>Ветошь</t>
        </is>
      </c>
      <c r="E246" s="210" t="inlineStr">
        <is>
          <t>кг</t>
        </is>
      </c>
      <c r="F246" s="210" t="n">
        <v>15.78684</v>
      </c>
      <c r="G246" s="214" t="n">
        <v>1.82</v>
      </c>
      <c r="H246" s="214">
        <f>ROUND(F246*G246,2)</f>
        <v/>
      </c>
    </row>
    <row r="247" ht="31.7" customFormat="1" customHeight="1" s="146">
      <c r="A247" s="210" t="n">
        <v>233</v>
      </c>
      <c r="B247" s="210" t="n"/>
      <c r="C247" s="25" t="inlineStr">
        <is>
          <t>01.7.15.07-0005</t>
        </is>
      </c>
      <c r="D247" s="211" t="inlineStr">
        <is>
          <t>Дюбели монтажные, размер 10х130 (10х132, 10х150) мм</t>
        </is>
      </c>
      <c r="E247" s="210" t="inlineStr">
        <is>
          <t>10 шт</t>
        </is>
      </c>
      <c r="F247" s="210" t="n">
        <v>4.0602</v>
      </c>
      <c r="G247" s="214" t="n">
        <v>7.03</v>
      </c>
      <c r="H247" s="214">
        <f>ROUND(F247*G247,2)</f>
        <v/>
      </c>
    </row>
    <row r="248" ht="15.75" customFormat="1" customHeight="1" s="146">
      <c r="A248" s="210" t="n">
        <v>234</v>
      </c>
      <c r="B248" s="210" t="n"/>
      <c r="C248" s="25" t="inlineStr">
        <is>
          <t>01.1.02.10-1022</t>
        </is>
      </c>
      <c r="D248" s="211" t="inlineStr">
        <is>
          <t>Хризотил, группа 6К</t>
        </is>
      </c>
      <c r="E248" s="210" t="inlineStr">
        <is>
          <t>т</t>
        </is>
      </c>
      <c r="F248" s="210" t="n">
        <v>0.0238452</v>
      </c>
      <c r="G248" s="214" t="n">
        <v>1160</v>
      </c>
      <c r="H248" s="214">
        <f>ROUND(F248*G248,2)</f>
        <v/>
      </c>
    </row>
    <row r="249" ht="15.75" customFormat="1" customHeight="1" s="146">
      <c r="A249" s="210" t="n">
        <v>235</v>
      </c>
      <c r="B249" s="210" t="n"/>
      <c r="C249" s="25" t="inlineStr">
        <is>
          <t>03.1.01.01-0002</t>
        </is>
      </c>
      <c r="D249" s="211" t="inlineStr">
        <is>
          <t>Гипс строительный Г-3</t>
        </is>
      </c>
      <c r="E249" s="210" t="inlineStr">
        <is>
          <t>т</t>
        </is>
      </c>
      <c r="F249" s="210" t="n">
        <v>0.0363546</v>
      </c>
      <c r="G249" s="214" t="n">
        <v>729.98</v>
      </c>
      <c r="H249" s="214">
        <f>ROUND(F249*G249,2)</f>
        <v/>
      </c>
    </row>
    <row r="250" ht="31.7" customFormat="1" customHeight="1" s="146">
      <c r="A250" s="210" t="n">
        <v>236</v>
      </c>
      <c r="B250" s="210" t="n"/>
      <c r="C250" s="25" t="inlineStr">
        <is>
          <t>01.7.15.06-0094</t>
        </is>
      </c>
      <c r="D250" s="211" t="inlineStr">
        <is>
          <t>Гвозди проволочные оцинкованные для асбестоцементной кровли, размер 4,5х120 мм</t>
        </is>
      </c>
      <c r="E250" s="210" t="inlineStr">
        <is>
          <t>т</t>
        </is>
      </c>
      <c r="F250" s="210" t="n">
        <v>0.002204</v>
      </c>
      <c r="G250" s="214" t="n">
        <v>11978</v>
      </c>
      <c r="H250" s="214">
        <f>ROUND(F250*G250,2)</f>
        <v/>
      </c>
    </row>
    <row r="251" ht="31.7" customFormat="1" customHeight="1" s="146">
      <c r="A251" s="210" t="n">
        <v>237</v>
      </c>
      <c r="B251" s="210" t="n"/>
      <c r="C251" s="25" t="inlineStr">
        <is>
          <t>01.7.06.01-0041</t>
        </is>
      </c>
      <c r="D251" s="211" t="inlineStr">
        <is>
          <t>Лента эластичная самоклеящаяся для профилей направляющих 30/30000 мм</t>
        </is>
      </c>
      <c r="E251" s="210" t="inlineStr">
        <is>
          <t>м</t>
        </is>
      </c>
      <c r="F251" s="210" t="n">
        <v>63.578</v>
      </c>
      <c r="G251" s="214" t="n">
        <v>0.37</v>
      </c>
      <c r="H251" s="214">
        <f>ROUND(F251*G251,2)</f>
        <v/>
      </c>
    </row>
    <row r="252" ht="15.75" customFormat="1" customHeight="1" s="146">
      <c r="A252" s="210" t="n">
        <v>238</v>
      </c>
      <c r="B252" s="210" t="n"/>
      <c r="C252" s="25" t="inlineStr">
        <is>
          <t>01.7.19.07-0003</t>
        </is>
      </c>
      <c r="D252" s="211" t="inlineStr">
        <is>
          <t>Резина прессованная</t>
        </is>
      </c>
      <c r="E252" s="210" t="inlineStr">
        <is>
          <t>кг</t>
        </is>
      </c>
      <c r="F252" s="210" t="n">
        <v>0.82368</v>
      </c>
      <c r="G252" s="214" t="n">
        <v>28.26</v>
      </c>
      <c r="H252" s="214">
        <f>ROUND(F252*G252,2)</f>
        <v/>
      </c>
    </row>
    <row r="253" ht="15.75" customFormat="1" customHeight="1" s="146">
      <c r="A253" s="210" t="n">
        <v>239</v>
      </c>
      <c r="B253" s="210" t="n"/>
      <c r="C253" s="25" t="inlineStr">
        <is>
          <t>08.4.03.01-0001</t>
        </is>
      </c>
      <c r="D253" s="211" t="inlineStr">
        <is>
          <t>Проволока арматурная</t>
        </is>
      </c>
      <c r="E253" s="210" t="inlineStr">
        <is>
          <t>т</t>
        </is>
      </c>
      <c r="F253" s="210" t="n">
        <v>0.0032</v>
      </c>
      <c r="G253" s="214" t="n">
        <v>7200</v>
      </c>
      <c r="H253" s="214">
        <f>ROUND(F253*G253,2)</f>
        <v/>
      </c>
    </row>
    <row r="254" ht="63" customFormat="1" customHeight="1" s="146">
      <c r="A254" s="210" t="n">
        <v>240</v>
      </c>
      <c r="B254" s="210" t="n"/>
      <c r="C254" s="25" t="inlineStr">
        <is>
          <t>08.2.02.11-0007</t>
        </is>
      </c>
      <c r="D254" s="21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254" s="210" t="inlineStr">
        <is>
          <t>10 м</t>
        </is>
      </c>
      <c r="F254" s="210" t="n">
        <v>0.427234</v>
      </c>
      <c r="G254" s="214" t="n">
        <v>50.24</v>
      </c>
      <c r="H254" s="214">
        <f>ROUND(F254*G254,2)</f>
        <v/>
      </c>
    </row>
    <row r="255" ht="25.5" customFormat="1" customHeight="1" s="146">
      <c r="A255" s="210" t="n">
        <v>241</v>
      </c>
      <c r="B255" s="210" t="n"/>
      <c r="C255" s="25" t="inlineStr">
        <is>
          <t>01.7.07.29-0091</t>
        </is>
      </c>
      <c r="D255" s="211" t="inlineStr">
        <is>
          <t>Опилки древесные</t>
        </is>
      </c>
      <c r="E255" s="210" t="inlineStr">
        <is>
          <t>м3</t>
        </is>
      </c>
      <c r="F255" s="210" t="n">
        <v>0.53907</v>
      </c>
      <c r="G255" s="214" t="n">
        <v>34.92</v>
      </c>
      <c r="H255" s="214">
        <f>ROUND(F255*G255,2)</f>
        <v/>
      </c>
    </row>
    <row r="256" ht="31.7" customFormat="1" customHeight="1" s="146">
      <c r="A256" s="210" t="n">
        <v>242</v>
      </c>
      <c r="B256" s="210" t="n"/>
      <c r="C256" s="25" t="inlineStr">
        <is>
          <t>11.1.03.01-0075</t>
        </is>
      </c>
      <c r="D256" s="211" t="inlineStr">
        <is>
          <t>Бруски обрезные, хвойных пород, длина 2-6,5 м, толщина 40-60 мм, сорт II</t>
        </is>
      </c>
      <c r="E256" s="210" t="inlineStr">
        <is>
          <t>м3</t>
        </is>
      </c>
      <c r="F256" s="210" t="n">
        <v>0.013275</v>
      </c>
      <c r="G256" s="214" t="n">
        <v>1250</v>
      </c>
      <c r="H256" s="214">
        <f>ROUND(F256*G256,2)</f>
        <v/>
      </c>
    </row>
    <row r="257" ht="31.7" customFormat="1" customHeight="1" s="146">
      <c r="A257" s="210" t="n">
        <v>243</v>
      </c>
      <c r="B257" s="210" t="n"/>
      <c r="C257" s="25" t="inlineStr">
        <is>
          <t>01.7.06.04-0002</t>
        </is>
      </c>
      <c r="D257" s="211" t="inlineStr">
        <is>
          <t>Лента бумажная для повышения трещиностойкости стыков ГКЛ и ГВЛ</t>
        </is>
      </c>
      <c r="E257" s="210" t="inlineStr">
        <is>
          <t>м</t>
        </is>
      </c>
      <c r="F257" s="210" t="n">
        <v>91.92</v>
      </c>
      <c r="G257" s="214" t="n">
        <v>0.17</v>
      </c>
      <c r="H257" s="214">
        <f>ROUND(F257*G257,2)</f>
        <v/>
      </c>
    </row>
    <row r="258" ht="15.75" customFormat="1" customHeight="1" s="146">
      <c r="A258" s="210" t="n">
        <v>244</v>
      </c>
      <c r="B258" s="210" t="n"/>
      <c r="C258" s="25" t="inlineStr">
        <is>
          <t>01.2.01.02-0051</t>
        </is>
      </c>
      <c r="D258" s="211" t="inlineStr">
        <is>
          <t>Битумы нефтяные строительные БН-50/50</t>
        </is>
      </c>
      <c r="E258" s="210" t="inlineStr">
        <is>
          <t>т</t>
        </is>
      </c>
      <c r="F258" s="210" t="n">
        <v>0.009073599999999999</v>
      </c>
      <c r="G258" s="214" t="n">
        <v>1677.23</v>
      </c>
      <c r="H258" s="214">
        <f>ROUND(F258*G258,2)</f>
        <v/>
      </c>
    </row>
    <row r="259" ht="31.7" customFormat="1" customHeight="1" s="146">
      <c r="A259" s="210" t="n">
        <v>245</v>
      </c>
      <c r="B259" s="210" t="n"/>
      <c r="C259" s="25" t="inlineStr">
        <is>
          <t>01.7.15.14-0185</t>
        </is>
      </c>
      <c r="D259" s="211" t="inlineStr">
        <is>
          <t>Шурупы с потайной головкой черные 8,0х100 мм</t>
        </is>
      </c>
      <c r="E259" s="210" t="inlineStr">
        <is>
          <t>т</t>
        </is>
      </c>
      <c r="F259" s="210" t="n">
        <v>0.0007526</v>
      </c>
      <c r="G259" s="214" t="n">
        <v>17555.75</v>
      </c>
      <c r="H259" s="214">
        <f>ROUND(F259*G259,2)</f>
        <v/>
      </c>
    </row>
    <row r="260" ht="63" customFormat="1" customHeight="1" s="146">
      <c r="A260" s="210" t="n">
        <v>246</v>
      </c>
      <c r="B260" s="210" t="n"/>
      <c r="C260" s="25" t="inlineStr">
        <is>
          <t>01.7.15.14-0044</t>
        </is>
      </c>
      <c r="D260" s="211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3,5/25 мм</t>
        </is>
      </c>
      <c r="E260" s="210" t="inlineStr">
        <is>
          <t>100 шт</t>
        </is>
      </c>
      <c r="F260" s="210" t="n">
        <v>5.6301</v>
      </c>
      <c r="G260" s="214" t="n">
        <v>2</v>
      </c>
      <c r="H260" s="214">
        <f>ROUND(F260*G260,2)</f>
        <v/>
      </c>
    </row>
    <row r="261" ht="15.75" customFormat="1" customHeight="1" s="146">
      <c r="A261" s="210" t="n">
        <v>247</v>
      </c>
      <c r="B261" s="210" t="n"/>
      <c r="C261" s="25" t="inlineStr">
        <is>
          <t>01.7.15.07-0152</t>
        </is>
      </c>
      <c r="D261" s="211" t="inlineStr">
        <is>
          <t>Дюбели с шурупом, размер 6х35 мм</t>
        </is>
      </c>
      <c r="E261" s="210" t="inlineStr">
        <is>
          <t>100 шт</t>
        </is>
      </c>
      <c r="F261" s="210" t="n">
        <v>1.27922</v>
      </c>
      <c r="G261" s="214" t="n">
        <v>8</v>
      </c>
      <c r="H261" s="214">
        <f>ROUND(F261*G261,2)</f>
        <v/>
      </c>
    </row>
    <row r="262" ht="31.7" customFormat="1" customHeight="1" s="146">
      <c r="A262" s="210" t="n">
        <v>248</v>
      </c>
      <c r="B262" s="210" t="n"/>
      <c r="C262" s="25" t="inlineStr">
        <is>
          <t>11.1.02.04-0031</t>
        </is>
      </c>
      <c r="D262" s="211" t="inlineStr">
        <is>
          <t>Лесоматериалы круглые, хвойных пород, для строительства, диаметр 14-24 см, длина 3-6,5 м</t>
        </is>
      </c>
      <c r="E262" s="210" t="inlineStr">
        <is>
          <t>м3</t>
        </is>
      </c>
      <c r="F262" s="210" t="n">
        <v>0.0167961</v>
      </c>
      <c r="G262" s="214" t="n">
        <v>558.33</v>
      </c>
      <c r="H262" s="214">
        <f>ROUND(F262*G262,2)</f>
        <v/>
      </c>
    </row>
    <row r="263" ht="31.7" customFormat="1" customHeight="1" s="146">
      <c r="A263" s="210" t="n">
        <v>249</v>
      </c>
      <c r="B263" s="210" t="n"/>
      <c r="C263" s="25" t="inlineStr">
        <is>
          <t>03.2.01.04-0002</t>
        </is>
      </c>
      <c r="D263" s="211" t="inlineStr">
        <is>
          <t>Цемент пуццолановый М400 ППЦ (ЦЕМ IV 32,5Н)</t>
        </is>
      </c>
      <c r="E263" s="210" t="inlineStr">
        <is>
          <t>т</t>
        </is>
      </c>
      <c r="F263" s="210" t="n">
        <v>0.01144</v>
      </c>
      <c r="G263" s="214" t="n">
        <v>412</v>
      </c>
      <c r="H263" s="214">
        <f>ROUND(F263*G263,2)</f>
        <v/>
      </c>
    </row>
    <row r="264" ht="31.7" customFormat="1" customHeight="1" s="146">
      <c r="A264" s="210" t="n">
        <v>250</v>
      </c>
      <c r="B264" s="210" t="n"/>
      <c r="C264" s="25" t="inlineStr">
        <is>
          <t>01.7.15.06-0121</t>
        </is>
      </c>
      <c r="D264" s="211" t="inlineStr">
        <is>
          <t>Гвозди строительные с плоской головкой, размер 1,6х50 мм</t>
        </is>
      </c>
      <c r="E264" s="210" t="inlineStr">
        <is>
          <t>т</t>
        </is>
      </c>
      <c r="F264" s="210" t="n">
        <v>0.0004242</v>
      </c>
      <c r="G264" s="214" t="n">
        <v>8475</v>
      </c>
      <c r="H264" s="214">
        <f>ROUND(F264*G264,2)</f>
        <v/>
      </c>
    </row>
    <row r="265" ht="31.7" customFormat="1" customHeight="1" s="146">
      <c r="A265" s="210" t="n">
        <v>251</v>
      </c>
      <c r="B265" s="210" t="n"/>
      <c r="C265" s="25" t="inlineStr">
        <is>
          <t>11.1.03.06-0087</t>
        </is>
      </c>
      <c r="D265" s="211" t="inlineStr">
        <is>
          <t>Доска обрезная, хвойных пород, ширина 75-150 мм, толщина 25 мм, длина 4-6,5 м, сорт III</t>
        </is>
      </c>
      <c r="E265" s="210" t="inlineStr">
        <is>
          <t>м3</t>
        </is>
      </c>
      <c r="F265" s="210" t="n">
        <v>0.0021</v>
      </c>
      <c r="G265" s="214" t="n">
        <v>1100</v>
      </c>
      <c r="H265" s="214">
        <f>ROUND(F265*G265,2)</f>
        <v/>
      </c>
    </row>
    <row r="266" ht="47.25" customFormat="1" customHeight="1" s="146">
      <c r="A266" s="210" t="n">
        <v>252</v>
      </c>
      <c r="B266" s="210" t="n"/>
      <c r="C266" s="25" t="inlineStr">
        <is>
          <t>01.7.15.14-0042</t>
        </is>
      </c>
      <c r="D266" s="211" t="inlineStr">
        <is>
          <t>Шурупы самонарезающий прокалывающий, для крепления металлических профилей или листовых деталей 3,5/9,5 мм</t>
        </is>
      </c>
      <c r="E266" s="210" t="inlineStr">
        <is>
          <t>100 шт</t>
        </is>
      </c>
      <c r="F266" s="210" t="n">
        <v>1.1107</v>
      </c>
      <c r="G266" s="214" t="n">
        <v>2</v>
      </c>
      <c r="H266" s="214">
        <f>ROUND(F266*G266,2)</f>
        <v/>
      </c>
    </row>
    <row r="267" ht="15.75" customFormat="1" customHeight="1" s="146">
      <c r="A267" s="210" t="n">
        <v>253</v>
      </c>
      <c r="B267" s="210" t="n"/>
      <c r="C267" s="25" t="inlineStr">
        <is>
          <t>07.2.07.02-0001</t>
        </is>
      </c>
      <c r="D267" s="211" t="inlineStr">
        <is>
          <t>Кондуктор инвентарный металлический</t>
        </is>
      </c>
      <c r="E267" s="210" t="inlineStr">
        <is>
          <t>шт</t>
        </is>
      </c>
      <c r="F267" s="210" t="n">
        <v>0.00182</v>
      </c>
      <c r="G267" s="214" t="n">
        <v>346</v>
      </c>
      <c r="H267" s="214">
        <f>ROUND(F267*G267,2)</f>
        <v/>
      </c>
    </row>
    <row r="268" ht="15.75" customFormat="1" customHeight="1" s="146"/>
    <row r="269" ht="15.75" customFormat="1" customHeight="1" s="146"/>
    <row r="270" ht="15.75" customFormat="1" customHeight="1" s="146"/>
    <row r="271" ht="15.75" customFormat="1" customHeight="1" s="146"/>
    <row r="272" ht="15.75" customFormat="1" customHeight="1" s="146">
      <c r="B272" s="146" t="inlineStr">
        <is>
          <t>Составил ______________________        М.С. Колотиевская</t>
        </is>
      </c>
      <c r="C272" s="146" t="n"/>
    </row>
    <row r="273" ht="15.75" customFormat="1" customHeight="1" s="146">
      <c r="B273" s="99" t="inlineStr">
        <is>
          <t xml:space="preserve">                         (подпись, инициалы, фамилия)</t>
        </is>
      </c>
      <c r="C273" s="146" t="n"/>
    </row>
    <row r="274" ht="15.75" customFormat="1" customHeight="1" s="146">
      <c r="B274" s="146" t="n"/>
      <c r="C274" s="146" t="n"/>
    </row>
    <row r="275" ht="15.75" customFormat="1" customHeight="1" s="146">
      <c r="B275" s="146" t="inlineStr">
        <is>
          <t>Проверил ______________________       М.С. Колотиевская</t>
        </is>
      </c>
      <c r="C275" s="146" t="n"/>
    </row>
    <row r="276" ht="15.75" customFormat="1" customHeight="1" s="146">
      <c r="B276" s="99" t="inlineStr">
        <is>
          <t xml:space="preserve">                        (подпись, инициалы, фамилия)</t>
        </is>
      </c>
      <c r="C276" s="146" t="n"/>
    </row>
    <row r="277" ht="15.75" customFormat="1" customHeight="1" s="146"/>
  </sheetData>
  <mergeCells count="15">
    <mergeCell ref="A77:E77"/>
    <mergeCell ref="A3:H3"/>
    <mergeCell ref="A35:E35"/>
    <mergeCell ref="A8:A9"/>
    <mergeCell ref="E8:E9"/>
    <mergeCell ref="C8:C9"/>
    <mergeCell ref="F8:F9"/>
    <mergeCell ref="A2:H2"/>
    <mergeCell ref="A11:E11"/>
    <mergeCell ref="D8:D9"/>
    <mergeCell ref="B8:B9"/>
    <mergeCell ref="A37:E37"/>
    <mergeCell ref="C4:H4"/>
    <mergeCell ref="G8:H8"/>
    <mergeCell ref="A6:H6"/>
  </mergeCells>
  <conditionalFormatting sqref="F10:F267">
    <cfRule type="expression" priority="1" dxfId="0" stopIfTrue="1">
      <formula>ROUND(F10*10000,0)/10000=F10</formula>
    </cfRule>
  </conditionalFormatting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showGridLines="1" showRowColHeaders="1" tabSelected="0" view="pageBreakPreview" zoomScale="60" workbookViewId="0">
      <selection activeCell="K23" sqref="K23"/>
    </sheetView>
  </sheetViews>
  <sheetFormatPr baseColWidth="8" defaultColWidth="9.140625" defaultRowHeight="14.4" outlineLevelRow="0"/>
  <cols>
    <col width="4.140625" customWidth="1" style="144" min="1" max="1"/>
    <col width="38.140625" customWidth="1" style="144" min="2" max="2"/>
    <col width="23.140625" customWidth="1" style="144" min="3" max="3"/>
    <col width="21.5703125" customWidth="1" style="144" min="4" max="4"/>
    <col width="22.7109375" customWidth="1" style="144" min="5" max="5"/>
    <col width="9.140625" customWidth="1" style="144" min="6" max="6"/>
    <col width="9.140625" customWidth="1" style="144" min="7" max="7"/>
    <col width="9.140625" customWidth="1" style="144" min="8" max="8"/>
    <col width="9.140625" customWidth="1" style="144" min="9" max="9"/>
    <col width="9.140625" customWidth="1" style="144" min="10" max="10"/>
    <col width="13.5703125" customWidth="1" style="144" min="11" max="11"/>
    <col width="9.140625" customWidth="1" style="144" min="12" max="12"/>
  </cols>
  <sheetData>
    <row r="1" ht="15.75" customHeight="1" s="144">
      <c r="A1" s="74" t="n"/>
      <c r="B1" s="146" t="n"/>
      <c r="C1" s="146" t="n"/>
      <c r="D1" s="146" t="n"/>
      <c r="E1" s="146" t="n"/>
    </row>
    <row r="2" ht="15.75" customHeight="1" s="144">
      <c r="B2" s="146" t="n"/>
      <c r="C2" s="146" t="n"/>
      <c r="D2" s="146" t="n"/>
      <c r="E2" s="215" t="inlineStr">
        <is>
          <t>Приложение № 4</t>
        </is>
      </c>
    </row>
    <row r="3" ht="15.75" customHeight="1" s="144">
      <c r="B3" s="146" t="n"/>
      <c r="C3" s="146" t="n"/>
      <c r="D3" s="146" t="n"/>
      <c r="E3" s="146" t="n"/>
    </row>
    <row r="4" ht="15.75" customHeight="1" s="144">
      <c r="B4" s="146" t="n"/>
      <c r="C4" s="146" t="n"/>
      <c r="D4" s="146" t="n"/>
      <c r="E4" s="146" t="n"/>
    </row>
    <row r="5" ht="15.75" customHeight="1" s="144">
      <c r="B5" s="232" t="inlineStr">
        <is>
          <t>Ресурсная модель</t>
        </is>
      </c>
    </row>
    <row r="6" ht="15.75" customHeight="1" s="144">
      <c r="B6" s="194" t="n"/>
      <c r="C6" s="146" t="n"/>
      <c r="D6" s="146" t="n"/>
      <c r="E6" s="146" t="n"/>
    </row>
    <row r="7" ht="15.75" customHeight="1" s="144">
      <c r="B7" s="208" t="inlineStr">
        <is>
          <t>Наименование разрабатываемой расценки УНЦ —  Демонтаж гаража неотапливаемого</t>
        </is>
      </c>
    </row>
    <row r="8" ht="15.75" customHeight="1" s="144">
      <c r="B8" s="208" t="inlineStr">
        <is>
          <t>Единица измерения  — м2</t>
        </is>
      </c>
    </row>
    <row r="9">
      <c r="B9" s="79" t="n"/>
      <c r="C9" s="129" t="n"/>
      <c r="D9" s="129" t="n"/>
      <c r="E9" s="129" t="n"/>
    </row>
    <row r="10" ht="78.75" customFormat="1" customHeight="1" s="146">
      <c r="B10" s="231" t="inlineStr">
        <is>
          <t>Наименование</t>
        </is>
      </c>
      <c r="C10" s="231" t="inlineStr">
        <is>
          <t>Сметная стоимость в ценах на 01.01.2023
 (руб.)</t>
        </is>
      </c>
      <c r="D10" s="231" t="inlineStr">
        <is>
          <t>Удельный вес, 
(в СМР)</t>
        </is>
      </c>
      <c r="E10" s="231" t="inlineStr">
        <is>
          <t>Удельный вес, % 
(от всего по РМ)</t>
        </is>
      </c>
    </row>
    <row r="11" ht="15" customFormat="1" customHeight="1" s="146">
      <c r="B11" s="219" t="inlineStr">
        <is>
          <t>Оплата труда рабочих</t>
        </is>
      </c>
      <c r="C11" s="83">
        <f>'Прил.5 Расчет СМР и ОБ'!J15</f>
        <v/>
      </c>
      <c r="D11" s="84">
        <f>C11/C24</f>
        <v/>
      </c>
      <c r="E11" s="84">
        <f>C11/C40</f>
        <v/>
      </c>
    </row>
    <row r="12" ht="15" customFormat="1" customHeight="1" s="146">
      <c r="B12" s="219" t="inlineStr">
        <is>
          <t>Эксплуатация машин основных</t>
        </is>
      </c>
      <c r="C12" s="83">
        <f>'Прил.5 Расчет СМР и ОБ'!J31</f>
        <v/>
      </c>
      <c r="D12" s="84">
        <f>C12/C24</f>
        <v/>
      </c>
      <c r="E12" s="84">
        <f>C12/C40</f>
        <v/>
      </c>
    </row>
    <row r="13" ht="15" customFormat="1" customHeight="1" s="146">
      <c r="B13" s="219" t="inlineStr">
        <is>
          <t>Эксплуатация машин прочих</t>
        </is>
      </c>
      <c r="C13" s="83">
        <f>'Прил.5 Расчет СМР и ОБ'!J63</f>
        <v/>
      </c>
      <c r="D13" s="84">
        <f>C13/C24</f>
        <v/>
      </c>
      <c r="E13" s="84">
        <f>C13/C40</f>
        <v/>
      </c>
    </row>
    <row r="14" ht="15" customFormat="1" customHeight="1" s="146">
      <c r="B14" s="219" t="inlineStr">
        <is>
          <t>ЭКСПЛУАТАЦИЯ МАШИН, ВСЕГО:</t>
        </is>
      </c>
      <c r="C14" s="83">
        <f>C13+C12</f>
        <v/>
      </c>
      <c r="D14" s="84">
        <f>C14/C24</f>
        <v/>
      </c>
      <c r="E14" s="84">
        <f>C14/C40</f>
        <v/>
      </c>
    </row>
    <row r="15" ht="15" customFormat="1" customHeight="1" s="146">
      <c r="B15" s="219" t="inlineStr">
        <is>
          <t>в том числе зарплата машинистов</t>
        </is>
      </c>
      <c r="C15" s="83">
        <f>'Прил.5 Расчет СМР и ОБ'!J18</f>
        <v/>
      </c>
      <c r="D15" s="84">
        <f>C15/C24</f>
        <v/>
      </c>
      <c r="E15" s="84">
        <f>C15/C40</f>
        <v/>
      </c>
    </row>
    <row r="16" ht="15" customFormat="1" customHeight="1" s="146">
      <c r="B16" s="219" t="inlineStr">
        <is>
          <t>Материалы основные</t>
        </is>
      </c>
      <c r="C16" s="83">
        <f>'Прил.5 Расчет СМР и ОБ'!J75</f>
        <v/>
      </c>
      <c r="D16" s="84">
        <f>C16/C24</f>
        <v/>
      </c>
      <c r="E16" s="84">
        <f>C16/C40</f>
        <v/>
      </c>
    </row>
    <row r="17" ht="15" customFormat="1" customHeight="1" s="146">
      <c r="B17" s="219" t="inlineStr">
        <is>
          <t>Материалы прочие</t>
        </is>
      </c>
      <c r="C17" s="83">
        <f>'Прил.5 Расчет СМР и ОБ'!J76</f>
        <v/>
      </c>
      <c r="D17" s="84">
        <f>C17/C24</f>
        <v/>
      </c>
      <c r="E17" s="84">
        <f>C17/C40</f>
        <v/>
      </c>
    </row>
    <row r="18" ht="15" customFormat="1" customHeight="1" s="146">
      <c r="B18" s="219" t="inlineStr">
        <is>
          <t>МАТЕРИАЛЫ, ВСЕГО:</t>
        </is>
      </c>
      <c r="C18" s="83">
        <f>C17+C16</f>
        <v/>
      </c>
      <c r="D18" s="84">
        <f>C18/C24</f>
        <v/>
      </c>
      <c r="E18" s="84">
        <f>C18/C40</f>
        <v/>
      </c>
    </row>
    <row r="19" ht="15" customFormat="1" customHeight="1" s="146">
      <c r="B19" s="219" t="inlineStr">
        <is>
          <t>ИТОГО</t>
        </is>
      </c>
      <c r="C19" s="83">
        <f>C18+C14+C11</f>
        <v/>
      </c>
      <c r="D19" s="84">
        <f>C19/C24</f>
        <v/>
      </c>
      <c r="E19" s="85">
        <f>C19/C40</f>
        <v/>
      </c>
    </row>
    <row r="20" ht="15" customFormat="1" customHeight="1" s="146">
      <c r="B20" s="219" t="inlineStr">
        <is>
          <t>Сметная прибыль, руб.</t>
        </is>
      </c>
      <c r="C20" s="83">
        <f>ROUND(C21*(C11+C15),2)</f>
        <v/>
      </c>
      <c r="D20" s="84">
        <f>C20/C24</f>
        <v/>
      </c>
      <c r="E20" s="84">
        <f>C20/C40</f>
        <v/>
      </c>
    </row>
    <row r="21" ht="15" customFormat="1" customHeight="1" s="146">
      <c r="B21" s="219" t="inlineStr">
        <is>
          <t>Сметная прибыль, %</t>
        </is>
      </c>
      <c r="C21" s="86">
        <f>'Прил.5 Расчет СМР и ОБ'!D83</f>
        <v/>
      </c>
      <c r="D21" s="84" t="n"/>
      <c r="E21" s="85" t="n"/>
    </row>
    <row r="22" ht="15" customFormat="1" customHeight="1" s="146">
      <c r="B22" s="219" t="inlineStr">
        <is>
          <t>Накладные расходы, руб.</t>
        </is>
      </c>
      <c r="C22" s="83">
        <f>ROUND(C23*(C11+C15),2)</f>
        <v/>
      </c>
      <c r="D22" s="84">
        <f>C22/C24</f>
        <v/>
      </c>
      <c r="E22" s="84">
        <f>C22/C40</f>
        <v/>
      </c>
    </row>
    <row r="23" ht="15" customFormat="1" customHeight="1" s="146">
      <c r="B23" s="219" t="inlineStr">
        <is>
          <t>Накладные расходы, %</t>
        </is>
      </c>
      <c r="C23" s="86">
        <f>'Прил.5 Расчет СМР и ОБ'!D81</f>
        <v/>
      </c>
      <c r="D23" s="84" t="n"/>
      <c r="E23" s="85" t="n"/>
    </row>
    <row r="24" ht="15" customFormat="1" customHeight="1" s="146">
      <c r="B24" s="219" t="inlineStr">
        <is>
          <t>ВСЕГО СМР с НР и СП</t>
        </is>
      </c>
      <c r="C24" s="83">
        <f>C19+C20+C22</f>
        <v/>
      </c>
      <c r="D24" s="84">
        <f>C24/C24</f>
        <v/>
      </c>
      <c r="E24" s="84">
        <f>C24/C40</f>
        <v/>
      </c>
    </row>
    <row r="25" ht="31.7" customFormat="1" customHeight="1" s="146">
      <c r="B25" s="219" t="inlineStr">
        <is>
          <t>ВСЕГО стоимость оборудования, в том числе</t>
        </is>
      </c>
      <c r="C25" s="83">
        <f>'Прил.5 Расчет СМР и ОБ'!J71</f>
        <v/>
      </c>
      <c r="D25" s="84" t="n"/>
      <c r="E25" s="84">
        <f>C25/C40</f>
        <v/>
      </c>
    </row>
    <row r="26" ht="31.7" customFormat="1" customHeight="1" s="146">
      <c r="B26" s="219" t="inlineStr">
        <is>
          <t>стоимость оборудования технологического</t>
        </is>
      </c>
      <c r="C26" s="83">
        <f>C25</f>
        <v/>
      </c>
      <c r="D26" s="84" t="n"/>
      <c r="E26" s="84">
        <f>C26/C40</f>
        <v/>
      </c>
    </row>
    <row r="27" ht="15" customFormat="1" customHeight="1" s="146">
      <c r="B27" s="219" t="inlineStr">
        <is>
          <t>ИТОГО (СМР + ОБОРУДОВАНИЕ)</t>
        </is>
      </c>
      <c r="C27" s="87">
        <f>C24+C25</f>
        <v/>
      </c>
      <c r="D27" s="84" t="n"/>
      <c r="E27" s="84">
        <f>C27/C40</f>
        <v/>
      </c>
    </row>
    <row r="28" ht="33" customFormat="1" customHeight="1" s="146">
      <c r="B28" s="219" t="inlineStr">
        <is>
          <t>ПРОЧ. ЗАТР., УЧТЕННЫЕ ПОКАЗАТЕЛЕМ,  в том числе</t>
        </is>
      </c>
      <c r="C28" s="219" t="n"/>
      <c r="D28" s="85" t="n"/>
      <c r="E28" s="85" t="n"/>
    </row>
    <row r="29" ht="31.7" customFormat="1" customHeight="1" s="146">
      <c r="B29" s="219" t="inlineStr">
        <is>
          <t>Временные здания и сооружения - 3,9%</t>
        </is>
      </c>
      <c r="C29" s="87">
        <f>ROUND(C24*0.039,2)</f>
        <v/>
      </c>
      <c r="D29" s="85" t="n"/>
      <c r="E29" s="84">
        <f>C29/C40</f>
        <v/>
      </c>
    </row>
    <row r="30" ht="63" customFormat="1" customHeight="1" s="146">
      <c r="B30" s="219" t="inlineStr">
        <is>
          <t>Дополнительные затраты при производстве строительно-монтажных работ в зимнее время - 2,1%</t>
        </is>
      </c>
      <c r="C30" s="87">
        <f>ROUND((C24+C29)*0.021,2)</f>
        <v/>
      </c>
      <c r="D30" s="85" t="n"/>
      <c r="E30" s="84">
        <f>C30/C40</f>
        <v/>
      </c>
    </row>
    <row r="31" ht="15.75" customFormat="1" customHeight="1" s="146">
      <c r="B31" s="219" t="inlineStr">
        <is>
          <t>Пусконаладочные работы</t>
        </is>
      </c>
      <c r="C31" s="87">
        <f>ROUND(C25*80%*7%,2)</f>
        <v/>
      </c>
      <c r="D31" s="85" t="n"/>
      <c r="E31" s="84">
        <f>C31/C40</f>
        <v/>
      </c>
    </row>
    <row r="32" ht="31.7" customFormat="1" customHeight="1" s="146">
      <c r="B32" s="219" t="inlineStr">
        <is>
          <t>Затраты по перевозке работников к месту работы и обратно</t>
        </is>
      </c>
      <c r="C32" s="87" t="n">
        <v>0</v>
      </c>
      <c r="D32" s="85" t="n"/>
      <c r="E32" s="84">
        <f>C32/C40</f>
        <v/>
      </c>
    </row>
    <row r="33" ht="47.25" customFormat="1" customHeight="1" s="146">
      <c r="B33" s="219" t="inlineStr">
        <is>
          <t>Затраты, связанные с осуществлением работ вахтовым методом</t>
        </is>
      </c>
      <c r="C33" s="87" t="n">
        <v>0</v>
      </c>
      <c r="D33" s="85" t="n"/>
      <c r="E33" s="84">
        <f>C33/C40</f>
        <v/>
      </c>
    </row>
    <row r="34" ht="63" customFormat="1" customHeight="1" s="146">
      <c r="B34" s="21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7" t="n">
        <v>0</v>
      </c>
      <c r="D34" s="85" t="n"/>
      <c r="E34" s="84">
        <f>C34/C40</f>
        <v/>
      </c>
    </row>
    <row r="35" ht="94.7" customFormat="1" customHeight="1" s="146">
      <c r="B35" s="21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7" t="n">
        <v>0</v>
      </c>
      <c r="D35" s="85" t="n"/>
      <c r="E35" s="84">
        <f>C35/C40</f>
        <v/>
      </c>
    </row>
    <row r="36" ht="47.25" customFormat="1" customHeight="1" s="146">
      <c r="B36" s="88" t="inlineStr">
        <is>
          <t>Строительный контроль и содержание службы заказчика - 2,14%</t>
        </is>
      </c>
      <c r="C36" s="89">
        <f>ROUND((C27+C29+C31+C30)*0.0214,2)</f>
        <v/>
      </c>
      <c r="D36" s="90" t="n"/>
      <c r="E36" s="91">
        <f>C36/C40</f>
        <v/>
      </c>
      <c r="K36" s="92" t="n"/>
    </row>
    <row r="37" ht="15.75" customFormat="1" customHeight="1" s="146">
      <c r="B37" s="222" t="inlineStr">
        <is>
          <t>Авторский надзор - 0,2%</t>
        </is>
      </c>
      <c r="C37" s="222">
        <f>ROUND((C27+C29+C30+C31)*0.002,2)</f>
        <v/>
      </c>
      <c r="D37" s="94" t="n"/>
      <c r="E37" s="94">
        <f>C37/C40</f>
        <v/>
      </c>
    </row>
    <row r="38" ht="63" customFormat="1" customHeight="1" s="146">
      <c r="B38" s="95" t="inlineStr">
        <is>
          <t>ИТОГО (СМР+ОБОРУДОВАНИЕ+ПРОЧ. ЗАТР., УЧТЕННЫЕ ПОКАЗАТЕЛЕМ)</t>
        </is>
      </c>
      <c r="C38" s="96">
        <f>C27+C29+C30+C31+C36+C37</f>
        <v/>
      </c>
      <c r="D38" s="97" t="n"/>
      <c r="E38" s="98">
        <f>C38/C40</f>
        <v/>
      </c>
    </row>
    <row r="39" ht="15.75" customFormat="1" customHeight="1" s="146">
      <c r="B39" s="219" t="inlineStr">
        <is>
          <t>Непредвиденные расходы</t>
        </is>
      </c>
      <c r="C39" s="83">
        <f>ROUND(C38*0.03,2)</f>
        <v/>
      </c>
      <c r="D39" s="85" t="n"/>
      <c r="E39" s="84">
        <f>C39/C40</f>
        <v/>
      </c>
    </row>
    <row r="40" ht="15.75" customFormat="1" customHeight="1" s="146">
      <c r="B40" s="219" t="inlineStr">
        <is>
          <t>ВСЕГО:</t>
        </is>
      </c>
      <c r="C40" s="83">
        <f>C39+C38</f>
        <v/>
      </c>
      <c r="D40" s="85" t="n"/>
      <c r="E40" s="84">
        <f>C40/C40</f>
        <v/>
      </c>
    </row>
    <row r="41" ht="31.7" customFormat="1" customHeight="1" s="146">
      <c r="B41" s="219" t="inlineStr">
        <is>
          <t>ИТОГО ПОКАЗАТЕЛЬ НА ЕД. ИЗМ.</t>
        </is>
      </c>
      <c r="C41" s="83">
        <f>C40/'Прил.5 Расчет СМР и ОБ'!E88</f>
        <v/>
      </c>
      <c r="D41" s="85" t="n"/>
      <c r="E41" s="85" t="n"/>
    </row>
    <row r="42" ht="15.75" customFormat="1" customHeight="1" s="146">
      <c r="B42" s="99" t="n"/>
    </row>
    <row r="43" ht="15.75" customFormat="1" customHeight="1" s="146">
      <c r="B43" s="99" t="inlineStr">
        <is>
          <t>Составил ____________________________ М.С. Колотиевская</t>
        </is>
      </c>
    </row>
    <row r="44" ht="15.75" customFormat="1" customHeight="1" s="146">
      <c r="B44" s="99" t="inlineStr">
        <is>
          <t xml:space="preserve">(должность, подпись, инициалы, фамилия) </t>
        </is>
      </c>
    </row>
    <row r="45" ht="15.75" customFormat="1" customHeight="1" s="146">
      <c r="B45" s="99" t="n"/>
    </row>
    <row r="46" ht="15.75" customFormat="1" customHeight="1" s="146">
      <c r="B46" s="99" t="inlineStr">
        <is>
          <t>Проверил ____________________________ М.С. Колотиевская</t>
        </is>
      </c>
    </row>
    <row r="47" ht="15.75" customFormat="1" customHeight="1" s="146">
      <c r="B47" s="208" t="inlineStr">
        <is>
          <t>(должность, подпись, инициалы, фамилия)</t>
        </is>
      </c>
      <c r="C47" s="208" t="n"/>
    </row>
    <row r="48" ht="15.75" customFormat="1" customHeight="1" s="146"/>
  </sheetData>
  <mergeCells count="3">
    <mergeCell ref="B7:E7"/>
    <mergeCell ref="B8:E8"/>
    <mergeCell ref="B5:E5"/>
  </mergeCells>
  <printOptions gridLines="0" gridLinesSet="1"/>
  <pageMargins left="0.7" right="0.7" top="0.75" bottom="0.75" header="0.3" footer="0.3"/>
  <pageSetup orientation="portrait" paperSize="9" scale="8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95"/>
  <sheetViews>
    <sheetView showGridLines="1" showRowColHeaders="1" tabSelected="0" view="pageBreakPreview" topLeftCell="A71" zoomScale="60" workbookViewId="0">
      <selection activeCell="M61" sqref="M61"/>
    </sheetView>
  </sheetViews>
  <sheetFormatPr baseColWidth="8" defaultColWidth="9.140625" defaultRowHeight="14.4" outlineLevelRow="1"/>
  <cols>
    <col width="5.7109375" customWidth="1" style="134" min="1" max="1"/>
    <col width="22.5703125" customWidth="1" style="134" min="2" max="2"/>
    <col width="39.140625" customWidth="1" style="134" min="3" max="3"/>
    <col width="10.7109375" customWidth="1" style="134" min="4" max="4"/>
    <col width="12.7109375" customWidth="1" style="134" min="5" max="5"/>
    <col width="14.5703125" customWidth="1" style="134" min="6" max="6"/>
    <col width="13.42578125" customWidth="1" style="134" min="7" max="7"/>
    <col width="12.7109375" customWidth="1" style="134" min="8" max="8"/>
    <col width="14.5703125" customWidth="1" style="134" min="9" max="9"/>
    <col width="15.140625" customWidth="1" style="134" min="10" max="10"/>
    <col width="22.42578125" customWidth="1" style="134" min="11" max="11"/>
    <col width="16.28515625" customWidth="1" style="134" min="12" max="12"/>
    <col width="10.85546875" customWidth="1" style="134" min="13" max="13"/>
    <col width="9.140625" customWidth="1" style="134" min="14" max="14"/>
    <col width="9.140625" customWidth="1" style="144" min="15" max="15"/>
  </cols>
  <sheetData>
    <row r="1" ht="14.25" customFormat="1" customHeight="1" s="134">
      <c r="A1" s="129" t="n"/>
    </row>
    <row r="2" ht="15.75" customFormat="1" customHeight="1" s="134">
      <c r="A2" s="146" t="n"/>
      <c r="B2" s="146" t="n"/>
      <c r="C2" s="146" t="n"/>
      <c r="D2" s="146" t="n"/>
      <c r="E2" s="146" t="n"/>
      <c r="F2" s="146" t="n"/>
      <c r="G2" s="146" t="n"/>
      <c r="H2" s="215" t="inlineStr">
        <is>
          <t>Приложение №5</t>
        </is>
      </c>
    </row>
    <row r="3" ht="15.75" customFormat="1" customHeight="1" s="134">
      <c r="A3" s="146" t="n"/>
      <c r="B3" s="146" t="n"/>
      <c r="C3" s="146" t="n"/>
      <c r="D3" s="146" t="n"/>
      <c r="E3" s="146" t="n"/>
      <c r="F3" s="146" t="n"/>
      <c r="G3" s="146" t="n"/>
      <c r="H3" s="146" t="n"/>
      <c r="I3" s="146" t="n"/>
      <c r="J3" s="146" t="n"/>
    </row>
    <row r="4" ht="15.75" customFormat="1" customHeight="1" s="129">
      <c r="A4" s="232" t="inlineStr">
        <is>
          <t>Расчет стоимости СМР и оборудования</t>
        </is>
      </c>
      <c r="I4" s="232" t="n"/>
      <c r="J4" s="232" t="n"/>
    </row>
    <row r="5" ht="15.75" customFormat="1" customHeight="1" s="129">
      <c r="A5" s="232" t="n"/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</row>
    <row r="6" customFormat="1" s="129">
      <c r="A6" s="216" t="inlineStr">
        <is>
          <t xml:space="preserve">Наименование разрабатываемого показателя УНЦ — </t>
        </is>
      </c>
      <c r="D6" s="216" t="inlineStr">
        <is>
          <t>Демонтаж гаража неотапливаемого</t>
        </is>
      </c>
    </row>
    <row r="7" ht="15.75" customFormat="1" customHeight="1" s="129">
      <c r="A7" s="216" t="inlineStr">
        <is>
          <t>Единица измерения  — м2</t>
        </is>
      </c>
      <c r="D7" s="32" t="n"/>
      <c r="E7" s="32" t="n"/>
      <c r="F7" s="32" t="n"/>
      <c r="G7" s="32" t="n"/>
      <c r="H7" s="32" t="n"/>
      <c r="I7" s="32" t="n"/>
      <c r="J7" s="32" t="n"/>
    </row>
    <row r="8" ht="15.75" customFormat="1" customHeight="1" s="129">
      <c r="A8" s="146" t="n"/>
      <c r="B8" s="146" t="n"/>
      <c r="C8" s="146" t="n"/>
      <c r="D8" s="146" t="n"/>
      <c r="E8" s="146" t="n"/>
      <c r="F8" s="146" t="n"/>
      <c r="G8" s="146" t="n"/>
      <c r="H8" s="146" t="n"/>
      <c r="I8" s="146" t="n"/>
      <c r="J8" s="146" t="n"/>
    </row>
    <row r="9" ht="44.25" customFormat="1" customHeight="1" s="146">
      <c r="A9" s="219" t="inlineStr">
        <is>
          <t>№ пп.</t>
        </is>
      </c>
      <c r="B9" s="231" t="inlineStr">
        <is>
          <t>Код ресурса</t>
        </is>
      </c>
      <c r="C9" s="231" t="inlineStr">
        <is>
          <t>Наименование</t>
        </is>
      </c>
      <c r="D9" s="231" t="inlineStr">
        <is>
          <t>Ед. изм.</t>
        </is>
      </c>
      <c r="E9" s="231" t="inlineStr">
        <is>
          <t>Кол-во единиц по проектным данным</t>
        </is>
      </c>
      <c r="F9" s="231" t="inlineStr">
        <is>
          <t>Сметная стоимость в ценах на 01.01.2000 (руб.)</t>
        </is>
      </c>
      <c r="G9" s="235" t="n"/>
      <c r="H9" s="231" t="inlineStr">
        <is>
          <t>Удельный вес, %</t>
        </is>
      </c>
      <c r="I9" s="231" t="inlineStr">
        <is>
          <t>Сметная стоимость в ценах на 01.01.2023 (руб.)</t>
        </is>
      </c>
      <c r="J9" s="235" t="n"/>
      <c r="K9" s="103" t="n"/>
    </row>
    <row r="10" ht="28.5" customFormat="1" customHeight="1" s="146">
      <c r="A10" s="233" t="n"/>
      <c r="B10" s="233" t="n"/>
      <c r="C10" s="233" t="n"/>
      <c r="D10" s="233" t="n"/>
      <c r="E10" s="233" t="n"/>
      <c r="F10" s="231" t="inlineStr">
        <is>
          <t>на ед. изм.</t>
        </is>
      </c>
      <c r="G10" s="231" t="inlineStr">
        <is>
          <t>общая</t>
        </is>
      </c>
      <c r="H10" s="233" t="n"/>
      <c r="I10" s="231" t="inlineStr">
        <is>
          <t>на ед. изм.</t>
        </is>
      </c>
      <c r="J10" s="231" t="inlineStr">
        <is>
          <t>общая</t>
        </is>
      </c>
    </row>
    <row r="11" ht="15.75" customFormat="1" customHeight="1" s="146">
      <c r="A11" s="219" t="n">
        <v>1</v>
      </c>
      <c r="B11" s="231" t="n">
        <v>2</v>
      </c>
      <c r="C11" s="231" t="n">
        <v>3</v>
      </c>
      <c r="D11" s="231" t="n">
        <v>4</v>
      </c>
      <c r="E11" s="231" t="n">
        <v>5</v>
      </c>
      <c r="F11" s="231" t="n">
        <v>6</v>
      </c>
      <c r="G11" s="231" t="n">
        <v>7</v>
      </c>
      <c r="H11" s="231" t="n">
        <v>8</v>
      </c>
      <c r="I11" s="231" t="n">
        <v>9</v>
      </c>
      <c r="J11" s="231" t="n">
        <v>10</v>
      </c>
    </row>
    <row r="12" ht="15.75" customFormat="1" customHeight="1" s="146">
      <c r="A12" s="222" t="n"/>
      <c r="B12" s="220" t="inlineStr">
        <is>
          <t>Затраты труда рабочих-строителей</t>
        </is>
      </c>
      <c r="C12" s="234" t="n"/>
      <c r="D12" s="234" t="n"/>
      <c r="E12" s="234" t="n"/>
      <c r="F12" s="234" t="n"/>
      <c r="G12" s="234" t="n"/>
      <c r="H12" s="235" t="n"/>
      <c r="I12" s="222" t="n"/>
      <c r="J12" s="222" t="n"/>
    </row>
    <row r="13" ht="31.7" customFormat="1" customHeight="1" s="146">
      <c r="A13" s="210" t="n">
        <v>1</v>
      </c>
      <c r="B13" s="210" t="inlineStr">
        <is>
          <t>1-100-33</t>
        </is>
      </c>
      <c r="C13" s="211" t="inlineStr">
        <is>
          <t>Затраты труда рабочих (Средний разряд работы 3,3)</t>
        </is>
      </c>
      <c r="D13" s="210" t="inlineStr">
        <is>
          <t>чел.-ч</t>
        </is>
      </c>
      <c r="E13" s="210" t="n">
        <v>6696.8250564334</v>
      </c>
      <c r="F13" s="214" t="n">
        <v>8.859999999999999</v>
      </c>
      <c r="G13" s="214">
        <f>ROUND(E13*F13,2)</f>
        <v/>
      </c>
      <c r="H13" s="42">
        <f>G13/G14</f>
        <v/>
      </c>
      <c r="I13" s="214">
        <f>ФОТр.тек.!E13</f>
        <v/>
      </c>
      <c r="J13" s="214">
        <f>ROUND(E13*I13,2)</f>
        <v/>
      </c>
    </row>
    <row r="14" ht="31.7" customFormat="1" customHeight="1" s="146">
      <c r="A14" s="210" t="n"/>
      <c r="B14" s="210" t="n"/>
      <c r="C14" s="211" t="inlineStr">
        <is>
          <t>Итого по разделу "Затраты труда рабочих-строителей"</t>
        </is>
      </c>
      <c r="D14" s="210" t="inlineStr">
        <is>
          <t>чел.-ч</t>
        </is>
      </c>
      <c r="E14" s="210">
        <f>SUM(E13:E13)</f>
        <v/>
      </c>
      <c r="F14" s="214" t="n"/>
      <c r="G14" s="214">
        <f>SUM(G13:G13)</f>
        <v/>
      </c>
      <c r="H14" s="42" t="n">
        <v>1</v>
      </c>
      <c r="I14" s="214" t="n"/>
      <c r="J14" s="214">
        <f>SUM(J13:J13)</f>
        <v/>
      </c>
    </row>
    <row r="15" ht="44.25" customFormat="1" customHeight="1" s="134">
      <c r="A15" s="172" t="n"/>
      <c r="B15" s="172" t="n"/>
      <c r="C15" s="173" t="inlineStr">
        <is>
          <t>Итого по разделу "Затраты труда рабочих-строителей" 
(с коэффициентом на демонтаж 0,7)</t>
        </is>
      </c>
      <c r="D15" s="172" t="inlineStr">
        <is>
          <t>чел.-ч.</t>
        </is>
      </c>
      <c r="E15" s="174" t="n"/>
      <c r="F15" s="175" t="n"/>
      <c r="G15" s="214">
        <f>SUM(G14)*0.7</f>
        <v/>
      </c>
      <c r="H15" s="176" t="n">
        <v>1</v>
      </c>
      <c r="I15" s="214" t="n"/>
      <c r="J15" s="214">
        <f>SUM(J14)*0.7</f>
        <v/>
      </c>
    </row>
    <row r="16" ht="15.75" customFormat="1" customHeight="1" s="146">
      <c r="A16" s="210" t="n"/>
      <c r="B16" s="210" t="inlineStr">
        <is>
          <t>Затраты труда машинистов</t>
        </is>
      </c>
      <c r="C16" s="234" t="n"/>
      <c r="D16" s="234" t="n"/>
      <c r="E16" s="234" t="n"/>
      <c r="F16" s="234" t="n"/>
      <c r="G16" s="234" t="n"/>
      <c r="H16" s="235" t="n"/>
      <c r="I16" s="214" t="n"/>
      <c r="J16" s="214" t="n"/>
    </row>
    <row r="17" ht="15.75" customFormat="1" customHeight="1" s="146">
      <c r="A17" s="210" t="n">
        <v>2</v>
      </c>
      <c r="B17" s="210" t="n">
        <v>2</v>
      </c>
      <c r="C17" s="211" t="inlineStr">
        <is>
          <t>Затраты труда машинистов</t>
        </is>
      </c>
      <c r="D17" s="210" t="inlineStr">
        <is>
          <t>чел.-ч</t>
        </is>
      </c>
      <c r="E17" s="210" t="n">
        <v>339.9248651</v>
      </c>
      <c r="F17" s="214" t="n">
        <v>13.19</v>
      </c>
      <c r="G17" s="214">
        <f>ROUND(E17*F17,2)</f>
        <v/>
      </c>
      <c r="H17" s="42" t="n">
        <v>1</v>
      </c>
      <c r="I17" s="214">
        <f>ROUND(F17*'Прил. 10'!$D$10,2)</f>
        <v/>
      </c>
      <c r="J17" s="214">
        <f>ROUND(E17*I17,2)</f>
        <v/>
      </c>
    </row>
    <row r="18" ht="31.5" customFormat="1" customHeight="1" s="134">
      <c r="A18" s="172" t="n"/>
      <c r="B18" s="172" t="n"/>
      <c r="C18" s="211" t="inlineStr">
        <is>
          <t>Затраты труда машинистов 
(с коэффициентом на демонтаж 0,7)</t>
        </is>
      </c>
      <c r="D18" s="177" t="n"/>
      <c r="E18" s="177" t="n"/>
      <c r="F18" s="177" t="n"/>
      <c r="G18" s="214">
        <f>G17*0.7</f>
        <v/>
      </c>
      <c r="H18" s="176">
        <f>H17</f>
        <v/>
      </c>
      <c r="I18" s="214" t="n"/>
      <c r="J18" s="214">
        <f>J17*0.7</f>
        <v/>
      </c>
    </row>
    <row r="19" ht="15.75" customFormat="1" customHeight="1" s="146">
      <c r="A19" s="210" t="n"/>
      <c r="B19" s="209" t="inlineStr">
        <is>
          <t>Машины и механизмы</t>
        </is>
      </c>
      <c r="C19" s="234" t="n"/>
      <c r="D19" s="234" t="n"/>
      <c r="E19" s="234" t="n"/>
      <c r="F19" s="234" t="n"/>
      <c r="G19" s="234" t="n"/>
      <c r="H19" s="235" t="n"/>
      <c r="I19" s="214" t="n"/>
      <c r="J19" s="214" t="n"/>
    </row>
    <row r="20" ht="15.75" customFormat="1" customHeight="1" s="146">
      <c r="A20" s="210" t="n"/>
      <c r="B20" s="210" t="inlineStr">
        <is>
          <t>Основные Машины и механизмы</t>
        </is>
      </c>
      <c r="C20" s="234" t="n"/>
      <c r="D20" s="234" t="n"/>
      <c r="E20" s="234" t="n"/>
      <c r="F20" s="234" t="n"/>
      <c r="G20" s="234" t="n"/>
      <c r="H20" s="235" t="n"/>
      <c r="I20" s="214" t="n"/>
      <c r="J20" s="214" t="n"/>
    </row>
    <row r="21" ht="31.7" customFormat="1" customHeight="1" s="146">
      <c r="A21" s="210" t="n">
        <v>3</v>
      </c>
      <c r="B21" s="224" t="inlineStr">
        <is>
          <t>91.05.01-017</t>
        </is>
      </c>
      <c r="C21" s="225" t="inlineStr">
        <is>
          <t>Краны башенные, грузоподъемность 8 т</t>
        </is>
      </c>
      <c r="D21" s="228" t="inlineStr">
        <is>
          <t>маш.час</t>
        </is>
      </c>
      <c r="E21" s="226" t="n">
        <v>91.04589180000001</v>
      </c>
      <c r="F21" s="47" t="n">
        <v>86.40000000000001</v>
      </c>
      <c r="G21" s="47">
        <f>ROUND(E21*F21,2)</f>
        <v/>
      </c>
      <c r="H21" s="42">
        <f>G21/G64</f>
        <v/>
      </c>
      <c r="I21" s="214">
        <f>ROUND(F21*'Прил. 10'!$D$11,2)</f>
        <v/>
      </c>
      <c r="J21" s="214">
        <f>ROUND(E21*I21,2)</f>
        <v/>
      </c>
    </row>
    <row r="22" ht="31.7" customFormat="1" customHeight="1" s="146">
      <c r="A22" s="210" t="n">
        <v>4</v>
      </c>
      <c r="B22" s="224" t="inlineStr">
        <is>
          <t>91.05.06-008</t>
        </is>
      </c>
      <c r="C22" s="225" t="inlineStr">
        <is>
          <t>Краны на гусеничном ходу, грузоподъемность 40 т</t>
        </is>
      </c>
      <c r="D22" s="228" t="inlineStr">
        <is>
          <t>маш.час</t>
        </is>
      </c>
      <c r="E22" s="226" t="n">
        <v>27.09174</v>
      </c>
      <c r="F22" s="47" t="n">
        <v>175.56</v>
      </c>
      <c r="G22" s="47">
        <f>ROUND(E22*F22,2)</f>
        <v/>
      </c>
      <c r="H22" s="42">
        <f>G22/G64</f>
        <v/>
      </c>
      <c r="I22" s="214">
        <f>ROUND(F22*'Прил. 10'!$D$11,2)</f>
        <v/>
      </c>
      <c r="J22" s="214">
        <f>ROUND(E22*I22,2)</f>
        <v/>
      </c>
    </row>
    <row r="23" ht="31.7" customFormat="1" customHeight="1" s="146">
      <c r="A23" s="210" t="n">
        <v>5</v>
      </c>
      <c r="B23" s="224" t="inlineStr">
        <is>
          <t>91.08.03-030</t>
        </is>
      </c>
      <c r="C23" s="225" t="inlineStr">
        <is>
          <t>Катки самоходные пневмоколесные статические, масса 30 т</t>
        </is>
      </c>
      <c r="D23" s="228" t="inlineStr">
        <is>
          <t>маш.час</t>
        </is>
      </c>
      <c r="E23" s="226" t="n">
        <v>11.81928</v>
      </c>
      <c r="F23" s="47" t="n">
        <v>364.07</v>
      </c>
      <c r="G23" s="47">
        <f>ROUND(E23*F23,2)</f>
        <v/>
      </c>
      <c r="H23" s="42">
        <f>G23/G64</f>
        <v/>
      </c>
      <c r="I23" s="214">
        <f>ROUND(F23*'Прил. 10'!$D$11,2)</f>
        <v/>
      </c>
      <c r="J23" s="214">
        <f>ROUND(E23*I23,2)</f>
        <v/>
      </c>
    </row>
    <row r="24" ht="31.7" customFormat="1" customHeight="1" s="146">
      <c r="A24" s="210" t="n">
        <v>6</v>
      </c>
      <c r="B24" s="224" t="inlineStr">
        <is>
          <t>91.14.02-001</t>
        </is>
      </c>
      <c r="C24" s="225" t="inlineStr">
        <is>
          <t>Автомобили бортовые, грузоподъемность до 5 т</t>
        </is>
      </c>
      <c r="D24" s="228" t="inlineStr">
        <is>
          <t>маш.час</t>
        </is>
      </c>
      <c r="E24" s="226" t="n">
        <v>57.1036209</v>
      </c>
      <c r="F24" s="47" t="n">
        <v>65.70999999999999</v>
      </c>
      <c r="G24" s="47">
        <f>ROUND(E24*F24,2)</f>
        <v/>
      </c>
      <c r="H24" s="42">
        <f>G24/G64</f>
        <v/>
      </c>
      <c r="I24" s="214">
        <f>ROUND(F24*'Прил. 10'!$D$11,2)</f>
        <v/>
      </c>
      <c r="J24" s="214">
        <f>ROUND(E24*I24,2)</f>
        <v/>
      </c>
    </row>
    <row r="25" ht="31.7" customFormat="1" customHeight="1" s="146">
      <c r="A25" s="210" t="n">
        <v>7</v>
      </c>
      <c r="B25" s="224" t="inlineStr">
        <is>
          <t>91.05.06-007</t>
        </is>
      </c>
      <c r="C25" s="225" t="inlineStr">
        <is>
          <t>Краны на гусеничном ходу, грузоподъемность 25 т</t>
        </is>
      </c>
      <c r="D25" s="228" t="inlineStr">
        <is>
          <t>маш.час</t>
        </is>
      </c>
      <c r="E25" s="226" t="n">
        <v>30.24906</v>
      </c>
      <c r="F25" s="47" t="n">
        <v>120.04</v>
      </c>
      <c r="G25" s="47">
        <f>ROUND(E25*F25,2)</f>
        <v/>
      </c>
      <c r="H25" s="42">
        <f>G25/G64</f>
        <v/>
      </c>
      <c r="I25" s="214">
        <f>ROUND(F25*'Прил. 10'!$D$11,2)</f>
        <v/>
      </c>
      <c r="J25" s="214">
        <f>ROUND(E25*I25,2)</f>
        <v/>
      </c>
    </row>
    <row r="26" ht="31.7" customFormat="1" customHeight="1" s="146">
      <c r="A26" s="210" t="n">
        <v>8</v>
      </c>
      <c r="B26" s="224" t="inlineStr">
        <is>
          <t>91.05.06-010</t>
        </is>
      </c>
      <c r="C26" s="225" t="inlineStr">
        <is>
          <t>Краны на гусеничном ходу, грузоподъемность 100 т</t>
        </is>
      </c>
      <c r="D26" s="228" t="inlineStr">
        <is>
          <t>маш.час</t>
        </is>
      </c>
      <c r="E26" s="226" t="n">
        <v>5.092384</v>
      </c>
      <c r="F26" s="47" t="n">
        <v>533.27</v>
      </c>
      <c r="G26" s="47">
        <f>ROUND(E26*F26,2)</f>
        <v/>
      </c>
      <c r="H26" s="42">
        <f>G26/G64</f>
        <v/>
      </c>
      <c r="I26" s="214">
        <f>ROUND(F26*'Прил. 10'!$D$11,2)</f>
        <v/>
      </c>
      <c r="J26" s="214">
        <f>ROUND(E26*I26,2)</f>
        <v/>
      </c>
    </row>
    <row r="27" ht="47.25" customFormat="1" customHeight="1" s="146">
      <c r="A27" s="210" t="n">
        <v>9</v>
      </c>
      <c r="B27" s="224" t="inlineStr">
        <is>
          <t>91.01.05-085</t>
        </is>
      </c>
      <c r="C27" s="225" t="inlineStr">
        <is>
          <t>Экскаваторы одноковшовые дизельные на гусеничном ходу, емкость ковша 0,5 м3</t>
        </is>
      </c>
      <c r="D27" s="228" t="inlineStr">
        <is>
          <t>маш.час</t>
        </is>
      </c>
      <c r="E27" s="226" t="n">
        <v>26.28021</v>
      </c>
      <c r="F27" s="47" t="n">
        <v>100</v>
      </c>
      <c r="G27" s="47">
        <f>ROUND(E27*F27,2)</f>
        <v/>
      </c>
      <c r="H27" s="42">
        <f>G27/G64</f>
        <v/>
      </c>
      <c r="I27" s="214">
        <f>ROUND(F27*'Прил. 10'!$D$11,2)</f>
        <v/>
      </c>
      <c r="J27" s="214">
        <f>ROUND(E27*I27,2)</f>
        <v/>
      </c>
    </row>
    <row r="28" ht="31.7" customFormat="1" customHeight="1" s="146">
      <c r="A28" s="210" t="n">
        <v>10</v>
      </c>
      <c r="B28" s="224" t="inlineStr">
        <is>
          <t>91.05.05-015</t>
        </is>
      </c>
      <c r="C28" s="225" t="inlineStr">
        <is>
          <t>Краны на автомобильном ходу, грузоподъемность 16 т</t>
        </is>
      </c>
      <c r="D28" s="228" t="inlineStr">
        <is>
          <t>маш.час</t>
        </is>
      </c>
      <c r="E28" s="226" t="n">
        <v>11.195908</v>
      </c>
      <c r="F28" s="47" t="n">
        <v>115.4</v>
      </c>
      <c r="G28" s="47">
        <f>ROUND(E28*F28,2)</f>
        <v/>
      </c>
      <c r="H28" s="42">
        <f>G28/G64</f>
        <v/>
      </c>
      <c r="I28" s="214">
        <f>ROUND(F28*'Прил. 10'!$D$11,2)</f>
        <v/>
      </c>
      <c r="J28" s="214">
        <f>ROUND(E28*I28,2)</f>
        <v/>
      </c>
    </row>
    <row r="29" ht="15.75" customFormat="1" customHeight="1" s="146">
      <c r="A29" s="210" t="n">
        <v>11</v>
      </c>
      <c r="B29" s="224" t="inlineStr">
        <is>
          <t>91.06.05-011</t>
        </is>
      </c>
      <c r="C29" s="225" t="inlineStr">
        <is>
          <t>Погрузчики, грузоподъемность 5 т</t>
        </is>
      </c>
      <c r="D29" s="228" t="inlineStr">
        <is>
          <t>маш.час</t>
        </is>
      </c>
      <c r="E29" s="226" t="n">
        <v>13.5946054</v>
      </c>
      <c r="F29" s="47" t="n">
        <v>89.98999999999999</v>
      </c>
      <c r="G29" s="47">
        <f>ROUND(E29*F29,2)</f>
        <v/>
      </c>
      <c r="H29" s="42">
        <f>G29/G64</f>
        <v/>
      </c>
      <c r="I29" s="214">
        <f>ROUND(F29*'Прил. 10'!$D$11,2)</f>
        <v/>
      </c>
      <c r="J29" s="214">
        <f>ROUND(E29*I29,2)</f>
        <v/>
      </c>
    </row>
    <row r="30" ht="15.75" customFormat="1" customHeight="1" s="146">
      <c r="A30" s="210" t="n"/>
      <c r="B30" s="146" t="n"/>
      <c r="C30" s="25" t="inlineStr">
        <is>
          <t>Итого основные Машины и механизмы</t>
        </is>
      </c>
      <c r="D30" s="210" t="n"/>
      <c r="E30" s="210" t="n"/>
      <c r="F30" s="214" t="n"/>
      <c r="G30" s="47">
        <f>SUM(G21:G29)</f>
        <v/>
      </c>
      <c r="H30" s="42">
        <f>SUM(H21:H29)</f>
        <v/>
      </c>
      <c r="I30" s="214" t="n"/>
      <c r="J30" s="214">
        <f>SUM(J21:J29)</f>
        <v/>
      </c>
    </row>
    <row r="31" ht="33.75" customFormat="1" customHeight="1" s="134">
      <c r="A31" s="172" t="n"/>
      <c r="B31" s="172" t="n"/>
      <c r="C31" s="225" t="inlineStr">
        <is>
          <t>Итого основные машины и механизмы 
(с коэффициентом на демонтаж 0,7)</t>
        </is>
      </c>
      <c r="D31" s="172" t="n"/>
      <c r="E31" s="239" t="n"/>
      <c r="F31" s="174" t="n"/>
      <c r="G31" s="87">
        <f>G30*0.7</f>
        <v/>
      </c>
      <c r="H31" s="179">
        <f>G31/G65</f>
        <v/>
      </c>
      <c r="I31" s="180" t="n"/>
      <c r="J31" s="181">
        <f>J30*0.7</f>
        <v/>
      </c>
    </row>
    <row r="32" outlineLevel="1" ht="15.75" customFormat="1" customHeight="1" s="146">
      <c r="A32" s="210" t="n">
        <v>12</v>
      </c>
      <c r="B32" s="224" t="inlineStr">
        <is>
          <t>91.08.04-021</t>
        </is>
      </c>
      <c r="C32" s="225" t="inlineStr">
        <is>
          <t>Котлы битумные передвижные 400 л</t>
        </is>
      </c>
      <c r="D32" s="228" t="inlineStr">
        <is>
          <t>маш.час</t>
        </is>
      </c>
      <c r="E32" s="226" t="n">
        <v>28.403481</v>
      </c>
      <c r="F32" s="47" t="n">
        <v>30</v>
      </c>
      <c r="G32" s="47">
        <f>ROUND(E32*F32,2)</f>
        <v/>
      </c>
      <c r="H32" s="42">
        <f>G32/G64</f>
        <v/>
      </c>
      <c r="I32" s="214">
        <f>ROUND(F32*'Прил. 10'!$D$11,2)</f>
        <v/>
      </c>
      <c r="J32" s="214">
        <f>ROUND(E32*I32,2)</f>
        <v/>
      </c>
    </row>
    <row r="33" outlineLevel="1" ht="47.25" customFormat="1" customHeight="1" s="146">
      <c r="A33" s="210" t="n">
        <v>13</v>
      </c>
      <c r="B33" s="224" t="inlineStr">
        <is>
          <t>91.06.06-048</t>
        </is>
      </c>
      <c r="C33" s="225" t="inlineStr">
        <is>
          <t>Подъемники одномачтовые, грузоподъемность до 500 кг, высота подъема 45 м</t>
        </is>
      </c>
      <c r="D33" s="228" t="inlineStr">
        <is>
          <t>маш.час</t>
        </is>
      </c>
      <c r="E33" s="226" t="n">
        <v>17.835437</v>
      </c>
      <c r="F33" s="47" t="n">
        <v>31.26</v>
      </c>
      <c r="G33" s="47">
        <f>ROUND(E33*F33,2)</f>
        <v/>
      </c>
      <c r="H33" s="42">
        <f>G33/G64</f>
        <v/>
      </c>
      <c r="I33" s="214">
        <f>ROUND(F33*'Прил. 10'!$D$11,2)</f>
        <v/>
      </c>
      <c r="J33" s="214">
        <f>ROUND(E33*I33,2)</f>
        <v/>
      </c>
    </row>
    <row r="34" outlineLevel="1" ht="31.7" customFormat="1" customHeight="1" s="146">
      <c r="A34" s="210" t="n">
        <v>14</v>
      </c>
      <c r="B34" s="224" t="inlineStr">
        <is>
          <t>91.17.04-233</t>
        </is>
      </c>
      <c r="C34" s="225" t="inlineStr">
        <is>
          <t>Установки для сварки ручной дуговой (постоянного тока)</t>
        </is>
      </c>
      <c r="D34" s="228" t="inlineStr">
        <is>
          <t>маш.час</t>
        </is>
      </c>
      <c r="E34" s="226" t="n">
        <v>63.63539</v>
      </c>
      <c r="F34" s="47" t="n">
        <v>8.1</v>
      </c>
      <c r="G34" s="47">
        <f>ROUND(E34*F34,2)</f>
        <v/>
      </c>
      <c r="H34" s="42">
        <f>G34/G64</f>
        <v/>
      </c>
      <c r="I34" s="214">
        <f>ROUND(F34*'Прил. 10'!$D$11,2)</f>
        <v/>
      </c>
      <c r="J34" s="214">
        <f>ROUND(E34*I34,2)</f>
        <v/>
      </c>
    </row>
    <row r="35" outlineLevel="1" ht="47.25" customFormat="1" customHeight="1" s="146">
      <c r="A35" s="210" t="n">
        <v>15</v>
      </c>
      <c r="B35" s="224" t="inlineStr">
        <is>
          <t>91.17.04-171</t>
        </is>
      </c>
      <c r="C35" s="225" t="inlineStr">
        <is>
          <t>Преобразователи сварочные номинальным сварочным током 315-500 А</t>
        </is>
      </c>
      <c r="D35" s="228" t="inlineStr">
        <is>
          <t>маш.час</t>
        </is>
      </c>
      <c r="E35" s="226" t="n">
        <v>37.873466</v>
      </c>
      <c r="F35" s="47" t="n">
        <v>12.31</v>
      </c>
      <c r="G35" s="47">
        <f>ROUND(E35*F35,2)</f>
        <v/>
      </c>
      <c r="H35" s="42">
        <f>G35/G64</f>
        <v/>
      </c>
      <c r="I35" s="214">
        <f>ROUND(F35*'Прил. 10'!$D$11,2)</f>
        <v/>
      </c>
      <c r="J35" s="214">
        <f>ROUND(E35*I35,2)</f>
        <v/>
      </c>
    </row>
    <row r="36" outlineLevel="1" ht="31.7" customFormat="1" customHeight="1" s="146">
      <c r="A36" s="210" t="n">
        <v>16</v>
      </c>
      <c r="B36" s="224" t="inlineStr">
        <is>
          <t>91.08.09-001</t>
        </is>
      </c>
      <c r="C36" s="225" t="inlineStr">
        <is>
          <t>Виброплиты с двигателем внутреннего сгорания</t>
        </is>
      </c>
      <c r="D36" s="228" t="inlineStr">
        <is>
          <t>маш.час</t>
        </is>
      </c>
      <c r="E36" s="226" t="n">
        <v>7.2333</v>
      </c>
      <c r="F36" s="47" t="n">
        <v>60</v>
      </c>
      <c r="G36" s="47">
        <f>ROUND(E36*F36,2)</f>
        <v/>
      </c>
      <c r="H36" s="42">
        <f>G36/G64</f>
        <v/>
      </c>
      <c r="I36" s="214">
        <f>ROUND(F36*'Прил. 10'!$D$11,2)</f>
        <v/>
      </c>
      <c r="J36" s="214">
        <f>ROUND(E36*I36,2)</f>
        <v/>
      </c>
    </row>
    <row r="37" outlineLevel="1" ht="47.25" customFormat="1" customHeight="1" s="146">
      <c r="A37" s="210" t="n">
        <v>17</v>
      </c>
      <c r="B37" s="224" t="inlineStr">
        <is>
          <t>91.21.01-012</t>
        </is>
      </c>
      <c r="C37" s="225" t="inlineStr">
        <is>
          <t>Агрегаты окрасочные высокого давления для окраски поверхностей конструкций, мощность 1 кВт</t>
        </is>
      </c>
      <c r="D37" s="228" t="inlineStr">
        <is>
          <t>маш.час</t>
        </is>
      </c>
      <c r="E37" s="226" t="n">
        <v>60.6944148</v>
      </c>
      <c r="F37" s="47" t="n">
        <v>6.82</v>
      </c>
      <c r="G37" s="47">
        <f>ROUND(E37*F37,2)</f>
        <v/>
      </c>
      <c r="H37" s="42">
        <f>G37/G64</f>
        <v/>
      </c>
      <c r="I37" s="214">
        <f>ROUND(F37*'Прил. 10'!$D$11,2)</f>
        <v/>
      </c>
      <c r="J37" s="214">
        <f>ROUND(E37*I37,2)</f>
        <v/>
      </c>
    </row>
    <row r="38" outlineLevel="1" ht="31.7" customFormat="1" customHeight="1" s="146">
      <c r="A38" s="210" t="n">
        <v>18</v>
      </c>
      <c r="B38" s="224" t="inlineStr">
        <is>
          <t>91.07.07-041</t>
        </is>
      </c>
      <c r="C38" s="225" t="inlineStr">
        <is>
          <t>Растворонасосы, производительность 1 м3/ч</t>
        </is>
      </c>
      <c r="D38" s="228" t="inlineStr">
        <is>
          <t>маш.час</t>
        </is>
      </c>
      <c r="E38" s="226" t="n">
        <v>28.47777</v>
      </c>
      <c r="F38" s="47" t="n">
        <v>14.15</v>
      </c>
      <c r="G38" s="47">
        <f>ROUND(E38*F38,2)</f>
        <v/>
      </c>
      <c r="H38" s="42">
        <f>G38/G64</f>
        <v/>
      </c>
      <c r="I38" s="214">
        <f>ROUND(F38*'Прил. 10'!$D$11,2)</f>
        <v/>
      </c>
      <c r="J38" s="214">
        <f>ROUND(E38*I38,2)</f>
        <v/>
      </c>
    </row>
    <row r="39" outlineLevel="1" ht="31.7" customFormat="1" customHeight="1" s="146">
      <c r="A39" s="210" t="n">
        <v>19</v>
      </c>
      <c r="B39" s="224" t="inlineStr">
        <is>
          <t>91.01.02-004</t>
        </is>
      </c>
      <c r="C39" s="225" t="inlineStr">
        <is>
          <t>Автогрейдеры среднего типа, мощность 99 кВт (135 л.с.)</t>
        </is>
      </c>
      <c r="D39" s="228" t="inlineStr">
        <is>
          <t>маш.час</t>
        </is>
      </c>
      <c r="E39" s="226" t="n">
        <v>2.2264</v>
      </c>
      <c r="F39" s="47" t="n">
        <v>123</v>
      </c>
      <c r="G39" s="47">
        <f>ROUND(E39*F39,2)</f>
        <v/>
      </c>
      <c r="H39" s="42">
        <f>G39/G64</f>
        <v/>
      </c>
      <c r="I39" s="214">
        <f>ROUND(F39*'Прил. 10'!$D$11,2)</f>
        <v/>
      </c>
      <c r="J39" s="214">
        <f>ROUND(E39*I39,2)</f>
        <v/>
      </c>
    </row>
    <row r="40" outlineLevel="1" ht="31.7" customFormat="1" customHeight="1" s="146">
      <c r="A40" s="210" t="n">
        <v>20</v>
      </c>
      <c r="B40" s="224" t="inlineStr">
        <is>
          <t>91.06.03-055</t>
        </is>
      </c>
      <c r="C40" s="225" t="inlineStr">
        <is>
          <t>Лебедки электрические тяговым усилием 19,62 кН (2 т)</t>
        </is>
      </c>
      <c r="D40" s="228" t="inlineStr">
        <is>
          <t>маш.час</t>
        </is>
      </c>
      <c r="E40" s="226" t="n">
        <v>40.1666</v>
      </c>
      <c r="F40" s="47" t="n">
        <v>6.66</v>
      </c>
      <c r="G40" s="47">
        <f>ROUND(E40*F40,2)</f>
        <v/>
      </c>
      <c r="H40" s="42">
        <f>G40/G64</f>
        <v/>
      </c>
      <c r="I40" s="214">
        <f>ROUND(F40*'Прил. 10'!$D$11,2)</f>
        <v/>
      </c>
      <c r="J40" s="214">
        <f>ROUND(E40*I40,2)</f>
        <v/>
      </c>
    </row>
    <row r="41" outlineLevel="1" ht="31.7" customFormat="1" customHeight="1" s="146">
      <c r="A41" s="210" t="n">
        <v>21</v>
      </c>
      <c r="B41" s="224" t="inlineStr">
        <is>
          <t>91.05.02-005</t>
        </is>
      </c>
      <c r="C41" s="225" t="inlineStr">
        <is>
          <t>Краны козловые, грузоподъемность 32 т</t>
        </is>
      </c>
      <c r="D41" s="228" t="inlineStr">
        <is>
          <t>маш.час</t>
        </is>
      </c>
      <c r="E41" s="226" t="n">
        <v>1.913564</v>
      </c>
      <c r="F41" s="47" t="n">
        <v>120.24</v>
      </c>
      <c r="G41" s="47">
        <f>ROUND(E41*F41,2)</f>
        <v/>
      </c>
      <c r="H41" s="42">
        <f>G41/G64</f>
        <v/>
      </c>
      <c r="I41" s="214">
        <f>ROUND(F41*'Прил. 10'!$D$11,2)</f>
        <v/>
      </c>
      <c r="J41" s="214">
        <f>ROUND(E41*I41,2)</f>
        <v/>
      </c>
    </row>
    <row r="42" outlineLevel="1" ht="15.75" customFormat="1" customHeight="1" s="146">
      <c r="A42" s="210" t="n">
        <v>22</v>
      </c>
      <c r="B42" s="224" t="inlineStr">
        <is>
          <t>91.01.01-034</t>
        </is>
      </c>
      <c r="C42" s="225" t="inlineStr">
        <is>
          <t>Бульдозеры, мощность 59 кВт (80 л.с.)</t>
        </is>
      </c>
      <c r="D42" s="228" t="inlineStr">
        <is>
          <t>маш.час</t>
        </is>
      </c>
      <c r="E42" s="226" t="n">
        <v>3.623775</v>
      </c>
      <c r="F42" s="47" t="n">
        <v>59.47</v>
      </c>
      <c r="G42" s="47">
        <f>ROUND(E42*F42,2)</f>
        <v/>
      </c>
      <c r="H42" s="42">
        <f>G42/G64</f>
        <v/>
      </c>
      <c r="I42" s="214">
        <f>ROUND(F42*'Прил. 10'!$D$11,2)</f>
        <v/>
      </c>
      <c r="J42" s="214">
        <f>ROUND(E42*I42,2)</f>
        <v/>
      </c>
    </row>
    <row r="43" outlineLevel="1" ht="31.7" customFormat="1" customHeight="1" s="146">
      <c r="A43" s="210" t="n">
        <v>23</v>
      </c>
      <c r="B43" s="224" t="inlineStr">
        <is>
          <t>91.01.01-035</t>
        </is>
      </c>
      <c r="C43" s="225" t="inlineStr">
        <is>
          <t>Бульдозеры, мощность 79 кВт (108 л.с.)</t>
        </is>
      </c>
      <c r="D43" s="228" t="inlineStr">
        <is>
          <t>маш.час</t>
        </is>
      </c>
      <c r="E43" s="226" t="n">
        <v>2.50712</v>
      </c>
      <c r="F43" s="47" t="n">
        <v>79.06999999999999</v>
      </c>
      <c r="G43" s="47">
        <f>ROUND(E43*F43,2)</f>
        <v/>
      </c>
      <c r="H43" s="42">
        <f>G43/G64</f>
        <v/>
      </c>
      <c r="I43" s="214">
        <f>ROUND(F43*'Прил. 10'!$D$11,2)</f>
        <v/>
      </c>
      <c r="J43" s="214">
        <f>ROUND(E43*I43,2)</f>
        <v/>
      </c>
    </row>
    <row r="44" outlineLevel="1" ht="31.7" customFormat="1" customHeight="1" s="146">
      <c r="A44" s="210" t="n">
        <v>24</v>
      </c>
      <c r="B44" s="224" t="inlineStr">
        <is>
          <t>91.01.01-046</t>
        </is>
      </c>
      <c r="C44" s="225" t="inlineStr">
        <is>
          <t>Бульдозеры, мощность 303 кВт (410 л.с.)</t>
        </is>
      </c>
      <c r="D44" s="228" t="inlineStr">
        <is>
          <t>маш.час</t>
        </is>
      </c>
      <c r="E44" s="226" t="n">
        <v>0.5998</v>
      </c>
      <c r="F44" s="47" t="n">
        <v>293.08</v>
      </c>
      <c r="G44" s="47">
        <f>ROUND(E44*F44,2)</f>
        <v/>
      </c>
      <c r="H44" s="42">
        <f>G44/G64</f>
        <v/>
      </c>
      <c r="I44" s="214">
        <f>ROUND(F44*'Прил. 10'!$D$11,2)</f>
        <v/>
      </c>
      <c r="J44" s="214">
        <f>ROUND(E44*I44,2)</f>
        <v/>
      </c>
    </row>
    <row r="45" outlineLevel="1" ht="63" customFormat="1" customHeight="1" s="146">
      <c r="A45" s="210" t="n">
        <v>25</v>
      </c>
      <c r="B45" s="224" t="inlineStr">
        <is>
          <t>91.18.01-007</t>
        </is>
      </c>
      <c r="C45" s="2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5" s="228" t="inlineStr">
        <is>
          <t>маш.час</t>
        </is>
      </c>
      <c r="E45" s="226" t="n">
        <v>1.53824</v>
      </c>
      <c r="F45" s="47" t="n">
        <v>90</v>
      </c>
      <c r="G45" s="47">
        <f>ROUND(E45*F45,2)</f>
        <v/>
      </c>
      <c r="H45" s="42">
        <f>G45/G64</f>
        <v/>
      </c>
      <c r="I45" s="214">
        <f>ROUND(F45*'Прил. 10'!$D$11,2)</f>
        <v/>
      </c>
      <c r="J45" s="214">
        <f>ROUND(E45*I45,2)</f>
        <v/>
      </c>
    </row>
    <row r="46" outlineLevel="1" ht="15.75" customFormat="1" customHeight="1" s="146">
      <c r="A46" s="210" t="n">
        <v>26</v>
      </c>
      <c r="B46" s="224" t="inlineStr">
        <is>
          <t>91.13.01-038</t>
        </is>
      </c>
      <c r="C46" s="225" t="inlineStr">
        <is>
          <t>Машины поливомоечные 6000 л</t>
        </is>
      </c>
      <c r="D46" s="228" t="inlineStr">
        <is>
          <t>маш.час</t>
        </is>
      </c>
      <c r="E46" s="226" t="n">
        <v>1.00672</v>
      </c>
      <c r="F46" s="47" t="n">
        <v>110</v>
      </c>
      <c r="G46" s="47">
        <f>ROUND(E46*F46,2)</f>
        <v/>
      </c>
      <c r="H46" s="42">
        <f>G46/G64</f>
        <v/>
      </c>
      <c r="I46" s="214">
        <f>ROUND(F46*'Прил. 10'!$D$11,2)</f>
        <v/>
      </c>
      <c r="J46" s="214">
        <f>ROUND(E46*I46,2)</f>
        <v/>
      </c>
    </row>
    <row r="47" outlineLevel="1" ht="15.75" customFormat="1" customHeight="1" s="146">
      <c r="A47" s="210" t="n">
        <v>27</v>
      </c>
      <c r="B47" s="224" t="inlineStr">
        <is>
          <t>91.07.04-001</t>
        </is>
      </c>
      <c r="C47" s="225" t="inlineStr">
        <is>
          <t>Вибраторы глубинные</t>
        </is>
      </c>
      <c r="D47" s="228" t="inlineStr">
        <is>
          <t>маш.час</t>
        </is>
      </c>
      <c r="E47" s="226" t="n">
        <v>34.422374</v>
      </c>
      <c r="F47" s="47" t="n">
        <v>1.9</v>
      </c>
      <c r="G47" s="47">
        <f>ROUND(E47*F47,2)</f>
        <v/>
      </c>
      <c r="H47" s="42">
        <f>G47/G64</f>
        <v/>
      </c>
      <c r="I47" s="214">
        <f>ROUND(F47*'Прил. 10'!$D$11,2)</f>
        <v/>
      </c>
      <c r="J47" s="214">
        <f>ROUND(E47*I47,2)</f>
        <v/>
      </c>
    </row>
    <row r="48" outlineLevel="1" ht="31.7" customFormat="1" customHeight="1" s="146">
      <c r="A48" s="210" t="n">
        <v>28</v>
      </c>
      <c r="B48" s="224" t="inlineStr">
        <is>
          <t>91.08.03-015</t>
        </is>
      </c>
      <c r="C48" s="225" t="inlineStr">
        <is>
          <t>Катки самоходные гладкие вибрационные, масса 5 т</t>
        </is>
      </c>
      <c r="D48" s="228" t="inlineStr">
        <is>
          <t>маш.час</t>
        </is>
      </c>
      <c r="E48" s="226" t="n">
        <v>0.30096</v>
      </c>
      <c r="F48" s="47" t="n">
        <v>176.03</v>
      </c>
      <c r="G48" s="47">
        <f>ROUND(E48*F48,2)</f>
        <v/>
      </c>
      <c r="H48" s="42">
        <f>G48/G64</f>
        <v/>
      </c>
      <c r="I48" s="214">
        <f>ROUND(F48*'Прил. 10'!$D$11,2)</f>
        <v/>
      </c>
      <c r="J48" s="214">
        <f>ROUND(E48*I48,2)</f>
        <v/>
      </c>
    </row>
    <row r="49" outlineLevel="1" ht="15.75" customFormat="1" customHeight="1" s="146">
      <c r="A49" s="210" t="n">
        <v>29</v>
      </c>
      <c r="B49" s="224" t="inlineStr">
        <is>
          <t>91.17.04-042</t>
        </is>
      </c>
      <c r="C49" s="225" t="inlineStr">
        <is>
          <t>Аппараты для газовой сварки и резки</t>
        </is>
      </c>
      <c r="D49" s="228" t="inlineStr">
        <is>
          <t>маш.час</t>
        </is>
      </c>
      <c r="E49" s="226" t="n">
        <v>40.2028936</v>
      </c>
      <c r="F49" s="47" t="n">
        <v>1.2</v>
      </c>
      <c r="G49" s="47">
        <f>ROUND(E49*F49,2)</f>
        <v/>
      </c>
      <c r="H49" s="42">
        <f>G49/G64</f>
        <v/>
      </c>
      <c r="I49" s="214">
        <f>ROUND(F49*'Прил. 10'!$D$11,2)</f>
        <v/>
      </c>
      <c r="J49" s="214">
        <f>ROUND(E49*I49,2)</f>
        <v/>
      </c>
    </row>
    <row r="50" outlineLevel="1" ht="47.25" customFormat="1" customHeight="1" s="146">
      <c r="A50" s="210" t="n">
        <v>30</v>
      </c>
      <c r="B50" s="224" t="inlineStr">
        <is>
          <t>91.17.01-001</t>
        </is>
      </c>
      <c r="C50" s="225" t="inlineStr">
        <is>
          <t>Выпрямители сварочные многопостовые с количеством постов до 30</t>
        </is>
      </c>
      <c r="D50" s="228" t="inlineStr">
        <is>
          <t>маш.час</t>
        </is>
      </c>
      <c r="E50" s="226" t="n">
        <v>1.16064</v>
      </c>
      <c r="F50" s="47" t="n">
        <v>34.09</v>
      </c>
      <c r="G50" s="47">
        <f>ROUND(E50*F50,2)</f>
        <v/>
      </c>
      <c r="H50" s="42">
        <f>G50/G64</f>
        <v/>
      </c>
      <c r="I50" s="214">
        <f>ROUND(F50*'Прил. 10'!$D$11,2)</f>
        <v/>
      </c>
      <c r="J50" s="214">
        <f>ROUND(E50*I50,2)</f>
        <v/>
      </c>
    </row>
    <row r="51" outlineLevel="1" ht="31.7" customFormat="1" customHeight="1" s="146">
      <c r="A51" s="210" t="n">
        <v>31</v>
      </c>
      <c r="B51" s="224" t="inlineStr">
        <is>
          <t>91.06.03-062</t>
        </is>
      </c>
      <c r="C51" s="225" t="inlineStr">
        <is>
          <t>Лебедки электрические тяговым усилием до 31,39 кН (3,2 т)</t>
        </is>
      </c>
      <c r="D51" s="228" t="inlineStr">
        <is>
          <t>маш.час</t>
        </is>
      </c>
      <c r="E51" s="226" t="n">
        <v>5.048696</v>
      </c>
      <c r="F51" s="47" t="n">
        <v>6.9</v>
      </c>
      <c r="G51" s="47">
        <f>ROUND(E51*F51,2)</f>
        <v/>
      </c>
      <c r="H51" s="42">
        <f>G51/G64</f>
        <v/>
      </c>
      <c r="I51" s="214">
        <f>ROUND(F51*'Прил. 10'!$D$11,2)</f>
        <v/>
      </c>
      <c r="J51" s="214">
        <f>ROUND(E51*I51,2)</f>
        <v/>
      </c>
    </row>
    <row r="52" outlineLevel="1" ht="15.75" customFormat="1" customHeight="1" s="146">
      <c r="A52" s="210" t="n">
        <v>32</v>
      </c>
      <c r="B52" s="224" t="inlineStr">
        <is>
          <t>91.21.22-421</t>
        </is>
      </c>
      <c r="C52" s="225" t="inlineStr">
        <is>
          <t>Термосы 100 л</t>
        </is>
      </c>
      <c r="D52" s="228" t="inlineStr">
        <is>
          <t>маш.час</t>
        </is>
      </c>
      <c r="E52" s="226" t="n">
        <v>10.42046</v>
      </c>
      <c r="F52" s="47" t="n">
        <v>2.7</v>
      </c>
      <c r="G52" s="47">
        <f>ROUND(E52*F52,2)</f>
        <v/>
      </c>
      <c r="H52" s="42">
        <f>G52/G64</f>
        <v/>
      </c>
      <c r="I52" s="214">
        <f>ROUND(F52*'Прил. 10'!$D$11,2)</f>
        <v/>
      </c>
      <c r="J52" s="214">
        <f>ROUND(E52*I52,2)</f>
        <v/>
      </c>
    </row>
    <row r="53" outlineLevel="1" ht="15.75" customFormat="1" customHeight="1" s="146">
      <c r="A53" s="210" t="n">
        <v>33</v>
      </c>
      <c r="B53" s="224" t="inlineStr">
        <is>
          <t>91.07.04-002</t>
        </is>
      </c>
      <c r="C53" s="225" t="inlineStr">
        <is>
          <t>Вибраторы поверхностные</t>
        </is>
      </c>
      <c r="D53" s="228" t="inlineStr">
        <is>
          <t>маш.час</t>
        </is>
      </c>
      <c r="E53" s="226" t="n">
        <v>51.24048</v>
      </c>
      <c r="F53" s="47" t="n">
        <v>0.5</v>
      </c>
      <c r="G53" s="47">
        <f>ROUND(E53*F53,2)</f>
        <v/>
      </c>
      <c r="H53" s="42">
        <f>G53/G64</f>
        <v/>
      </c>
      <c r="I53" s="214">
        <f>ROUND(F53*'Прил. 10'!$D$11,2)</f>
        <v/>
      </c>
      <c r="J53" s="214">
        <f>ROUND(E53*I53,2)</f>
        <v/>
      </c>
    </row>
    <row r="54" outlineLevel="1" ht="31.7" customFormat="1" customHeight="1" s="146">
      <c r="A54" s="210" t="n">
        <v>34</v>
      </c>
      <c r="B54" s="224" t="inlineStr">
        <is>
          <t>91.07.08-024</t>
        </is>
      </c>
      <c r="C54" s="225" t="inlineStr">
        <is>
          <t>Растворосмесители передвижные, объем барабана 65 л</t>
        </is>
      </c>
      <c r="D54" s="228" t="inlineStr">
        <is>
          <t>маш.час</t>
        </is>
      </c>
      <c r="E54" s="226" t="n">
        <v>1.32912</v>
      </c>
      <c r="F54" s="47" t="n">
        <v>12.39</v>
      </c>
      <c r="G54" s="47">
        <f>ROUND(E54*F54,2)</f>
        <v/>
      </c>
      <c r="H54" s="42">
        <f>G54/G64</f>
        <v/>
      </c>
      <c r="I54" s="214">
        <f>ROUND(F54*'Прил. 10'!$D$11,2)</f>
        <v/>
      </c>
      <c r="J54" s="214">
        <f>ROUND(E54*I54,2)</f>
        <v/>
      </c>
    </row>
    <row r="55" outlineLevel="1" ht="31.7" customFormat="1" customHeight="1" s="146">
      <c r="A55" s="210" t="n">
        <v>35</v>
      </c>
      <c r="B55" s="224" t="inlineStr">
        <is>
          <t>91.06.03-060</t>
        </is>
      </c>
      <c r="C55" s="225" t="inlineStr">
        <is>
          <t>Лебедки электрические тяговым усилием до 5,79 кН (0,59 т)</t>
        </is>
      </c>
      <c r="D55" s="228" t="inlineStr">
        <is>
          <t>маш.час</t>
        </is>
      </c>
      <c r="E55" s="226" t="n">
        <v>4.5834654</v>
      </c>
      <c r="F55" s="47" t="n">
        <v>1.7</v>
      </c>
      <c r="G55" s="47">
        <f>ROUND(E55*F55,2)</f>
        <v/>
      </c>
      <c r="H55" s="42">
        <f>G55/G64</f>
        <v/>
      </c>
      <c r="I55" s="214">
        <f>ROUND(F55*'Прил. 10'!$D$11,2)</f>
        <v/>
      </c>
      <c r="J55" s="214">
        <f>ROUND(E55*I55,2)</f>
        <v/>
      </c>
    </row>
    <row r="56" outlineLevel="1" ht="31.7" customFormat="1" customHeight="1" s="146">
      <c r="A56" s="210" t="n">
        <v>36</v>
      </c>
      <c r="B56" s="224" t="inlineStr">
        <is>
          <t>91.21.22-638</t>
        </is>
      </c>
      <c r="C56" s="225" t="inlineStr">
        <is>
          <t>Пылесосы промышленные, мощность до 2000 Вт</t>
        </is>
      </c>
      <c r="D56" s="228" t="inlineStr">
        <is>
          <t>маш.час</t>
        </is>
      </c>
      <c r="E56" s="226" t="n">
        <v>2.3408</v>
      </c>
      <c r="F56" s="47" t="n">
        <v>3.29</v>
      </c>
      <c r="G56" s="47">
        <f>ROUND(E56*F56,2)</f>
        <v/>
      </c>
      <c r="H56" s="42">
        <f>G56/G64</f>
        <v/>
      </c>
      <c r="I56" s="214">
        <f>ROUND(F56*'Прил. 10'!$D$11,2)</f>
        <v/>
      </c>
      <c r="J56" s="214">
        <f>ROUND(E56*I56,2)</f>
        <v/>
      </c>
    </row>
    <row r="57" outlineLevel="1" ht="31.7" customFormat="1" customHeight="1" s="146">
      <c r="A57" s="210" t="n">
        <v>37</v>
      </c>
      <c r="B57" s="224" t="inlineStr">
        <is>
          <t>91.06.01-003</t>
        </is>
      </c>
      <c r="C57" s="225" t="inlineStr">
        <is>
          <t>Домкраты гидравлические, грузоподъемность 63-100 т</t>
        </is>
      </c>
      <c r="D57" s="228" t="inlineStr">
        <is>
          <t>маш.час</t>
        </is>
      </c>
      <c r="E57" s="226" t="n">
        <v>7.286128</v>
      </c>
      <c r="F57" s="47" t="n">
        <v>0.9</v>
      </c>
      <c r="G57" s="47">
        <f>ROUND(E57*F57,2)</f>
        <v/>
      </c>
      <c r="H57" s="42">
        <f>G57/G64</f>
        <v/>
      </c>
      <c r="I57" s="214">
        <f>ROUND(F57*'Прил. 10'!$D$11,2)</f>
        <v/>
      </c>
      <c r="J57" s="214">
        <f>ROUND(E57*I57,2)</f>
        <v/>
      </c>
    </row>
    <row r="58" outlineLevel="1" ht="15.75" customFormat="1" customHeight="1" s="146">
      <c r="A58" s="210" t="n">
        <v>38</v>
      </c>
      <c r="B58" s="224" t="inlineStr">
        <is>
          <t>91.21.12-004</t>
        </is>
      </c>
      <c r="C58" s="225" t="inlineStr">
        <is>
          <t>Ножницы электрические</t>
        </is>
      </c>
      <c r="D58" s="228" t="inlineStr">
        <is>
          <t>маш.час</t>
        </is>
      </c>
      <c r="E58" s="226" t="n">
        <v>0.13788</v>
      </c>
      <c r="F58" s="47" t="n">
        <v>33.59</v>
      </c>
      <c r="G58" s="47">
        <f>ROUND(E58*F58,2)</f>
        <v/>
      </c>
      <c r="H58" s="42">
        <f>G58/G64</f>
        <v/>
      </c>
      <c r="I58" s="214">
        <f>ROUND(F58*'Прил. 10'!$D$11,2)</f>
        <v/>
      </c>
      <c r="J58" s="214">
        <f>ROUND(E58*I58,2)</f>
        <v/>
      </c>
    </row>
    <row r="59" outlineLevel="1" ht="47.25" customFormat="1" customHeight="1" s="146">
      <c r="A59" s="210" t="n">
        <v>39</v>
      </c>
      <c r="B59" s="224" t="inlineStr">
        <is>
          <t>91.08.09-023</t>
        </is>
      </c>
      <c r="C59" s="225" t="inlineStr">
        <is>
          <t>Трамбовки пневматические при работе от передвижных компрессорных станций</t>
        </is>
      </c>
      <c r="D59" s="228" t="inlineStr">
        <is>
          <t>маш.час</t>
        </is>
      </c>
      <c r="E59" s="226" t="n">
        <v>3.10992</v>
      </c>
      <c r="F59" s="47" t="n">
        <v>0.55</v>
      </c>
      <c r="G59" s="47">
        <f>ROUND(E59*F59,2)</f>
        <v/>
      </c>
      <c r="H59" s="42">
        <f>G59/G64</f>
        <v/>
      </c>
      <c r="I59" s="214">
        <f>ROUND(F59*'Прил. 10'!$D$11,2)</f>
        <v/>
      </c>
      <c r="J59" s="214">
        <f>ROUND(E59*I59,2)</f>
        <v/>
      </c>
    </row>
    <row r="60" outlineLevel="1" ht="63" customFormat="1" customHeight="1" s="146">
      <c r="A60" s="210" t="n">
        <v>40</v>
      </c>
      <c r="B60" s="224" t="inlineStr">
        <is>
          <t>91.06.05-057</t>
        </is>
      </c>
      <c r="C60" s="225" t="inlineStr">
        <is>
          <t>Погрузчики одноковшовые универсальные фронтальные пневмоколесные, грузоподъемность 3 т</t>
        </is>
      </c>
      <c r="D60" s="228" t="inlineStr">
        <is>
          <t>маш.час</t>
        </is>
      </c>
      <c r="E60" s="226" t="n">
        <v>0.000875</v>
      </c>
      <c r="F60" s="47" t="n">
        <v>90.40000000000001</v>
      </c>
      <c r="G60" s="47">
        <f>ROUND(E60*F60,2)</f>
        <v/>
      </c>
      <c r="H60" s="42">
        <f>G60/G64</f>
        <v/>
      </c>
      <c r="I60" s="214">
        <f>ROUND(F60*'Прил. 10'!$D$11,2)</f>
        <v/>
      </c>
      <c r="J60" s="214">
        <f>ROUND(E60*I60,2)</f>
        <v/>
      </c>
    </row>
    <row r="61" outlineLevel="1" ht="31.7" customFormat="1" customHeight="1" s="146">
      <c r="A61" s="210" t="n">
        <v>41</v>
      </c>
      <c r="B61" s="224" t="inlineStr">
        <is>
          <t>91.08.09-024</t>
        </is>
      </c>
      <c r="C61" s="225" t="inlineStr">
        <is>
          <t>Трамбовки пневматические при работе от стационарного компрессора</t>
        </is>
      </c>
      <c r="D61" s="228" t="inlineStr">
        <is>
          <t>маш.час</t>
        </is>
      </c>
      <c r="E61" s="226" t="n">
        <v>0.005</v>
      </c>
      <c r="F61" s="47" t="n">
        <v>4.91</v>
      </c>
      <c r="G61" s="47">
        <f>ROUND(E61*F61,2)</f>
        <v/>
      </c>
      <c r="H61" s="42">
        <f>G61/G64</f>
        <v/>
      </c>
      <c r="I61" s="214">
        <f>ROUND(F61*'Прил. 10'!$D$11,2)</f>
        <v/>
      </c>
      <c r="J61" s="214">
        <f>ROUND(E61*I61,2)</f>
        <v/>
      </c>
    </row>
    <row r="62" ht="15.75" customFormat="1" customHeight="1" s="146">
      <c r="A62" s="210" t="n"/>
      <c r="B62" s="146" t="n"/>
      <c r="C62" s="210" t="inlineStr">
        <is>
          <t>Итого прочие Машины и механизмы</t>
        </is>
      </c>
      <c r="D62" s="210" t="n"/>
      <c r="E62" s="210" t="n"/>
      <c r="F62" s="214" t="n"/>
      <c r="G62" s="214">
        <f>SUM(G32:G61)</f>
        <v/>
      </c>
      <c r="H62" s="42">
        <f>SUM(H32:H61)</f>
        <v/>
      </c>
      <c r="I62" s="214" t="n"/>
      <c r="J62" s="214">
        <f>SUM(J32:J61)</f>
        <v/>
      </c>
    </row>
    <row r="63" ht="36.75" customFormat="1" customHeight="1" s="134">
      <c r="A63" s="172" t="n"/>
      <c r="B63" s="172" t="n"/>
      <c r="C63" s="225" t="inlineStr">
        <is>
          <t>Итого прочие машины и механизмы 
(с коэффициентом на демонтаж 0,7)</t>
        </is>
      </c>
      <c r="D63" s="172" t="n"/>
      <c r="E63" s="174" t="n"/>
      <c r="F63" s="180" t="n"/>
      <c r="G63" s="181">
        <f>G62*0.7</f>
        <v/>
      </c>
      <c r="H63" s="179">
        <f>G63/G65</f>
        <v/>
      </c>
      <c r="I63" s="181" t="n"/>
      <c r="J63" s="181">
        <f>J62*0.7</f>
        <v/>
      </c>
    </row>
    <row r="64" ht="15.75" customFormat="1" customHeight="1" s="146">
      <c r="A64" s="210" t="n"/>
      <c r="B64" s="210" t="inlineStr">
        <is>
          <t>Итого по разделу "Машины и механизмы"</t>
        </is>
      </c>
      <c r="C64" s="234" t="n"/>
      <c r="D64" s="234" t="n"/>
      <c r="E64" s="234" t="n"/>
      <c r="F64" s="235" t="n"/>
      <c r="G64" s="214">
        <f>G30+G62</f>
        <v/>
      </c>
      <c r="H64" s="42">
        <f>H30+H62</f>
        <v/>
      </c>
      <c r="I64" s="214" t="n"/>
      <c r="J64" s="214">
        <f>J30+J62</f>
        <v/>
      </c>
    </row>
    <row r="65" ht="38.25" customFormat="1" customHeight="1" s="134">
      <c r="A65" s="172" t="n"/>
      <c r="B65" s="172" t="n"/>
      <c r="C65" s="182" t="inlineStr">
        <is>
          <t>Итого по разделу «Машины и механизмы»  
(с коэффициентом на демонтаж 0,7)</t>
        </is>
      </c>
      <c r="D65" s="183" t="n"/>
      <c r="E65" s="184" t="n"/>
      <c r="F65" s="185" t="n"/>
      <c r="G65" s="181">
        <f>G31+G63</f>
        <v/>
      </c>
      <c r="H65" s="179" t="n">
        <v>1</v>
      </c>
      <c r="I65" s="186" t="n"/>
      <c r="J65" s="181">
        <f>J31+J63</f>
        <v/>
      </c>
    </row>
    <row r="66" ht="15.75" customFormat="1" customHeight="1" s="146">
      <c r="A66" s="222" t="n"/>
      <c r="B66" s="220" t="inlineStr">
        <is>
          <t>Оборудование</t>
        </is>
      </c>
      <c r="C66" s="234" t="n"/>
      <c r="D66" s="234" t="n"/>
      <c r="E66" s="234" t="n"/>
      <c r="F66" s="234" t="n"/>
      <c r="G66" s="234" t="n"/>
      <c r="H66" s="234" t="n"/>
      <c r="I66" s="234" t="n"/>
      <c r="J66" s="235" t="n"/>
    </row>
    <row r="67" ht="15.75" customFormat="1" customHeight="1" s="146">
      <c r="A67" s="222" t="n"/>
      <c r="B67" s="222" t="inlineStr">
        <is>
          <t>Основное оборудование</t>
        </is>
      </c>
      <c r="C67" s="234" t="n"/>
      <c r="D67" s="234" t="n"/>
      <c r="E67" s="234" t="n"/>
      <c r="F67" s="234" t="n"/>
      <c r="G67" s="234" t="n"/>
      <c r="H67" s="234" t="n"/>
      <c r="I67" s="234" t="n"/>
      <c r="J67" s="235" t="n"/>
    </row>
    <row r="68" outlineLevel="1" ht="15.75" customFormat="1" customHeight="1" s="146">
      <c r="A68" s="222" t="n"/>
      <c r="B68" s="222" t="n"/>
      <c r="C68" s="222" t="inlineStr">
        <is>
          <t>Итого основное оборудование</t>
        </is>
      </c>
      <c r="D68" s="222" t="n"/>
      <c r="E68" s="222" t="n"/>
      <c r="F68" s="223" t="n"/>
      <c r="G68" s="223" t="n">
        <v>0</v>
      </c>
      <c r="H68" s="222" t="n">
        <v>0</v>
      </c>
      <c r="I68" s="223" t="n"/>
      <c r="J68" s="223" t="n">
        <v>0</v>
      </c>
    </row>
    <row r="69" ht="15.75" customFormat="1" customHeight="1" s="146">
      <c r="A69" s="222" t="n"/>
      <c r="B69" s="222" t="inlineStr">
        <is>
          <t>Прочее оборудование</t>
        </is>
      </c>
      <c r="C69" s="234" t="n"/>
      <c r="D69" s="234" t="n"/>
      <c r="E69" s="234" t="n"/>
      <c r="F69" s="234" t="n"/>
      <c r="G69" s="234" t="n"/>
      <c r="H69" s="234" t="n"/>
      <c r="I69" s="234" t="n"/>
      <c r="J69" s="235" t="n"/>
    </row>
    <row r="70" outlineLevel="1" ht="15.75" customFormat="1" customHeight="1" s="146">
      <c r="A70" s="222" t="n"/>
      <c r="B70" s="222" t="n"/>
      <c r="C70" s="222" t="inlineStr">
        <is>
          <t>Итого прочее оборудование</t>
        </is>
      </c>
      <c r="D70" s="222" t="n"/>
      <c r="E70" s="222" t="n"/>
      <c r="F70" s="223" t="n"/>
      <c r="G70" s="223" t="n">
        <v>0</v>
      </c>
      <c r="H70" s="222" t="n">
        <v>0</v>
      </c>
      <c r="I70" s="223" t="n"/>
      <c r="J70" s="223" t="n">
        <v>0</v>
      </c>
    </row>
    <row r="71" outlineLevel="1" ht="15.75" customFormat="1" customHeight="1" s="146">
      <c r="A71" s="222" t="n"/>
      <c r="B71" s="222" t="n"/>
      <c r="C71" s="220" t="inlineStr">
        <is>
          <t>Итого по разделу «Оборудование»</t>
        </is>
      </c>
      <c r="D71" s="222" t="n"/>
      <c r="E71" s="222" t="n"/>
      <c r="F71" s="223" t="n"/>
      <c r="G71" s="223" t="n">
        <v>0</v>
      </c>
      <c r="H71" s="222" t="n">
        <v>0</v>
      </c>
      <c r="I71" s="223" t="n"/>
      <c r="J71" s="223" t="n">
        <v>0</v>
      </c>
    </row>
    <row r="72" outlineLevel="1" ht="15.75" customFormat="1" customHeight="1" s="146">
      <c r="A72" s="222" t="n"/>
      <c r="B72" s="222" t="n"/>
      <c r="C72" s="222" t="inlineStr">
        <is>
          <t>в том числе технологическое оборудование</t>
        </is>
      </c>
      <c r="D72" s="222" t="n"/>
      <c r="E72" s="222" t="n"/>
      <c r="F72" s="223" t="n"/>
      <c r="G72" s="223" t="n">
        <v>0</v>
      </c>
      <c r="H72" s="222" t="n"/>
      <c r="I72" s="223" t="n"/>
      <c r="J72" s="223" t="n">
        <v>0</v>
      </c>
    </row>
    <row r="73" ht="15.75" customFormat="1" customHeight="1" s="146">
      <c r="A73" s="210" t="n"/>
      <c r="B73" s="209" t="inlineStr">
        <is>
          <t>Материалы</t>
        </is>
      </c>
      <c r="C73" s="234" t="n"/>
      <c r="D73" s="234" t="n"/>
      <c r="E73" s="234" t="n"/>
      <c r="F73" s="234" t="n"/>
      <c r="G73" s="234" t="n"/>
      <c r="H73" s="235" t="n"/>
      <c r="I73" s="214" t="n"/>
      <c r="J73" s="214" t="n"/>
    </row>
    <row r="74" ht="15.75" customFormat="1" customHeight="1" s="146">
      <c r="A74" s="210" t="n"/>
      <c r="B74" s="210" t="inlineStr">
        <is>
          <t>Основные Материалы</t>
        </is>
      </c>
      <c r="C74" s="234" t="n"/>
      <c r="D74" s="234" t="n"/>
      <c r="E74" s="234" t="n"/>
      <c r="F74" s="234" t="n"/>
      <c r="G74" s="234" t="n"/>
      <c r="H74" s="235" t="n"/>
      <c r="I74" s="214" t="n"/>
      <c r="J74" s="214" t="n"/>
    </row>
    <row r="75" ht="15.75" customFormat="1" customHeight="1" s="146">
      <c r="A75" s="210" t="n"/>
      <c r="B75" s="224" t="inlineStr">
        <is>
          <t>Итого основные Материалы</t>
        </is>
      </c>
      <c r="C75" s="234" t="n"/>
      <c r="D75" s="234" t="n"/>
      <c r="E75" s="234" t="n"/>
      <c r="F75" s="235" t="n"/>
      <c r="G75" s="47" t="n">
        <v>0</v>
      </c>
      <c r="H75" s="42" t="n">
        <v>0</v>
      </c>
      <c r="I75" s="214" t="n"/>
      <c r="J75" s="214" t="n">
        <v>0</v>
      </c>
    </row>
    <row r="76" ht="15.75" customFormat="1" customHeight="1" s="146">
      <c r="A76" s="210" t="n"/>
      <c r="B76" s="210" t="inlineStr">
        <is>
          <t>Итого прочие Материалы</t>
        </is>
      </c>
      <c r="C76" s="234" t="n"/>
      <c r="D76" s="234" t="n"/>
      <c r="E76" s="234" t="n"/>
      <c r="F76" s="235" t="n"/>
      <c r="G76" s="214" t="n">
        <v>0</v>
      </c>
      <c r="H76" s="42" t="n">
        <v>0</v>
      </c>
      <c r="I76" s="214" t="n"/>
      <c r="J76" s="214" t="n">
        <v>0</v>
      </c>
    </row>
    <row r="77" ht="15.75" customFormat="1" customHeight="1" s="146">
      <c r="A77" s="210" t="n"/>
      <c r="B77" s="210" t="inlineStr">
        <is>
          <t>Итого по разделу "Материалы"</t>
        </is>
      </c>
      <c r="C77" s="234" t="n"/>
      <c r="D77" s="234" t="n"/>
      <c r="E77" s="234" t="n"/>
      <c r="F77" s="235" t="n"/>
      <c r="G77" s="214">
        <f>G75+G76</f>
        <v/>
      </c>
      <c r="H77" s="42">
        <f>H75+H76</f>
        <v/>
      </c>
      <c r="I77" s="214" t="n"/>
      <c r="J77" s="214">
        <f>J75+J76</f>
        <v/>
      </c>
    </row>
    <row r="78" ht="15.75" customFormat="1" customHeight="1" s="146">
      <c r="A78" s="211" t="n"/>
      <c r="B78" s="228" t="n"/>
      <c r="C78" s="225" t="inlineStr">
        <is>
          <t>ИТОГО ПО РМ</t>
        </is>
      </c>
      <c r="D78" s="228" t="n"/>
      <c r="E78" s="228" t="n"/>
      <c r="F78" s="227" t="n"/>
      <c r="G78" s="227">
        <f>+G14+G64+G77</f>
        <v/>
      </c>
      <c r="H78" s="58" t="n"/>
      <c r="I78" s="214" t="n"/>
      <c r="J78" s="227">
        <f>+J14+J64+J77</f>
        <v/>
      </c>
    </row>
    <row r="79" ht="44.25" customFormat="1" customHeight="1" s="134">
      <c r="A79" s="172" t="n"/>
      <c r="B79" s="172" t="n"/>
      <c r="C79" s="187" t="inlineStr">
        <is>
          <t>ИТОГО ПО РМ
(с коэффициентом на демонтаж 0,7)</t>
        </is>
      </c>
      <c r="D79" s="172" t="n"/>
      <c r="E79" s="174" t="n"/>
      <c r="F79" s="175" t="n"/>
      <c r="G79" s="188">
        <f>G15+G65+G77</f>
        <v/>
      </c>
      <c r="H79" s="189" t="n"/>
      <c r="I79" s="180" t="n"/>
      <c r="J79" s="188">
        <f>J15+J65+J77</f>
        <v/>
      </c>
    </row>
    <row r="80" ht="15.75" customFormat="1" customHeight="1" s="146">
      <c r="A80" s="211" t="n"/>
      <c r="B80" s="228" t="n"/>
      <c r="C80" s="225" t="inlineStr">
        <is>
          <t>Накладные расходы</t>
        </is>
      </c>
      <c r="D80" s="60" t="n">
        <v>1.0271400562981</v>
      </c>
      <c r="E80" s="228" t="n"/>
      <c r="F80" s="227" t="n"/>
      <c r="G80" s="227">
        <f>(G14+G17)*D80</f>
        <v/>
      </c>
      <c r="H80" s="58" t="n"/>
      <c r="I80" s="214" t="n"/>
      <c r="J80" s="214">
        <f>(J14+J17)*D80</f>
        <v/>
      </c>
    </row>
    <row r="81" ht="37.5" customFormat="1" customHeight="1" s="134">
      <c r="A81" s="172" t="n"/>
      <c r="B81" s="172" t="n"/>
      <c r="C81" s="225" t="inlineStr">
        <is>
          <t>Накладные расходы 
(с коэффициентом на демонтаж 0,7)</t>
        </is>
      </c>
      <c r="D81" s="190">
        <f>ROUND(G81/(G$15+$G$18),2)</f>
        <v/>
      </c>
      <c r="E81" s="174" t="n"/>
      <c r="F81" s="175" t="n"/>
      <c r="G81" s="188">
        <f>G80*0.7</f>
        <v/>
      </c>
      <c r="H81" s="191" t="n"/>
      <c r="I81" s="180" t="n"/>
      <c r="J81" s="181">
        <f>ROUND(D81*(J15+J18),2)</f>
        <v/>
      </c>
    </row>
    <row r="82" ht="15.75" customFormat="1" customHeight="1" s="146">
      <c r="A82" s="211" t="n"/>
      <c r="B82" s="228" t="n"/>
      <c r="C82" s="225" t="inlineStr">
        <is>
          <t>Сметная прибыль</t>
        </is>
      </c>
      <c r="D82" s="60" t="n">
        <v>0.59719515718891</v>
      </c>
      <c r="E82" s="228" t="n"/>
      <c r="F82" s="227" t="n"/>
      <c r="G82" s="227">
        <f>(G14+G17)*D82</f>
        <v/>
      </c>
      <c r="H82" s="58" t="n"/>
      <c r="I82" s="214" t="n"/>
      <c r="J82" s="214">
        <f>(J14+J17)*D82</f>
        <v/>
      </c>
    </row>
    <row r="83" ht="37.5" customFormat="1" customHeight="1" s="134">
      <c r="A83" s="172" t="n"/>
      <c r="B83" s="172" t="n"/>
      <c r="C83" s="192" t="inlineStr">
        <is>
          <t>Сметная прибыль 
(с коэффициентом на демонтаж 0,7)</t>
        </is>
      </c>
      <c r="D83" s="190">
        <f>ROUND(G83/(G$15+G$18),2)</f>
        <v/>
      </c>
      <c r="E83" s="174" t="n"/>
      <c r="F83" s="175" t="n"/>
      <c r="G83" s="181">
        <f>G82*0.7</f>
        <v/>
      </c>
      <c r="H83" s="191" t="n"/>
      <c r="I83" s="180" t="n"/>
      <c r="J83" s="181">
        <f>ROUND(D83*(J15+J18),2)</f>
        <v/>
      </c>
    </row>
    <row r="84" ht="15.75" customFormat="1" customHeight="1" s="146">
      <c r="A84" s="211" t="n"/>
      <c r="B84" s="228" t="n"/>
      <c r="C84" s="225" t="inlineStr">
        <is>
          <t>Итого СМР (с НР и СП)</t>
        </is>
      </c>
      <c r="D84" s="228" t="n"/>
      <c r="E84" s="228" t="n"/>
      <c r="F84" s="227" t="n"/>
      <c r="G84" s="227">
        <f>G78+G80+G82</f>
        <v/>
      </c>
      <c r="H84" s="58" t="n"/>
      <c r="I84" s="214" t="n"/>
      <c r="J84" s="227">
        <f>J78+J80+J82</f>
        <v/>
      </c>
    </row>
    <row r="85" ht="42.75" customFormat="1" customHeight="1" s="134">
      <c r="A85" s="172" t="n"/>
      <c r="B85" s="172" t="n"/>
      <c r="C85" s="187" t="inlineStr">
        <is>
          <t>Итого СМР (с НР и СП) 
(с коэффициентом на демонтаж 0,7)</t>
        </is>
      </c>
      <c r="D85" s="172" t="n"/>
      <c r="E85" s="174" t="n"/>
      <c r="F85" s="175" t="n"/>
      <c r="G85" s="188">
        <f>G79+G81+G83</f>
        <v/>
      </c>
      <c r="H85" s="191" t="n"/>
      <c r="I85" s="180" t="n"/>
      <c r="J85" s="188">
        <f>ROUND((J79+J81+J83),2)</f>
        <v/>
      </c>
    </row>
    <row r="86" ht="15.75" customFormat="1" customHeight="1" s="146">
      <c r="A86" s="211" t="n"/>
      <c r="B86" s="228" t="n"/>
      <c r="C86" s="225" t="inlineStr">
        <is>
          <t>ВСЕГО СМР + ОБОРУДОВАНИЕ</t>
        </is>
      </c>
      <c r="D86" s="228" t="n"/>
      <c r="E86" s="228" t="n"/>
      <c r="F86" s="227" t="n"/>
      <c r="G86" s="227">
        <f>G71+G84</f>
        <v/>
      </c>
      <c r="H86" s="58" t="n"/>
      <c r="I86" s="214" t="n"/>
      <c r="J86" s="214">
        <f>J71+J84</f>
        <v/>
      </c>
    </row>
    <row r="87" ht="43.5" customFormat="1" customHeight="1" s="134">
      <c r="A87" s="172" t="n"/>
      <c r="B87" s="172" t="n"/>
      <c r="C87" s="187" t="inlineStr">
        <is>
          <t>ВСЕГО СМР + ОБОРУДОВАНИЕ 
(с коэффициентом на демонтаж 0,7)</t>
        </is>
      </c>
      <c r="D87" s="172" t="n"/>
      <c r="E87" s="174" t="n"/>
      <c r="F87" s="175" t="n"/>
      <c r="G87" s="188">
        <f>G71+G85</f>
        <v/>
      </c>
      <c r="H87" s="188" t="n"/>
      <c r="I87" s="188" t="n"/>
      <c r="J87" s="188">
        <f>J85+J71</f>
        <v/>
      </c>
    </row>
    <row r="88" ht="38.25" customFormat="1" customHeight="1" s="146">
      <c r="A88" s="211" t="n"/>
      <c r="B88" s="228" t="n"/>
      <c r="C88" s="225" t="inlineStr">
        <is>
          <t>ИТОГО ПОКАЗАТЕЛЬ НА ЕД. ИЗМ.</t>
        </is>
      </c>
      <c r="D88" s="228" t="inlineStr">
        <is>
          <t>м2</t>
        </is>
      </c>
      <c r="E88" s="228" t="n">
        <v>403</v>
      </c>
      <c r="F88" s="227" t="n"/>
      <c r="G88" s="227">
        <f>G87/E88</f>
        <v/>
      </c>
      <c r="H88" s="58" t="n"/>
      <c r="I88" s="214" t="n"/>
      <c r="J88" s="227">
        <f>J87/E88</f>
        <v/>
      </c>
    </row>
    <row r="89" ht="15.75" customFormat="1" customHeight="1" s="146">
      <c r="A89" s="146" t="n"/>
      <c r="B89" s="146" t="n"/>
      <c r="C89" s="146" t="n"/>
      <c r="E89" s="146" t="n"/>
      <c r="F89" s="92" t="n"/>
      <c r="G89" s="92" t="n"/>
      <c r="I89" s="92" t="n"/>
      <c r="J89" s="92" t="n"/>
    </row>
    <row r="90" ht="15.75" customFormat="1" customHeight="1" s="146">
      <c r="A90" s="146" t="n"/>
      <c r="B90" s="146" t="n"/>
      <c r="C90" s="146" t="n"/>
      <c r="E90" s="146" t="n"/>
      <c r="F90" s="92" t="n"/>
      <c r="G90" s="92" t="n"/>
      <c r="I90" s="92" t="n"/>
      <c r="J90" s="92" t="n"/>
    </row>
    <row r="91" ht="15.75" customFormat="1" customHeight="1" s="146">
      <c r="A91" s="99" t="n"/>
      <c r="B91" s="146" t="n"/>
      <c r="C91" s="146" t="n"/>
      <c r="E91" s="146" t="n"/>
      <c r="F91" s="92" t="n"/>
      <c r="G91" s="92" t="n"/>
      <c r="I91" s="92" t="n"/>
      <c r="J91" s="92" t="n"/>
    </row>
    <row r="92" ht="15.75" customFormat="1" customHeight="1" s="146">
      <c r="A92" s="146" t="n"/>
      <c r="B92" s="146" t="n"/>
      <c r="C92" s="146" t="n"/>
      <c r="E92" s="146" t="n"/>
      <c r="F92" s="92" t="n"/>
      <c r="G92" s="92" t="n"/>
      <c r="I92" s="92" t="n"/>
      <c r="J92" s="92" t="n"/>
    </row>
    <row r="93" ht="15.75" customFormat="1" customHeight="1" s="146">
      <c r="A93" s="146" t="n"/>
      <c r="B93" s="146" t="n"/>
      <c r="C93" s="146" t="n"/>
      <c r="E93" s="146" t="n"/>
      <c r="F93" s="92" t="n"/>
      <c r="G93" s="92" t="n"/>
      <c r="I93" s="92" t="n"/>
      <c r="J93" s="92" t="n"/>
    </row>
    <row r="94" ht="15.75" customFormat="1" customHeight="1" s="146">
      <c r="A94" s="99" t="n"/>
      <c r="B94" s="146" t="n"/>
      <c r="C94" s="146" t="n"/>
      <c r="E94" s="146" t="n"/>
      <c r="F94" s="92" t="n"/>
      <c r="G94" s="92" t="n"/>
      <c r="I94" s="92" t="n"/>
      <c r="J94" s="92" t="n"/>
    </row>
    <row r="95" ht="15.75" customFormat="1" customHeight="1" s="146">
      <c r="A95" s="146" t="n"/>
      <c r="B95" s="146" t="n"/>
      <c r="C95" s="146" t="n"/>
      <c r="E95" s="146" t="n"/>
      <c r="F95" s="92" t="n"/>
      <c r="G95" s="92" t="n"/>
      <c r="I95" s="92" t="n"/>
      <c r="J95" s="92" t="n"/>
    </row>
  </sheetData>
  <mergeCells count="26">
    <mergeCell ref="B75:F75"/>
    <mergeCell ref="H9:H10"/>
    <mergeCell ref="B67:J67"/>
    <mergeCell ref="B74:H74"/>
    <mergeCell ref="H2:J2"/>
    <mergeCell ref="B20:H20"/>
    <mergeCell ref="B69:J69"/>
    <mergeCell ref="C9:C10"/>
    <mergeCell ref="B77:F77"/>
    <mergeCell ref="E9:E10"/>
    <mergeCell ref="B16:H16"/>
    <mergeCell ref="B9:B10"/>
    <mergeCell ref="D9:D10"/>
    <mergeCell ref="B12:H12"/>
    <mergeCell ref="D6:J6"/>
    <mergeCell ref="F9:G9"/>
    <mergeCell ref="A4:H4"/>
    <mergeCell ref="B64:F64"/>
    <mergeCell ref="A9:A10"/>
    <mergeCell ref="B66:J66"/>
    <mergeCell ref="B73:H73"/>
    <mergeCell ref="A6:C6"/>
    <mergeCell ref="B76:F76"/>
    <mergeCell ref="A7:C7"/>
    <mergeCell ref="B19:H19"/>
    <mergeCell ref="I9:J9"/>
  </mergeCells>
  <conditionalFormatting sqref="E13:E14">
    <cfRule type="expression" priority="1" dxfId="0" stopIfTrue="1">
      <formula>E13&gt;=1/10000</formula>
    </cfRule>
  </conditionalFormatting>
  <conditionalFormatting sqref="E16:E17">
    <cfRule type="expression" priority="2" dxfId="0" stopIfTrue="1">
      <formula>E13&gt;=1/10000</formula>
    </cfRule>
  </conditionalFormatting>
  <conditionalFormatting sqref="E19:E30">
    <cfRule type="expression" priority="3" dxfId="0" stopIfTrue="1">
      <formula>E13&gt;=1/10000</formula>
    </cfRule>
  </conditionalFormatting>
  <conditionalFormatting sqref="E32:E62">
    <cfRule type="expression" priority="4" dxfId="0" stopIfTrue="1">
      <formula>E13&gt;=1/10000</formula>
    </cfRule>
  </conditionalFormatting>
  <conditionalFormatting sqref="E64">
    <cfRule type="expression" priority="5" dxfId="0" stopIfTrue="1">
      <formula>E13&gt;=1/10000</formula>
    </cfRule>
  </conditionalFormatting>
  <conditionalFormatting sqref="E66:E78">
    <cfRule type="expression" priority="6" dxfId="0" stopIfTrue="1">
      <formula>E13&gt;=1/10000</formula>
    </cfRule>
  </conditionalFormatting>
  <conditionalFormatting sqref="E80">
    <cfRule type="expression" priority="7" dxfId="0" stopIfTrue="1">
      <formula>E13&gt;=1/10000</formula>
    </cfRule>
  </conditionalFormatting>
  <conditionalFormatting sqref="E82">
    <cfRule type="expression" priority="8" dxfId="0" stopIfTrue="1">
      <formula>E13&gt;=1/10000</formula>
    </cfRule>
  </conditionalFormatting>
  <conditionalFormatting sqref="E84">
    <cfRule type="expression" priority="9" dxfId="0" stopIfTrue="1">
      <formula>E13&gt;=1/10000</formula>
    </cfRule>
  </conditionalFormatting>
  <conditionalFormatting sqref="E86">
    <cfRule type="expression" priority="10" dxfId="0" stopIfTrue="1">
      <formula>E13&gt;=1/10000</formula>
    </cfRule>
  </conditionalFormatting>
  <conditionalFormatting sqref="E88:E95">
    <cfRule type="expression" priority="11" dxfId="0" stopIfTrue="1">
      <formula>E13&gt;=1/10000</formula>
    </cfRule>
  </conditionalFormatting>
  <conditionalFormatting sqref="E15">
    <cfRule type="expression" priority="12" dxfId="0" stopIfTrue="1">
      <formula>E15&gt;=1/10000</formula>
    </cfRule>
  </conditionalFormatting>
  <conditionalFormatting sqref="E18">
    <cfRule type="expression" priority="13" dxfId="0" stopIfTrue="1">
      <formula>E18&gt;=1/10000</formula>
    </cfRule>
  </conditionalFormatting>
  <conditionalFormatting sqref="E31">
    <cfRule type="expression" priority="14" dxfId="0" stopIfTrue="1">
      <formula>E31&gt;=1/10000</formula>
    </cfRule>
  </conditionalFormatting>
  <conditionalFormatting sqref="E63">
    <cfRule type="expression" priority="15" dxfId="0" stopIfTrue="1">
      <formula>E63&gt;=1/10000</formula>
    </cfRule>
  </conditionalFormatting>
  <conditionalFormatting sqref="E65">
    <cfRule type="expression" priority="16" dxfId="0" stopIfTrue="1">
      <formula>E65&gt;=1/10000</formula>
    </cfRule>
  </conditionalFormatting>
  <conditionalFormatting sqref="E79">
    <cfRule type="expression" priority="17" dxfId="0" stopIfTrue="1">
      <formula>E79&gt;=1/10000</formula>
    </cfRule>
  </conditionalFormatting>
  <conditionalFormatting sqref="E81">
    <cfRule type="expression" priority="18" dxfId="0" stopIfTrue="1">
      <formula>E81&gt;=1/10000</formula>
    </cfRule>
  </conditionalFormatting>
  <conditionalFormatting sqref="E83">
    <cfRule type="expression" priority="19" dxfId="0" stopIfTrue="1">
      <formula>E83&gt;=1/10000</formula>
    </cfRule>
  </conditionalFormatting>
  <conditionalFormatting sqref="E85">
    <cfRule type="expression" priority="20" dxfId="0" stopIfTrue="1">
      <formula>E85&gt;=1/10000</formula>
    </cfRule>
  </conditionalFormatting>
  <conditionalFormatting sqref="E87">
    <cfRule type="expression" priority="21" dxfId="0" stopIfTrue="1">
      <formula>E87&gt;=1/10000</formula>
    </cfRule>
  </conditionalFormatting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showGridLines="1" showRowColHeaders="1" tabSelected="0" workbookViewId="0">
      <selection activeCell="A5" sqref="A5"/>
    </sheetView>
  </sheetViews>
  <sheetFormatPr baseColWidth="8" defaultColWidth="9.140625" defaultRowHeight="14.4" outlineLevelRow="0"/>
  <cols>
    <col width="5.7109375" customWidth="1" style="144" min="1" max="1"/>
    <col width="14.85546875" customWidth="1" style="144" min="2" max="2"/>
    <col width="39.140625" customWidth="1" style="144" min="3" max="3"/>
    <col width="8.28515625" customWidth="1" style="144" min="4" max="4"/>
    <col width="13.5703125" customWidth="1" style="144" min="5" max="5"/>
    <col width="12.42578125" customWidth="1" style="144" min="6" max="6"/>
    <col width="14.140625" customWidth="1" style="144" min="7" max="7"/>
    <col width="9.140625" customWidth="1" style="144" min="8" max="8"/>
  </cols>
  <sheetData>
    <row r="1" ht="15.75" customHeight="1" s="144">
      <c r="A1" s="215" t="inlineStr">
        <is>
          <t>Приложение №6</t>
        </is>
      </c>
    </row>
    <row r="2" ht="21.75" customHeight="1" s="144">
      <c r="A2" s="215" t="n"/>
      <c r="B2" s="215" t="n"/>
      <c r="C2" s="215" t="n"/>
      <c r="D2" s="215" t="n"/>
      <c r="E2" s="215" t="n"/>
      <c r="F2" s="215" t="n"/>
      <c r="G2" s="215" t="n"/>
    </row>
    <row r="3" ht="15.75" customHeight="1" s="144">
      <c r="A3" s="232" t="inlineStr">
        <is>
          <t>Расчет стоимости оборудования</t>
        </is>
      </c>
    </row>
    <row r="4" ht="25.5" customHeight="1" s="144">
      <c r="A4" s="216" t="inlineStr">
        <is>
          <t>Наименование разрабатываемого показателя УНЦ — Демонтаж гаража неотапливаемого</t>
        </is>
      </c>
    </row>
    <row r="5" ht="15.75" customHeight="1" s="144">
      <c r="A5" s="146" t="n"/>
      <c r="B5" s="146" t="n"/>
      <c r="C5" s="146" t="n"/>
      <c r="D5" s="146" t="n"/>
      <c r="E5" s="146" t="n"/>
      <c r="F5" s="146" t="n"/>
      <c r="G5" s="146" t="n"/>
    </row>
    <row r="6" ht="30.2" customFormat="1" customHeight="1" s="146">
      <c r="A6" s="228" t="inlineStr">
        <is>
          <t>№ пп.</t>
        </is>
      </c>
      <c r="B6" s="228" t="inlineStr">
        <is>
          <t>Код ресурса</t>
        </is>
      </c>
      <c r="C6" s="228" t="inlineStr">
        <is>
          <t>Наименование</t>
        </is>
      </c>
      <c r="D6" s="228" t="inlineStr">
        <is>
          <t>Ед. изм.</t>
        </is>
      </c>
      <c r="E6" s="231" t="inlineStr">
        <is>
          <t>Кол-во единиц по проектным данным</t>
        </is>
      </c>
      <c r="F6" s="228" t="inlineStr">
        <is>
          <t>Сметная стоимость в ценах на 01.01.2000 (руб.)</t>
        </is>
      </c>
      <c r="G6" s="235" t="n"/>
    </row>
    <row r="7" ht="15.75" customFormat="1" customHeight="1" s="146">
      <c r="A7" s="233" t="n"/>
      <c r="B7" s="233" t="n"/>
      <c r="C7" s="233" t="n"/>
      <c r="D7" s="233" t="n"/>
      <c r="E7" s="233" t="n"/>
      <c r="F7" s="231" t="inlineStr">
        <is>
          <t>на ед. изм.</t>
        </is>
      </c>
      <c r="G7" s="231" t="inlineStr">
        <is>
          <t>общая</t>
        </is>
      </c>
    </row>
    <row r="8" ht="15.75" customFormat="1" customHeight="1" s="146">
      <c r="A8" s="231" t="n">
        <v>1</v>
      </c>
      <c r="B8" s="231" t="n">
        <v>2</v>
      </c>
      <c r="C8" s="231" t="n">
        <v>3</v>
      </c>
      <c r="D8" s="231" t="n">
        <v>4</v>
      </c>
      <c r="E8" s="231" t="n">
        <v>5</v>
      </c>
      <c r="F8" s="231" t="n">
        <v>6</v>
      </c>
      <c r="G8" s="231" t="n">
        <v>7</v>
      </c>
    </row>
    <row r="9" ht="15.75" customFormat="1" customHeight="1" s="146">
      <c r="A9" s="211" t="n"/>
      <c r="B9" s="225" t="inlineStr">
        <is>
          <t>ИНЖЕНЕРНОЕ ОБОРУДОВАНИЕ</t>
        </is>
      </c>
      <c r="C9" s="234" t="n"/>
      <c r="D9" s="234" t="n"/>
      <c r="E9" s="234" t="n"/>
      <c r="F9" s="234" t="n"/>
      <c r="G9" s="235" t="n"/>
    </row>
    <row r="10" ht="31.7" customFormat="1" customHeight="1" s="146">
      <c r="A10" s="228" t="n"/>
      <c r="B10" s="67" t="n"/>
      <c r="C10" s="225" t="inlineStr">
        <is>
          <t>ИТОГО ИНЖЕНЕРНОЕ ОБОРУДОВАНИЕ</t>
        </is>
      </c>
      <c r="D10" s="67" t="n"/>
      <c r="E10" s="68" t="n"/>
      <c r="F10" s="227" t="n"/>
      <c r="G10" s="227" t="n">
        <v>0</v>
      </c>
    </row>
    <row r="11" ht="15.75" customFormat="1" customHeight="1" s="146">
      <c r="A11" s="228" t="n"/>
      <c r="B11" s="225" t="inlineStr">
        <is>
          <t>ТЕХНОЛОГИЧЕСКОЕ ОБОРУДОВАНИЕ</t>
        </is>
      </c>
      <c r="C11" s="234" t="n"/>
      <c r="D11" s="234" t="n"/>
      <c r="E11" s="234" t="n"/>
      <c r="F11" s="234" t="n"/>
      <c r="G11" s="235" t="n"/>
    </row>
    <row r="12" ht="31.7" customFormat="1" customHeight="1" s="146">
      <c r="A12" s="228" t="n"/>
      <c r="B12" s="225" t="n"/>
      <c r="C12" s="225" t="inlineStr">
        <is>
          <t>ИТОГО ТЕХНОЛОГИЧЕСКОЕ ОБОРУДОВАНИЕ</t>
        </is>
      </c>
      <c r="D12" s="225" t="n"/>
      <c r="E12" s="226" t="n"/>
      <c r="F12" s="227" t="n"/>
      <c r="G12" s="227" t="n">
        <v>0</v>
      </c>
    </row>
    <row r="13" ht="15.75" customFormat="1" customHeight="1" s="146">
      <c r="A13" s="228" t="n"/>
      <c r="B13" s="225" t="n"/>
      <c r="C13" s="225" t="inlineStr">
        <is>
          <t>Итого по разделу "Оборудование"</t>
        </is>
      </c>
      <c r="D13" s="225" t="n"/>
      <c r="E13" s="226" t="n"/>
      <c r="F13" s="227" t="n"/>
      <c r="G13" s="227" t="n">
        <v>0</v>
      </c>
    </row>
    <row r="14" ht="15.75" customFormat="1" customHeight="1" s="146">
      <c r="B14" s="215" t="n"/>
    </row>
    <row r="15" ht="15.75" customFormat="1" customHeight="1" s="146">
      <c r="A15" s="146" t="inlineStr">
        <is>
          <t>Составил ______________________        М.С. Колотиевская</t>
        </is>
      </c>
      <c r="B15" s="146" t="n"/>
      <c r="C15" s="146" t="n"/>
    </row>
    <row r="16" ht="15.75" customFormat="1" customHeight="1" s="146">
      <c r="A16" s="99" t="inlineStr">
        <is>
          <t xml:space="preserve">                         (подпись, инициалы, фамилия)</t>
        </is>
      </c>
      <c r="B16" s="146" t="n"/>
      <c r="C16" s="146" t="n"/>
    </row>
    <row r="17" ht="15.75" customFormat="1" customHeight="1" s="146">
      <c r="A17" s="146" t="n"/>
      <c r="B17" s="146" t="n"/>
      <c r="C17" s="146" t="n"/>
    </row>
    <row r="18" ht="15.75" customFormat="1" customHeight="1" s="146">
      <c r="A18" s="146" t="inlineStr">
        <is>
          <t>Проверил ______________________       М.С. Колотиевская</t>
        </is>
      </c>
      <c r="B18" s="146" t="n"/>
      <c r="C18" s="146" t="n"/>
    </row>
    <row r="19" ht="15.75" customFormat="1" customHeight="1" s="146">
      <c r="A19" s="99" t="inlineStr">
        <is>
          <t xml:space="preserve">                        (подпись, инициалы, фамилия)</t>
        </is>
      </c>
      <c r="B19" s="146" t="n"/>
      <c r="C19" s="146" t="n"/>
    </row>
    <row r="20" ht="15.75" customFormat="1" customHeight="1" s="14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showGridLines="1" showRowColHeaders="1" tabSelected="0" view="pageBreakPreview" workbookViewId="0">
      <selection activeCell="C12" sqref="C12"/>
    </sheetView>
  </sheetViews>
  <sheetFormatPr baseColWidth="8" defaultColWidth="8.85546875" defaultRowHeight="14.4" outlineLevelRow="0"/>
  <cols>
    <col width="14.42578125" customWidth="1" style="144" min="1" max="1"/>
    <col width="29.5703125" customWidth="1" style="144" min="2" max="2"/>
    <col width="39.140625" customWidth="1" style="144" min="3" max="3"/>
    <col width="24.42578125" customWidth="1" style="144" min="4" max="4"/>
    <col width="8.85546875" customWidth="1" style="144" min="5" max="5"/>
  </cols>
  <sheetData>
    <row r="1">
      <c r="B1" s="129" t="n"/>
      <c r="C1" s="129" t="n"/>
      <c r="D1" s="126" t="inlineStr">
        <is>
          <t>Приложение №7</t>
        </is>
      </c>
    </row>
    <row r="2">
      <c r="A2" s="126" t="n"/>
      <c r="B2" s="126" t="n"/>
      <c r="C2" s="126" t="n"/>
      <c r="D2" s="126" t="n"/>
    </row>
    <row r="3" ht="24.75" customHeight="1" s="144">
      <c r="A3" s="229" t="inlineStr">
        <is>
          <t>Расчет показателя УНЦ</t>
        </is>
      </c>
    </row>
    <row r="4" ht="24.75" customHeight="1" s="144">
      <c r="A4" s="229" t="n"/>
      <c r="B4" s="229" t="n"/>
      <c r="C4" s="229" t="n"/>
      <c r="D4" s="229" t="n"/>
    </row>
    <row r="5" ht="24.6" customHeight="1" s="144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 ht="19.9" customHeight="1" s="144">
      <c r="A6" s="230" t="inlineStr">
        <is>
          <t>Единица измерения  — 1 м2</t>
        </is>
      </c>
      <c r="D6" s="230" t="n"/>
    </row>
    <row r="7">
      <c r="A7" s="129" t="n"/>
      <c r="B7" s="129" t="n"/>
      <c r="C7" s="129" t="n"/>
      <c r="D7" s="129" t="n"/>
    </row>
    <row r="8" ht="14.45" customHeight="1" s="144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 ht="15" customHeight="1" s="144">
      <c r="A9" s="233" t="n"/>
      <c r="B9" s="233" t="n"/>
      <c r="C9" s="233" t="n"/>
      <c r="D9" s="233" t="n"/>
    </row>
    <row r="10">
      <c r="A10" s="172" t="n">
        <v>1</v>
      </c>
      <c r="B10" s="172" t="n">
        <v>2</v>
      </c>
      <c r="C10" s="172" t="n">
        <v>3</v>
      </c>
      <c r="D10" s="172" t="n">
        <v>4</v>
      </c>
    </row>
    <row r="11" ht="41.45" customHeight="1" s="144">
      <c r="A11" s="172" t="inlineStr">
        <is>
          <t>М7-07</t>
        </is>
      </c>
      <c r="B11" s="172" t="inlineStr">
        <is>
          <t>УНЦ на демонтаж зданий и сооружений</t>
        </is>
      </c>
      <c r="C11" s="171" t="inlineStr">
        <is>
          <t>Демонтаж гаража неотапливамого</t>
        </is>
      </c>
      <c r="D11" s="131">
        <f>'Прил.4 РМ'!C41/1000</f>
        <v/>
      </c>
      <c r="E11" s="123" t="n"/>
    </row>
    <row r="12">
      <c r="A12" s="132" t="n"/>
      <c r="B12" s="133" t="n"/>
      <c r="C12" s="132" t="n"/>
      <c r="D12" s="132" t="n"/>
    </row>
    <row r="13">
      <c r="A13" s="129" t="inlineStr">
        <is>
          <t>Составил ______________________      М.С. Колотиевская</t>
        </is>
      </c>
      <c r="B13" s="134" t="n"/>
      <c r="C13" s="134" t="n"/>
      <c r="D13" s="132" t="n"/>
    </row>
    <row r="14">
      <c r="A14" s="135" t="inlineStr">
        <is>
          <t xml:space="preserve">                         (подпись, инициалы, фамилия)</t>
        </is>
      </c>
      <c r="B14" s="134" t="n"/>
      <c r="C14" s="134" t="n"/>
      <c r="D14" s="132" t="n"/>
    </row>
    <row r="15">
      <c r="A15" s="129" t="n"/>
      <c r="B15" s="134" t="n"/>
      <c r="C15" s="134" t="n"/>
      <c r="D15" s="132" t="n"/>
    </row>
    <row r="16">
      <c r="A16" s="129" t="inlineStr">
        <is>
          <t>Проверил ______________________        А.В. Костянецкая</t>
        </is>
      </c>
      <c r="B16" s="134" t="n"/>
      <c r="C16" s="134" t="n"/>
      <c r="D16" s="132" t="n"/>
    </row>
    <row r="17">
      <c r="A17" s="135" t="inlineStr">
        <is>
          <t xml:space="preserve">                        (подпись, инициалы, фамилия)</t>
        </is>
      </c>
      <c r="B17" s="134" t="n"/>
      <c r="C17" s="134" t="n"/>
      <c r="D17" s="13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view="pageBreakPreview" topLeftCell="A6" zoomScale="60" workbookViewId="0">
      <selection activeCell="G15" sqref="G15"/>
    </sheetView>
  </sheetViews>
  <sheetFormatPr baseColWidth="8" defaultRowHeight="14.4" outlineLevelRow="0"/>
  <cols>
    <col width="9.140625" customWidth="1" style="144" min="1" max="1"/>
    <col width="40.7109375" customWidth="1" style="144" min="2" max="2"/>
    <col width="37" customWidth="1" style="144" min="3" max="3"/>
    <col width="32" customWidth="1" style="144" min="4" max="4"/>
    <col width="9.140625" customWidth="1" style="144" min="5" max="5"/>
  </cols>
  <sheetData>
    <row r="4" ht="15.75" customHeight="1" s="144">
      <c r="B4" s="195" t="inlineStr">
        <is>
          <t>Приложение № 10</t>
        </is>
      </c>
    </row>
    <row r="5" ht="18.75" customHeight="1" s="144">
      <c r="B5" s="8" t="n"/>
    </row>
    <row r="6" ht="15.75" customHeight="1" s="144">
      <c r="B6" s="232" t="inlineStr">
        <is>
          <t>Используемые индексы изменений сметной стоимости и нормы сопутствующих затрат</t>
        </is>
      </c>
    </row>
    <row r="7" ht="18.75" customHeight="1" s="144">
      <c r="B7" s="114" t="n"/>
    </row>
    <row r="8" ht="47.25" customFormat="1" customHeight="1" s="146">
      <c r="B8" s="231" t="inlineStr">
        <is>
          <t>Наименование индекса / норм сопутствующих затрат</t>
        </is>
      </c>
      <c r="C8" s="231" t="inlineStr">
        <is>
          <t>Дата применения и обоснование индекса / норм сопутствующих затрат</t>
        </is>
      </c>
      <c r="D8" s="231" t="inlineStr">
        <is>
          <t>Размер индекса / норма сопутствующих затрат</t>
        </is>
      </c>
    </row>
    <row r="9" ht="15.75" customFormat="1" customHeight="1" s="146">
      <c r="B9" s="231" t="n">
        <v>1</v>
      </c>
      <c r="C9" s="231" t="n">
        <v>2</v>
      </c>
      <c r="D9" s="231" t="n">
        <v>3</v>
      </c>
    </row>
    <row r="10" ht="31.7" customFormat="1" customHeight="1" s="146">
      <c r="B10" s="231" t="inlineStr">
        <is>
          <t xml:space="preserve">Индекс изменения сметной стоимости на 1 квартал 2023 года. ОЗП </t>
        </is>
      </c>
      <c r="C10" s="231" t="inlineStr">
        <is>
          <t>Письмо Минстроя России от 30.03.2023г. №17106-ИФ/09  прил.1</t>
        </is>
      </c>
      <c r="D10" s="231" t="n">
        <v>44.29</v>
      </c>
    </row>
    <row r="11" ht="31.7" customFormat="1" customHeight="1" s="146">
      <c r="B11" s="231" t="inlineStr">
        <is>
          <t>Индекс изменения сметной стоимости на 1 квартал 2023 года. ЭМ</t>
        </is>
      </c>
      <c r="C11" s="231" t="inlineStr">
        <is>
          <t>Письмо Минстроя России от 30.03.2023г. №17106-ИФ/09  прил.1</t>
        </is>
      </c>
      <c r="D11" s="231" t="n">
        <v>13.47</v>
      </c>
    </row>
    <row r="12" ht="31.7" customFormat="1" customHeight="1" s="146">
      <c r="B12" s="231" t="inlineStr">
        <is>
          <t>Индекс изменения сметной стоимости на 1 квартал 2023 года. МАТ</t>
        </is>
      </c>
      <c r="C12" s="231" t="inlineStr">
        <is>
          <t>Письмо Минстроя России от 30.03.2023г. №17106-ИФ/09  прил.1</t>
        </is>
      </c>
      <c r="D12" s="231" t="n">
        <v>8.039999999999999</v>
      </c>
    </row>
    <row r="13" ht="31.7" customFormat="1" customHeight="1" s="146">
      <c r="B13" s="231" t="inlineStr">
        <is>
          <t>Индекс изменения сметной стоимости на 1 квартал 2023 года. ОБ</t>
        </is>
      </c>
      <c r="C13" s="197" t="inlineStr">
        <is>
          <t>Письмо Минстроя России от 23.02.2023г. №9791-ИФ/09 прил.6</t>
        </is>
      </c>
      <c r="D13" s="231" t="n">
        <v>6.26</v>
      </c>
    </row>
    <row r="14" ht="78.75" customFormat="1" customHeight="1" s="146">
      <c r="B14" s="231" t="inlineStr">
        <is>
          <t>Временные здания и сооружения</t>
        </is>
      </c>
      <c r="C14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.75" customFormat="1" customHeight="1" s="146">
      <c r="B15" s="231" t="inlineStr">
        <is>
          <t>Дополнительные затраты при производстве строительно-монтажных работ в зимнее время</t>
        </is>
      </c>
      <c r="C15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103" t="n"/>
    </row>
    <row r="16" ht="31.7" customFormat="1" customHeight="1" s="146">
      <c r="B16" s="231" t="inlineStr">
        <is>
          <t>Пусконаладочные работы</t>
        </is>
      </c>
      <c r="C16" s="231" t="n"/>
      <c r="D16" s="231" t="inlineStr">
        <is>
          <t>Расчёт</t>
        </is>
      </c>
    </row>
    <row r="17" ht="31.7" customFormat="1" customHeight="1" s="146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" t="n">
        <v>0.0214</v>
      </c>
    </row>
    <row r="18" ht="15.75" customFormat="1" customHeight="1" s="146">
      <c r="B18" s="231" t="inlineStr">
        <is>
          <t>Авторский надзор</t>
        </is>
      </c>
      <c r="C18" s="231" t="inlineStr">
        <is>
          <t>Приказ от 4.08.2020 № 421/пр п.173</t>
        </is>
      </c>
      <c r="D18" s="12" t="n">
        <v>0.002</v>
      </c>
    </row>
    <row r="19" ht="15.75" customFormat="1" customHeight="1" s="146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" t="n">
        <v>0.03</v>
      </c>
    </row>
    <row r="20" ht="15.75" customFormat="1" customHeight="1" s="146">
      <c r="B20" s="194" t="n"/>
    </row>
    <row r="21" ht="15.75" customFormat="1" customHeight="1" s="146">
      <c r="B21" s="194" t="n"/>
    </row>
    <row r="22" ht="15.75" customFormat="1" customHeight="1" s="146">
      <c r="B22" s="194" t="n"/>
    </row>
    <row r="23" ht="15.75" customFormat="1" customHeight="1" s="146">
      <c r="B23" s="194" t="n"/>
    </row>
    <row r="24" ht="15.75" customFormat="1" customHeight="1" s="146"/>
    <row r="25" ht="15.75" customFormat="1" customHeight="1" s="146"/>
    <row r="26" ht="15.75" customFormat="1" customHeight="1" s="146">
      <c r="B26" s="146" t="inlineStr">
        <is>
          <t>Составил ______________________        М.С. Колотиевская</t>
        </is>
      </c>
      <c r="C26" s="146" t="n"/>
    </row>
    <row r="27" ht="15.75" customFormat="1" customHeight="1" s="146">
      <c r="B27" s="99" t="inlineStr">
        <is>
          <t xml:space="preserve">                         (подпись, инициалы, фамилия)</t>
        </is>
      </c>
      <c r="C27" s="146" t="n"/>
    </row>
    <row r="28" ht="15.75" customFormat="1" customHeight="1" s="146">
      <c r="B28" s="146" t="n"/>
      <c r="C28" s="146" t="n"/>
    </row>
    <row r="29" ht="15.75" customFormat="1" customHeight="1" s="146">
      <c r="B29" s="146" t="inlineStr">
        <is>
          <t>Проверил ______________________        М.С. Колотиевская</t>
        </is>
      </c>
      <c r="C29" s="146" t="n"/>
    </row>
    <row r="30" ht="15.75" customFormat="1" customHeight="1" s="146">
      <c r="B30" s="99" t="inlineStr">
        <is>
          <t xml:space="preserve">                        (подпись, инициалы, фамилия)</t>
        </is>
      </c>
      <c r="C30" s="146" t="n"/>
    </row>
    <row r="31" ht="15.75" customFormat="1" customHeight="1" s="146"/>
    <row r="32" ht="15.75" customFormat="1" customHeight="1" s="146"/>
  </sheetData>
  <mergeCells count="2">
    <mergeCell ref="B6:D6"/>
    <mergeCell ref="B4:D4"/>
  </mergeCells>
  <printOptions gridLines="0" gridLinesSet="1"/>
  <pageMargins left="0.7" right="0.7" top="0.75" bottom="0.75" header="0.3" footer="0.3"/>
  <pageSetup orientation="portrait" paperSize="9" scale="75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view="pageBreakPreview" zoomScale="60" workbookViewId="0">
      <selection activeCell="A1" sqref="A1"/>
    </sheetView>
  </sheetViews>
  <sheetFormatPr baseColWidth="8" defaultColWidth="9.140625" defaultRowHeight="14.4" outlineLevelRow="0"/>
  <cols>
    <col width="44.85546875" customWidth="1" style="144" min="2" max="2"/>
    <col width="13" customWidth="1" style="144" min="3" max="3"/>
    <col width="22.85546875" customWidth="1" style="144" min="4" max="4"/>
    <col width="21.5703125" customWidth="1" style="144" min="5" max="5"/>
    <col width="43.85546875" customWidth="1" style="144" min="6" max="6"/>
  </cols>
  <sheetData>
    <row r="1" s="144"/>
    <row r="2" ht="17.25" customHeight="1" s="144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3" s="144"/>
    <row r="4" ht="18" customHeight="1" s="144">
      <c r="A4" s="145" t="inlineStr">
        <is>
          <t>Составлен в уровне цен на 01.01.2023 г.</t>
        </is>
      </c>
      <c r="B4" s="146" t="n"/>
      <c r="C4" s="146" t="n"/>
      <c r="D4" s="146" t="n"/>
      <c r="E4" s="146" t="n"/>
      <c r="F4" s="146" t="n"/>
      <c r="G4" s="146" t="n"/>
    </row>
    <row r="5" ht="15.75" customHeight="1" s="144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46" t="n"/>
    </row>
    <row r="6" ht="15.75" customHeight="1" s="144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46" t="n"/>
    </row>
    <row r="7" ht="110.25" customHeight="1" s="144">
      <c r="A7" s="148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15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6" t="n"/>
    </row>
    <row r="8" ht="31.5" customHeight="1" s="144">
      <c r="A8" s="148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52">
        <f>1973/12</f>
        <v/>
      </c>
      <c r="F8" s="187" t="inlineStr">
        <is>
          <t>Производственный календарь 2023 год
(40-часов.неделя)</t>
        </is>
      </c>
      <c r="G8" s="155" t="n"/>
    </row>
    <row r="9" ht="15.75" customHeight="1" s="144">
      <c r="A9" s="148" t="inlineStr">
        <is>
          <t>1.3</t>
        </is>
      </c>
      <c r="B9" s="187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52" t="n">
        <v>1</v>
      </c>
      <c r="F9" s="187" t="n"/>
      <c r="G9" s="155" t="n"/>
    </row>
    <row r="10" ht="15.75" customHeight="1" s="144">
      <c r="A10" s="148" t="inlineStr">
        <is>
          <t>1.4</t>
        </is>
      </c>
      <c r="B10" s="187" t="inlineStr">
        <is>
          <t>Средний разряд работ</t>
        </is>
      </c>
      <c r="C10" s="231" t="n"/>
      <c r="D10" s="231" t="n"/>
      <c r="E10" s="240" t="n">
        <v>3.3</v>
      </c>
      <c r="F10" s="187" t="inlineStr">
        <is>
          <t>РТМ</t>
        </is>
      </c>
      <c r="G10" s="155" t="n"/>
    </row>
    <row r="11" ht="78.75" customHeight="1" s="144">
      <c r="A11" s="148" t="inlineStr">
        <is>
          <t>1.5</t>
        </is>
      </c>
      <c r="B11" s="187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241" t="n">
        <v>1.232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6" t="n"/>
    </row>
    <row r="12" ht="78.75" customHeight="1" s="144">
      <c r="A12" s="148" t="inlineStr">
        <is>
          <t>1.6</t>
        </is>
      </c>
      <c r="B12" s="219" t="inlineStr">
        <is>
          <t>Коэффициент инфляции, определяемый поквартально</t>
        </is>
      </c>
      <c r="C12" s="231" t="inlineStr">
        <is>
          <t>Кинф</t>
        </is>
      </c>
      <c r="D12" s="231" t="inlineStr">
        <is>
          <t>-</t>
        </is>
      </c>
      <c r="E12" s="242" t="n">
        <v>1.139</v>
      </c>
      <c r="F12" s="2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44">
      <c r="A13" s="161" t="inlineStr">
        <is>
          <t>1.7</t>
        </is>
      </c>
      <c r="B13" s="162" t="inlineStr">
        <is>
          <t>Размер средств на оплату труда рабочих-строителей в текущем уровне цен (ФОТр.тек.), руб/чел.-ч</t>
        </is>
      </c>
      <c r="C13" s="202" t="inlineStr">
        <is>
          <t>ФОТр.тек.</t>
        </is>
      </c>
      <c r="D13" s="202" t="inlineStr">
        <is>
          <t>(С1ср/tср*КТ*Т*Кув)*Кинф</t>
        </is>
      </c>
      <c r="E13" s="164">
        <f>((E7*E9/E8)*E11)*E12</f>
        <v/>
      </c>
      <c r="F13" s="16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6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portrait" paperSize="9" scale="57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2023-08-25T11:34:26Z</dcterms:created>
  <dcterms:modified xsi:type="dcterms:W3CDTF">2025-01-24T12:12:20Z</dcterms:modified>
  <cp:lastModifiedBy>user22</cp:lastModifiedBy>
</cp:coreProperties>
</file>