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83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0">'Прил.1 Сравнит табл'!$A$1:$E$32</definedName>
    <definedName name="_xlnm.Print_Area" localSheetId="1">'Прил.2 Расч стоим'!$A$1:$K$41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5">
    <numFmt numFmtId="164" formatCode="0.0%"/>
    <numFmt numFmtId="165" formatCode="#,##0.00;[Red]\-\ #,##0.00"/>
    <numFmt numFmtId="166" formatCode="#,##0.0"/>
    <numFmt numFmtId="167" formatCode="#,##0.000"/>
    <numFmt numFmtId="168" formatCode="0.0000"/>
  </numFmts>
  <fonts count="14">
    <font>
      <name val="Calibri"/>
      <strike val="0"/>
      <color rgb="FF000000"/>
      <sz val="11"/>
    </font>
    <font>
      <name val="Times New Roman"/>
      <strike val="0"/>
      <color rgb="FF000000"/>
      <sz val="12"/>
    </font>
    <font>
      <name val="Times New Roman"/>
      <strike val="0"/>
      <color rgb="FFFF0000"/>
      <sz val="12"/>
    </font>
    <font>
      <name val="Times New Roman"/>
      <strike val="0"/>
      <color rgb="FF000000"/>
      <sz val="14"/>
    </font>
    <font>
      <name val="Times New Roman"/>
      <b val="1"/>
      <strike val="0"/>
      <color rgb="FF000000"/>
      <sz val="14"/>
    </font>
    <font>
      <name val="Times New Roman"/>
      <b val="1"/>
      <strike val="0"/>
      <color rgb="FF000000"/>
      <sz val="12"/>
    </font>
    <font>
      <name val="Arial"/>
      <strike val="0"/>
      <color rgb="FF000000"/>
      <sz val="10"/>
    </font>
    <font>
      <name val="Arial"/>
      <strike val="0"/>
      <color rgb="FF000000"/>
      <sz val="11"/>
    </font>
    <font>
      <name val="Calibri"/>
      <strike val="0"/>
      <color rgb="FF000000"/>
      <sz val="12"/>
    </font>
    <font>
      <name val="Calibri"/>
      <strike val="0"/>
      <color rgb="FFFF0000"/>
      <sz val="11"/>
    </font>
    <font>
      <name val="Arial"/>
      <b val="1"/>
      <strike val="0"/>
      <color rgb="FF000000"/>
      <sz val="10"/>
    </font>
    <font>
      <name val="Arial"/>
      <strike val="0"/>
      <color rgb="FF000000"/>
      <sz val="9"/>
    </font>
    <font>
      <name val="Arial"/>
      <strike val="0"/>
      <color rgb="FF000000"/>
      <sz val="8"/>
    </font>
    <font>
      <name val="Times New Roman"/>
      <strike val="0"/>
      <color rgb="FF0000FF"/>
      <sz val="12"/>
      <u val="single"/>
    </font>
  </fonts>
  <fills count="3">
    <fill>
      <patternFill/>
    </fill>
    <fill>
      <patternFill patternType="gray125"/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3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0" fontId="7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164" fontId="1" fillId="0" borderId="1" pivotButton="0" quotePrefix="0" xfId="0"/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center"/>
    </xf>
    <xf numFmtId="10" fontId="1" fillId="0" borderId="2" applyAlignment="1" pivotButton="0" quotePrefix="0" xfId="0">
      <alignment vertical="center" wrapText="1"/>
    </xf>
    <xf numFmtId="10" fontId="1" fillId="0" borderId="2" applyAlignment="1" pivotButton="0" quotePrefix="0" xfId="0">
      <alignment vertical="center"/>
    </xf>
    <xf numFmtId="10" fontId="1" fillId="0" borderId="1" pivotButton="0" quotePrefix="0" xfId="0"/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8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9" fillId="0" borderId="0" pivotButton="0" quotePrefix="0" xfId="0"/>
    <xf numFmtId="0" fontId="0" fillId="2" borderId="0" pivotButton="0" quotePrefix="0" xfId="0"/>
    <xf numFmtId="165" fontId="7" fillId="0" borderId="1" pivotButton="0" quotePrefix="0" xfId="0"/>
    <xf numFmtId="43" fontId="5" fillId="0" borderId="1" applyAlignment="1" pivotButton="0" quotePrefix="0" xfId="0">
      <alignment vertical="center" wrapText="1"/>
    </xf>
    <xf numFmtId="0" fontId="1" fillId="2" borderId="0" pivotButton="0" quotePrefix="0" xfId="0"/>
    <xf numFmtId="14" fontId="1" fillId="0" borderId="1" pivotButton="0" quotePrefix="0" xfId="0"/>
    <xf numFmtId="0" fontId="5" fillId="0" borderId="1" applyAlignment="1" pivotButton="0" quotePrefix="0" xfId="0">
      <alignment vertical="center" wrapText="1"/>
    </xf>
    <xf numFmtId="165" fontId="1" fillId="0" borderId="1" pivotButton="0" quotePrefix="0" xfId="0"/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1" fillId="0" borderId="0" pivotButton="0" quotePrefix="0" xfId="0"/>
    <xf numFmtId="0" fontId="11" fillId="0" borderId="0" applyAlignment="1" pivotButton="0" quotePrefix="0" xfId="0">
      <alignment horizontal="right"/>
    </xf>
    <xf numFmtId="0" fontId="7" fillId="0" borderId="0" pivotButton="0" quotePrefix="0" xfId="0"/>
    <xf numFmtId="0" fontId="12" fillId="0" borderId="0" applyAlignment="1" pivotButton="0" quotePrefix="0" xfId="0">
      <alignment vertical="center"/>
    </xf>
    <xf numFmtId="0" fontId="1" fillId="0" borderId="1" applyAlignment="1" pivotButton="0" quotePrefix="0" xfId="0">
      <alignment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right" vertical="center" wrapText="1"/>
    </xf>
    <xf numFmtId="0" fontId="5" fillId="0" borderId="6" applyAlignment="1" pivotButton="0" quotePrefix="0" xfId="0">
      <alignment horizontal="right" vertical="center" wrapText="1"/>
    </xf>
    <xf numFmtId="0" fontId="5" fillId="0" borderId="7" applyAlignment="1" pivotButton="0" quotePrefix="0" xfId="0">
      <alignment horizontal="right" vertical="center" wrapText="1"/>
    </xf>
    <xf numFmtId="0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vertical="top"/>
    </xf>
    <xf numFmtId="0" fontId="1" fillId="0" borderId="6" applyAlignment="1" pivotButton="0" quotePrefix="0" xfId="0">
      <alignment vertical="top"/>
    </xf>
    <xf numFmtId="0" fontId="1" fillId="0" borderId="7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vertical="top"/>
    </xf>
    <xf numFmtId="49" fontId="1" fillId="0" borderId="5" applyAlignment="1" pivotButton="0" quotePrefix="0" xfId="0">
      <alignment horizontal="left" vertical="top" wrapText="1"/>
    </xf>
    <xf numFmtId="49" fontId="1" fillId="0" borderId="6" applyAlignment="1" pivotButton="0" quotePrefix="0" xfId="0">
      <alignment horizontal="left" vertical="top" wrapText="1"/>
    </xf>
    <xf numFmtId="49" fontId="1" fillId="0" borderId="7" applyAlignment="1" pivotButton="0" quotePrefix="0" xfId="0">
      <alignment horizontal="left" vertical="top" wrapText="1"/>
    </xf>
    <xf numFmtId="0" fontId="1" fillId="0" borderId="1" pivotButton="0" quotePrefix="0" xfId="0"/>
    <xf numFmtId="4" fontId="1" fillId="0" borderId="1" pivotButton="0" quotePrefix="0" xfId="0"/>
    <xf numFmtId="0" fontId="5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0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4" pivotButton="0" quotePrefix="0" xfId="0"/>
    <xf numFmtId="0" fontId="5" fillId="0" borderId="1" applyAlignment="1" pivotButton="0" quotePrefix="0" xfId="0">
      <alignment horizontal="right" vertical="center" wrapText="1"/>
    </xf>
    <xf numFmtId="43" fontId="5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center"/>
    </xf>
    <xf numFmtId="167" fontId="1" fillId="0" borderId="1" applyAlignment="1" pivotButton="0" quotePrefix="0" xfId="0">
      <alignment horizontal="center" vertical="center"/>
    </xf>
    <xf numFmtId="168" fontId="1" fillId="0" borderId="1" applyAlignment="1" pivotButton="0" quotePrefix="0" xfId="0">
      <alignment horizontal="center" vertical="center"/>
    </xf>
  </cellXfs>
  <cellStyles count="1">
    <cellStyle name="Normal" xfId="0" builtinId="0"/>
  </cellStyles>
  <dxfs count="3"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</dxf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M32"/>
  <sheetViews>
    <sheetView showGridLines="1" showRowColHeaders="1" tabSelected="0" view="pageBreakPreview" zoomScale="60" workbookViewId="0">
      <selection activeCell="B8" sqref="B8:G8"/>
    </sheetView>
  </sheetViews>
  <sheetFormatPr baseColWidth="8" defaultColWidth="9.140625" defaultRowHeight="14.4" outlineLevelRow="0"/>
  <cols>
    <col width="9.140625" customWidth="1" style="85" min="1" max="1"/>
    <col width="37" customWidth="1" style="85" min="2" max="2"/>
    <col width="26.140625" customWidth="1" style="85" min="3" max="3"/>
    <col width="25.42578125" customWidth="1" style="85" min="4" max="4"/>
    <col width="31" customWidth="1" style="85" min="5" max="5"/>
    <col width="9.140625" customWidth="1" style="85" min="6" max="6"/>
    <col width="9.140625" customWidth="1" style="85" min="7" max="7"/>
    <col width="9.140625" customWidth="1" style="85" min="8" max="8"/>
    <col width="9.140625" customWidth="1" style="85" min="9" max="9"/>
    <col width="9.140625" customWidth="1" style="85" min="10" max="10"/>
    <col width="14.42578125" customWidth="1" style="85" min="11" max="11"/>
    <col width="9.140625" customWidth="1" style="85" min="12" max="12"/>
  </cols>
  <sheetData>
    <row r="1" customFormat="1" s="58"/>
    <row r="2" customFormat="1" s="85">
      <c r="B2" s="112" t="inlineStr">
        <is>
          <t>Приложение № 1</t>
        </is>
      </c>
      <c r="F2" s="5" t="n"/>
      <c r="G2" s="5" t="n"/>
    </row>
    <row r="3" customFormat="1" s="85">
      <c r="B3" s="153" t="inlineStr">
        <is>
          <t>Сравнительная таблица отбора объекта-представителя</t>
        </is>
      </c>
    </row>
    <row r="4" customFormat="1" s="85">
      <c r="B4" s="112" t="n"/>
      <c r="C4" s="112" t="n"/>
      <c r="D4" s="112" t="n"/>
      <c r="E4" s="112" t="n"/>
      <c r="F4" s="112" t="n"/>
      <c r="G4" s="112" t="n"/>
    </row>
    <row r="5" customFormat="1" s="85">
      <c r="B5" s="112" t="n"/>
      <c r="C5" s="112" t="n"/>
      <c r="D5" s="112" t="n"/>
      <c r="E5" s="112" t="n"/>
      <c r="F5" s="112" t="n"/>
      <c r="G5" s="112" t="n"/>
    </row>
    <row r="6" customFormat="1" s="85">
      <c r="B6" s="111" t="inlineStr">
        <is>
          <t>Наименование разрабатываемого показателя УНЦ — Демонтаж гаража отапливаемого</t>
        </is>
      </c>
      <c r="I6" s="3" t="n"/>
    </row>
    <row r="7" ht="31.7" customFormat="1" customHeight="1" s="85">
      <c r="B7" s="111" t="inlineStr">
        <is>
          <t>Сопоставимый уровень цен: 3 кв. 2014 г.</t>
        </is>
      </c>
    </row>
    <row r="8" customFormat="1" s="85">
      <c r="B8" s="111" t="inlineStr">
        <is>
          <t>Единица измерения  — м2</t>
        </is>
      </c>
      <c r="I8" s="3" t="n"/>
    </row>
    <row r="9" customFormat="1" s="85">
      <c r="B9" s="111" t="n"/>
      <c r="C9" s="111" t="n"/>
      <c r="D9" s="111" t="n"/>
      <c r="E9" s="111" t="n"/>
      <c r="F9" s="111" t="n"/>
      <c r="G9" s="111" t="n"/>
      <c r="I9" s="3" t="n"/>
    </row>
    <row r="10" customFormat="1" s="85">
      <c r="B10" s="111" t="n"/>
      <c r="C10" s="111" t="n"/>
      <c r="D10" s="111" t="n"/>
      <c r="E10" s="111" t="n"/>
      <c r="F10" s="111" t="n"/>
      <c r="G10" s="111" t="n"/>
      <c r="I10" s="3" t="n"/>
    </row>
    <row r="11" ht="31.5" customFormat="1" customHeight="1" s="85">
      <c r="A11" s="152" t="inlineStr">
        <is>
          <t>№ п/п</t>
        </is>
      </c>
      <c r="B11" s="152" t="inlineStr">
        <is>
          <t>Параметр</t>
        </is>
      </c>
      <c r="C11" s="152" t="inlineStr">
        <is>
          <t>Объект-представитель 1</t>
        </is>
      </c>
      <c r="D11" s="152" t="inlineStr">
        <is>
          <t>Объект-представитель 2</t>
        </is>
      </c>
      <c r="E11" s="152" t="inlineStr">
        <is>
          <t>Объект-представитель 3</t>
        </is>
      </c>
      <c r="F11" s="111" t="n"/>
      <c r="G11" s="111" t="n"/>
      <c r="I11" s="3" t="n"/>
    </row>
    <row r="12" ht="110.25" customHeight="1" s="83">
      <c r="A12" s="152" t="n">
        <v>1</v>
      </c>
      <c r="B12" s="108" t="inlineStr">
        <is>
          <t>Наименование объекта-представителя</t>
        </is>
      </c>
      <c r="C12" s="152" t="inlineStr">
        <is>
          <t>ПС 330 кВ Гудермес с заходами ВЛ 330 кВ</t>
        </is>
      </c>
      <c r="D12" s="152" t="inlineStr">
        <is>
          <t>Строительство ПС 500 кВ Святогор с заходами ВЛ 500 кВ и 220 кВ</t>
        </is>
      </c>
      <c r="E12" s="108" t="inlineStr">
        <is>
          <t>Строительство 2-х цепной ВЛ 220 кВ Татаурово-Горячинская-Баргузин с ПС 220 кВ Горячинская, ПС 220 кВ Баргузин и реконструкция ОРУ 220 кВ на ПС 220 кВ Татаурово</t>
        </is>
      </c>
    </row>
    <row r="13" ht="31.35" customHeight="1" s="83">
      <c r="A13" s="152" t="n">
        <v>2</v>
      </c>
      <c r="B13" s="108" t="inlineStr">
        <is>
          <t>Наименование субъекта Российской Федерации</t>
        </is>
      </c>
      <c r="C13" s="152" t="inlineStr">
        <is>
          <t>Чеченская Республика</t>
        </is>
      </c>
      <c r="D13" s="152" t="inlineStr">
        <is>
          <t>ХМАО, Сургутский район</t>
        </is>
      </c>
      <c r="E13" s="152" t="inlineStr">
        <is>
          <t>Республика Бурятия</t>
        </is>
      </c>
    </row>
    <row r="14">
      <c r="A14" s="152" t="n">
        <v>3</v>
      </c>
      <c r="B14" s="108" t="inlineStr">
        <is>
          <t>Климатический район и подрайон</t>
        </is>
      </c>
      <c r="C14" s="152" t="inlineStr">
        <is>
          <t>IIIВ</t>
        </is>
      </c>
      <c r="D14" s="152" t="inlineStr">
        <is>
          <t>IД</t>
        </is>
      </c>
      <c r="E14" s="152" t="inlineStr">
        <is>
          <t>IД</t>
        </is>
      </c>
    </row>
    <row r="15">
      <c r="A15" s="152" t="n">
        <v>4</v>
      </c>
      <c r="B15" s="108" t="inlineStr">
        <is>
          <t>Мощность объекта</t>
        </is>
      </c>
      <c r="C15" s="152" t="n">
        <v>403</v>
      </c>
      <c r="D15" s="152" t="n">
        <v>667</v>
      </c>
      <c r="E15" s="152" t="n">
        <v>618.2</v>
      </c>
    </row>
    <row r="16" ht="249.6" customHeight="1" s="83">
      <c r="A16" s="152" t="n">
        <v>5</v>
      </c>
      <c r="B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C16" s="108" t="inlineStr">
        <is>
          <t>Гараж на 3 грузовые автомобиля с автомойкой. Фундаменты монолитные ж/б, надземный каркас – с использованием ж/б и стальных конструкций; покрытие из профлиста по металлокаркасу.Площадь полов – 334Площадь кровли - 403</t>
        </is>
      </c>
      <c r="D16" s="108" t="inlineStr">
        <is>
          <t>Гараж со смотровой ямой и автомойкой. Габариты в плане в осях составляют 12х15,72(м). Здание частично 2-х этажное с наружной лестницей. Фундаменты – свайные с монолитным ростверком, несущие конструкции – металлоокаркас. Межэтажное перекрытие – монолитное по профлисту.  Площадь помещений – 667</t>
        </is>
      </c>
      <c r="E16" s="108" t="inlineStr">
        <is>
          <t xml:space="preserve">Гараж со смотровой ямой и автомойкой. Габариты в плане в осях составляют 12х42(м). Здание частично 2-хэтажное с адм.-бытовым блоком. Наружные стены кирпичные. Фундаменты – общая монолитная плита по грунтовой подушке; несущие конструкции – металлоокаркас. Межэтажное перекрытие – монолитное ж/б. Кровля двускатная, из сэндвич-панелей по стальным фермам Площадь помещений – 618,2 </t>
        </is>
      </c>
    </row>
    <row r="17" ht="98.45" customHeight="1" s="83">
      <c r="A17" s="152" t="n">
        <v>6</v>
      </c>
      <c r="B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C17" s="152" t="inlineStr">
        <is>
          <t>1 492,124/9 877,86 1 квартал 2014 г.</t>
        </is>
      </c>
      <c r="D17" s="152" t="inlineStr">
        <is>
          <t>7 177,696/53 043,18 3 квартал 2014 г.</t>
        </is>
      </c>
      <c r="E17" s="152" t="inlineStr">
        <is>
          <t>3 593,62/20 484,45 3 квартал 2011 г.</t>
        </is>
      </c>
      <c r="M17" s="85" t="n"/>
    </row>
    <row r="18" ht="15.75" customHeight="1" s="83">
      <c r="A18" s="87" t="inlineStr">
        <is>
          <t>6.1</t>
        </is>
      </c>
      <c r="B18" s="108" t="inlineStr">
        <is>
          <t>строительно-монтажные работы</t>
        </is>
      </c>
      <c r="C18" s="152" t="inlineStr">
        <is>
          <t>1252,8/8853,7</t>
        </is>
      </c>
      <c r="D18" s="152" t="inlineStr">
        <is>
          <t>6982,3/52226,283</t>
        </is>
      </c>
      <c r="E18" s="152" t="inlineStr">
        <is>
          <t>3 593,762/20 484,45</t>
        </is>
      </c>
    </row>
    <row r="19">
      <c r="A19" s="87" t="inlineStr">
        <is>
          <t>6.2</t>
        </is>
      </c>
      <c r="B19" s="108" t="inlineStr">
        <is>
          <t>оборудование и инвентарь</t>
        </is>
      </c>
      <c r="C19" s="152" t="inlineStr">
        <is>
          <t>239,28/1 024,13</t>
        </is>
      </c>
      <c r="D19" s="152" t="inlineStr">
        <is>
          <t>195,429/816,90</t>
        </is>
      </c>
      <c r="E19" s="152" t="n"/>
    </row>
    <row r="20">
      <c r="A20" s="87" t="inlineStr">
        <is>
          <t>6.3</t>
        </is>
      </c>
      <c r="B20" s="108" t="inlineStr">
        <is>
          <t>пусконаладочные работы</t>
        </is>
      </c>
      <c r="C20" s="152" t="n"/>
      <c r="D20" s="152" t="n"/>
      <c r="E20" s="152" t="n"/>
    </row>
    <row r="21">
      <c r="A21" s="87" t="inlineStr">
        <is>
          <t>6.4</t>
        </is>
      </c>
      <c r="B21" s="108" t="inlineStr">
        <is>
          <t>прочие и лимитированные затраты</t>
        </is>
      </c>
      <c r="C21" s="152" t="n"/>
      <c r="D21" s="152" t="inlineStr">
        <is>
          <t>14,026/83,876</t>
        </is>
      </c>
      <c r="E21" s="152" t="n"/>
    </row>
    <row r="22" ht="15" customHeight="1" s="83">
      <c r="A22" s="107" t="n">
        <v>7</v>
      </c>
      <c r="B22" s="108" t="inlineStr">
        <is>
          <t>Сопоставимый уровень цен</t>
        </is>
      </c>
      <c r="C22" s="152" t="inlineStr">
        <is>
          <t>3 квартал 2014 г.</t>
        </is>
      </c>
      <c r="D22" s="152" t="inlineStr">
        <is>
          <t>3 квартал 2014 г.</t>
        </is>
      </c>
      <c r="E22" s="152" t="inlineStr">
        <is>
          <t>3 квартал 2014 г.</t>
        </is>
      </c>
    </row>
    <row r="23">
      <c r="A23" s="154" t="n"/>
      <c r="B23" s="154" t="n"/>
      <c r="C23" s="154" t="n"/>
      <c r="D23" s="154" t="n"/>
      <c r="E23" s="154" t="n"/>
    </row>
    <row r="24" ht="109.15" customHeight="1" s="83">
      <c r="A24" s="107" t="n">
        <v>8</v>
      </c>
      <c r="B24" s="10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C24" s="12" t="n">
        <v>9199.02547</v>
      </c>
      <c r="D24" s="12" t="n">
        <v>52226.283</v>
      </c>
      <c r="E24" s="12" t="n">
        <v>24581.34</v>
      </c>
    </row>
    <row r="25" ht="63.75" customHeight="1" s="83">
      <c r="A25" s="107" t="n">
        <v>9</v>
      </c>
      <c r="B25" s="108" t="inlineStr">
        <is>
          <t>Приведенная сметная стоимость на единицу мощности, тыс. руб. (строка 8/строку 4)</t>
        </is>
      </c>
      <c r="C25" s="12" t="n">
        <v>22.826365930521</v>
      </c>
      <c r="D25" s="12" t="n">
        <v>78.300274362819</v>
      </c>
      <c r="E25" s="12" t="n">
        <v>39.762762859916</v>
      </c>
    </row>
    <row r="26" ht="46.9" customHeight="1" s="83">
      <c r="A26" s="107" t="n">
        <v>10</v>
      </c>
      <c r="B26" s="108" t="inlineStr">
        <is>
          <t>Примечание</t>
        </is>
      </c>
      <c r="C26" s="152" t="inlineStr">
        <is>
          <t>Объект-представитель холодного склада</t>
        </is>
      </c>
      <c r="D26" s="152" t="inlineStr">
        <is>
          <t>Объект-представитель теплого оснащенного гаража</t>
        </is>
      </c>
      <c r="E26" s="152" t="inlineStr">
        <is>
          <t xml:space="preserve">Нет инженерных систем </t>
        </is>
      </c>
    </row>
    <row r="28" customFormat="1" s="85">
      <c r="B28" s="85" t="inlineStr">
        <is>
          <t>Составил ______________________         М.С. Колотиевская</t>
        </is>
      </c>
    </row>
    <row r="29" customFormat="1" s="85">
      <c r="B29" s="5" t="inlineStr">
        <is>
          <t xml:space="preserve">                         (подпись, инициалы, фамилия)</t>
        </is>
      </c>
    </row>
    <row r="30" customFormat="1" s="85"/>
    <row r="31" customFormat="1" s="85">
      <c r="B31" s="85" t="inlineStr">
        <is>
          <t>Проверил ______________________         М.С. Колотиевская</t>
        </is>
      </c>
    </row>
    <row r="32" customFormat="1" s="85">
      <c r="B32" s="5" t="inlineStr">
        <is>
          <t xml:space="preserve">                        (подпись, инициалы, фамилия)</t>
        </is>
      </c>
    </row>
  </sheetData>
  <mergeCells count="10">
    <mergeCell ref="B3:G3"/>
    <mergeCell ref="C22:C23"/>
    <mergeCell ref="A22:A23"/>
    <mergeCell ref="B22:B23"/>
    <mergeCell ref="E22:E23"/>
    <mergeCell ref="B8:G8"/>
    <mergeCell ref="B2:E2"/>
    <mergeCell ref="B6:G6"/>
    <mergeCell ref="B7:G7"/>
    <mergeCell ref="D22:D23"/>
  </mergeCells>
  <printOptions gridLines="0" gridLinesSet="1"/>
  <pageMargins left="0.7" right="0.7" top="0.75" bottom="0.75" header="0.3" footer="0.3"/>
  <pageSetup orientation="portrait" paperSize="9" scale="67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  <colBreaks count="1" manualBreakCount="1">
    <brk id="-1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M42"/>
  <sheetViews>
    <sheetView showGridLines="1" showRowColHeaders="1" tabSelected="0" view="pageBreakPreview" topLeftCell="A4" zoomScaleNormal="85" workbookViewId="0">
      <selection activeCell="B7" sqref="B7:K7"/>
    </sheetView>
  </sheetViews>
  <sheetFormatPr baseColWidth="8" defaultColWidth="9.140625" defaultRowHeight="14.4" outlineLevelRow="0"/>
  <cols>
    <col width="5.42578125" customWidth="1" style="83" min="1" max="1"/>
    <col width="28.140625" customWidth="1" style="83" min="3" max="3"/>
    <col width="13.85546875" customWidth="1" style="83" min="4" max="4"/>
    <col width="39" customWidth="1" style="83" min="5" max="5"/>
    <col width="14.42578125" customWidth="1" style="83" min="6" max="6"/>
    <col width="21.42578125" customWidth="1" style="83" min="7" max="7"/>
    <col width="19.42578125" customWidth="1" style="83" min="8" max="8"/>
    <col width="13" customWidth="1" style="83" min="9" max="9"/>
    <col width="20.85546875" customWidth="1" style="83" min="10" max="10"/>
    <col width="18" customWidth="1" style="83" min="11" max="11"/>
  </cols>
  <sheetData>
    <row r="3" ht="15.6" customHeight="1" s="83">
      <c r="B3" s="113" t="inlineStr">
        <is>
          <t>Приложение № 2</t>
        </is>
      </c>
    </row>
    <row r="4" ht="15.6" customHeight="1" s="83">
      <c r="B4" s="153" t="inlineStr">
        <is>
          <t>Расчет стоимости основных видов работ для выбора объекта-представителя</t>
        </is>
      </c>
    </row>
    <row r="5" ht="15.6" customHeight="1" s="83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  <c r="K5" s="112" t="n"/>
    </row>
    <row r="6" ht="15.6" customHeight="1" s="83">
      <c r="B6" s="111">
        <f>'Прил.1 Сравнит табл'!B6:G6</f>
        <v/>
      </c>
      <c r="L6" s="62" t="n"/>
    </row>
    <row r="7" ht="15.6" customHeight="1" s="83">
      <c r="B7" s="114">
        <f>'Прил.1 Сравнит табл'!B8:G8</f>
        <v/>
      </c>
      <c r="L7" s="62" t="n"/>
      <c r="M7" s="63" t="n"/>
    </row>
    <row r="8" ht="18" customHeight="1" s="83">
      <c r="B8" s="7" t="n"/>
      <c r="M8" s="85" t="n"/>
    </row>
    <row r="9" ht="15.6" customFormat="1" customHeight="1" s="85">
      <c r="B9" s="152" t="inlineStr">
        <is>
          <t>№ п/п</t>
        </is>
      </c>
      <c r="C9" s="1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52" t="inlineStr">
        <is>
          <t>ПС 330 кВ Гудермес с заходами ВЛ 330 кВ</t>
        </is>
      </c>
      <c r="E9" s="155" t="n"/>
      <c r="F9" s="155" t="n"/>
      <c r="G9" s="155" t="n"/>
      <c r="H9" s="155" t="n"/>
      <c r="I9" s="155" t="n"/>
      <c r="J9" s="156" t="n"/>
    </row>
    <row r="10" ht="15.6" customFormat="1" customHeight="1" s="85">
      <c r="B10" s="157" t="n"/>
      <c r="C10" s="157" t="n"/>
      <c r="D10" s="152" t="inlineStr">
        <is>
          <t>Номер сметы</t>
        </is>
      </c>
      <c r="E10" s="152" t="inlineStr">
        <is>
          <t>Наименование сметы</t>
        </is>
      </c>
      <c r="F10" s="152" t="inlineStr">
        <is>
          <t>Сметная стоимость в уровне цен 1 квартал 2014 г.., тыс. руб.</t>
        </is>
      </c>
      <c r="G10" s="155" t="n"/>
      <c r="H10" s="155" t="n"/>
      <c r="I10" s="155" t="n"/>
      <c r="J10" s="156" t="n"/>
    </row>
    <row r="11" ht="31.35" customFormat="1" customHeight="1" s="85">
      <c r="B11" s="154" t="n"/>
      <c r="C11" s="154" t="n"/>
      <c r="D11" s="154" t="n"/>
      <c r="E11" s="154" t="n"/>
      <c r="F11" s="152" t="inlineStr">
        <is>
          <t>Строительные работы</t>
        </is>
      </c>
      <c r="G11" s="152" t="inlineStr">
        <is>
          <t>Монтажные работы</t>
        </is>
      </c>
      <c r="H11" s="152" t="inlineStr">
        <is>
          <t>Оборудование</t>
        </is>
      </c>
      <c r="I11" s="152" t="inlineStr">
        <is>
          <t>Прочее</t>
        </is>
      </c>
      <c r="J11" s="152" t="inlineStr">
        <is>
          <t>Всего</t>
        </is>
      </c>
    </row>
    <row r="12" ht="15.6" customFormat="1" customHeight="1" s="85">
      <c r="B12" s="152" t="n">
        <v>1</v>
      </c>
      <c r="C12" s="146" t="n"/>
      <c r="D12" s="67" t="inlineStr">
        <is>
          <t xml:space="preserve"> 03-02-01 </t>
        </is>
      </c>
      <c r="E12" s="140" t="inlineStr">
        <is>
          <t>Гараж</t>
        </is>
      </c>
      <c r="F12" s="147" t="n">
        <v>8853.73</v>
      </c>
      <c r="G12" s="64" t="n"/>
      <c r="H12" s="64" t="n">
        <v>1024.13</v>
      </c>
      <c r="I12" s="147" t="n"/>
      <c r="J12" s="148" t="n">
        <v>9877.860000000001</v>
      </c>
    </row>
    <row r="13" ht="15.6" customFormat="1" customHeight="1" s="85">
      <c r="B13" s="158" t="inlineStr">
        <is>
          <t>Всего по объекту:</t>
        </is>
      </c>
      <c r="C13" s="155" t="n"/>
      <c r="D13" s="155" t="n"/>
      <c r="E13" s="156" t="n"/>
      <c r="F13" s="69" t="n">
        <v>8853.73</v>
      </c>
      <c r="G13" s="69" t="n">
        <v>0</v>
      </c>
      <c r="H13" s="69" t="n">
        <v>1024.13</v>
      </c>
      <c r="I13" s="69" t="n">
        <v>0</v>
      </c>
      <c r="J13" s="69" t="n">
        <v>9877.860000000001</v>
      </c>
    </row>
    <row r="14" ht="15.6" customFormat="1" customHeight="1" s="85">
      <c r="B14" s="158" t="inlineStr">
        <is>
          <t>Всего по объекту в сопоставимом уровне цен 1 кв. 2022г:</t>
        </is>
      </c>
      <c r="C14" s="155" t="n"/>
      <c r="D14" s="155" t="n"/>
      <c r="E14" s="156" t="n"/>
      <c r="F14" s="159" t="n">
        <v>9199.02547</v>
      </c>
      <c r="G14" s="159" t="n">
        <v>0</v>
      </c>
      <c r="H14" s="159" t="n">
        <v>1064.07107</v>
      </c>
      <c r="I14" s="159" t="n">
        <v>0</v>
      </c>
      <c r="J14" s="159" t="n">
        <v>10263.09654</v>
      </c>
    </row>
    <row r="15" ht="15.6" customFormat="1" customHeight="1" s="85">
      <c r="B15" s="111" t="n"/>
    </row>
    <row r="16" ht="15.6" customFormat="1" customHeight="1" s="85">
      <c r="B16" s="111" t="n"/>
      <c r="M16" s="66" t="n"/>
    </row>
    <row r="17" ht="15.6" customFormat="1" customHeight="1" s="85">
      <c r="B17" s="111" t="n"/>
    </row>
    <row r="18" ht="51" customFormat="1" customHeight="1" s="85">
      <c r="B18" s="152" t="inlineStr">
        <is>
          <t>№ п/п</t>
        </is>
      </c>
      <c r="C18" s="1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8" s="152" t="inlineStr">
        <is>
          <t>Строительство ПС 500 кВ Святогор с заходами ВЛ 500 кВ и 220 кВ</t>
        </is>
      </c>
      <c r="E18" s="155" t="n"/>
      <c r="F18" s="155" t="n"/>
      <c r="G18" s="155" t="n"/>
      <c r="H18" s="155" t="n"/>
      <c r="I18" s="155" t="n"/>
      <c r="J18" s="156" t="n"/>
    </row>
    <row r="19" ht="15.6" customFormat="1" customHeight="1" s="85">
      <c r="B19" s="157" t="n"/>
      <c r="C19" s="157" t="n"/>
      <c r="D19" s="152" t="inlineStr">
        <is>
          <t>Номер сметы</t>
        </is>
      </c>
      <c r="E19" s="152" t="inlineStr">
        <is>
          <t>Наименование сметы</t>
        </is>
      </c>
      <c r="F19" s="152" t="inlineStr">
        <is>
          <t>Сметная стоимость в уровне цен 3 квартал 2014 г.., тыс. руб.</t>
        </is>
      </c>
      <c r="G19" s="155" t="n"/>
      <c r="H19" s="155" t="n"/>
      <c r="I19" s="155" t="n"/>
      <c r="J19" s="156" t="n"/>
    </row>
    <row r="20" ht="45" customFormat="1" customHeight="1" s="85">
      <c r="B20" s="154" t="n"/>
      <c r="C20" s="154" t="n"/>
      <c r="D20" s="154" t="n"/>
      <c r="E20" s="154" t="n"/>
      <c r="F20" s="152" t="inlineStr">
        <is>
          <t>Строительные работы</t>
        </is>
      </c>
      <c r="G20" s="152" t="inlineStr">
        <is>
          <t>Монтажные работы</t>
        </is>
      </c>
      <c r="H20" s="152" t="inlineStr">
        <is>
          <t>Оборудование</t>
        </is>
      </c>
      <c r="I20" s="152" t="inlineStr">
        <is>
          <t>Прочее</t>
        </is>
      </c>
      <c r="J20" s="152" t="inlineStr">
        <is>
          <t>Всего</t>
        </is>
      </c>
    </row>
    <row r="21" ht="15.6" customFormat="1" customHeight="1" s="85">
      <c r="B21" s="152" t="n">
        <v>1</v>
      </c>
      <c r="C21" s="146" t="n"/>
      <c r="D21" s="67" t="inlineStr">
        <is>
          <t xml:space="preserve"> 05-10 </t>
        </is>
      </c>
      <c r="E21" s="140" t="inlineStr">
        <is>
          <t xml:space="preserve"> Здание гаража</t>
        </is>
      </c>
      <c r="F21" s="147" t="n">
        <v>52226.283</v>
      </c>
      <c r="G21" s="64" t="n"/>
      <c r="H21" s="64" t="n">
        <v>816.9</v>
      </c>
      <c r="I21" s="147" t="n"/>
      <c r="J21" s="148" t="n">
        <v>53043.183</v>
      </c>
    </row>
    <row r="22" ht="15.6" customFormat="1" customHeight="1" s="85">
      <c r="B22" s="158" t="inlineStr">
        <is>
          <t>Всего по объекту:</t>
        </is>
      </c>
      <c r="C22" s="155" t="n"/>
      <c r="D22" s="155" t="n"/>
      <c r="E22" s="156" t="n"/>
      <c r="F22" s="68" t="n">
        <v>52226.283</v>
      </c>
      <c r="G22" s="68" t="n">
        <v>0</v>
      </c>
      <c r="H22" s="68" t="n">
        <v>816.9</v>
      </c>
      <c r="I22" s="68" t="n">
        <v>0</v>
      </c>
      <c r="J22" s="68" t="n">
        <v>53043.183</v>
      </c>
    </row>
    <row r="23" ht="15.6" customFormat="1" customHeight="1" s="85">
      <c r="B23" s="158" t="inlineStr">
        <is>
          <t>Всего по объекту в сопоставимом уровне цен 1 кв. 2022г:</t>
        </is>
      </c>
      <c r="C23" s="155" t="n"/>
      <c r="D23" s="155" t="n"/>
      <c r="E23" s="156" t="n"/>
      <c r="F23" s="159" t="n">
        <v>52226.283</v>
      </c>
      <c r="G23" s="159" t="n">
        <v>0</v>
      </c>
      <c r="H23" s="159" t="n">
        <v>816.9</v>
      </c>
      <c r="I23" s="159" t="n">
        <v>0</v>
      </c>
      <c r="J23" s="159" t="n">
        <v>53043.183</v>
      </c>
    </row>
    <row r="24" ht="15.6" customFormat="1" customHeight="1" s="85">
      <c r="B24" s="111" t="n"/>
      <c r="M24" s="85" t="n"/>
    </row>
    <row r="25" ht="15.6" customHeight="1" s="83">
      <c r="M25" s="85" t="n"/>
    </row>
    <row r="26" ht="15.6" customFormat="1" customHeight="1" s="85">
      <c r="B26" s="111" t="n"/>
      <c r="M26" s="66" t="n"/>
    </row>
    <row r="27" ht="15.6" customFormat="1" customHeight="1" s="85">
      <c r="B27" s="111" t="n"/>
    </row>
    <row r="28" ht="36.75" customFormat="1" customHeight="1" s="85">
      <c r="B28" s="152" t="inlineStr">
        <is>
          <t>№ п/п</t>
        </is>
      </c>
      <c r="C28" s="1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28" s="152" t="inlineStr">
        <is>
          <t>Строительство 2-х цепной ВЛ 220 кВ Татаурово-Горячинская-Баргузин с ПС 220 кВ Горячинская, ПС 220 кВ Баргузин и реконструкция ОРУ 220 кВ на ПС 220 кВ Татаурово</t>
        </is>
      </c>
      <c r="E28" s="155" t="n"/>
      <c r="F28" s="155" t="n"/>
      <c r="G28" s="155" t="n"/>
      <c r="H28" s="155" t="n"/>
      <c r="I28" s="155" t="n"/>
      <c r="J28" s="156" t="n"/>
    </row>
    <row r="29" ht="15.6" customFormat="1" customHeight="1" s="85">
      <c r="B29" s="157" t="n"/>
      <c r="C29" s="157" t="n"/>
      <c r="D29" s="152" t="inlineStr">
        <is>
          <t>Номер сметы</t>
        </is>
      </c>
      <c r="E29" s="152" t="inlineStr">
        <is>
          <t>Наименование сметы</t>
        </is>
      </c>
      <c r="F29" s="152" t="inlineStr">
        <is>
          <t>Сметная стоимость в уровне цен 3 квартал 2011 г, тыс. руб.</t>
        </is>
      </c>
      <c r="G29" s="155" t="n"/>
      <c r="H29" s="155" t="n"/>
      <c r="I29" s="155" t="n"/>
      <c r="J29" s="156" t="n"/>
    </row>
    <row r="30" ht="75.75" customFormat="1" customHeight="1" s="85">
      <c r="B30" s="154" t="n"/>
      <c r="C30" s="154" t="n"/>
      <c r="D30" s="154" t="n"/>
      <c r="E30" s="154" t="n"/>
      <c r="F30" s="152" t="inlineStr">
        <is>
          <t>Строительные работы</t>
        </is>
      </c>
      <c r="G30" s="152" t="inlineStr">
        <is>
          <t>Монтажные работы</t>
        </is>
      </c>
      <c r="H30" s="152" t="inlineStr">
        <is>
          <t>Оборудование</t>
        </is>
      </c>
      <c r="I30" s="152" t="inlineStr">
        <is>
          <t>Прочее</t>
        </is>
      </c>
      <c r="J30" s="152" t="inlineStr">
        <is>
          <t>Всего</t>
        </is>
      </c>
    </row>
    <row r="31" ht="15.6" customFormat="1" customHeight="1" s="85">
      <c r="B31" s="152" t="n"/>
      <c r="C31" s="146" t="n"/>
      <c r="D31" s="67" t="inlineStr">
        <is>
          <t xml:space="preserve"> 03-03 </t>
        </is>
      </c>
      <c r="E31" s="140" t="inlineStr">
        <is>
          <t>Гараж</t>
        </is>
      </c>
      <c r="F31" s="147" t="n">
        <v>20484.45</v>
      </c>
      <c r="G31" s="148" t="n"/>
      <c r="H31" s="148" t="n"/>
      <c r="I31" s="147" t="n"/>
      <c r="J31" s="148" t="n">
        <v>20484.45</v>
      </c>
    </row>
    <row r="32" ht="15.6" customFormat="1" customHeight="1" s="85">
      <c r="B32" s="158" t="inlineStr">
        <is>
          <t>Всего по объекту:</t>
        </is>
      </c>
      <c r="C32" s="155" t="n"/>
      <c r="D32" s="155" t="n"/>
      <c r="E32" s="156" t="n"/>
      <c r="F32" s="69" t="n">
        <v>20484.45</v>
      </c>
      <c r="G32" s="69" t="n">
        <v>0</v>
      </c>
      <c r="H32" s="69" t="n">
        <v>0</v>
      </c>
      <c r="I32" s="69" t="n">
        <v>0</v>
      </c>
      <c r="J32" s="69" t="n">
        <v>20484.45</v>
      </c>
    </row>
    <row r="33" ht="15.6" customFormat="1" customHeight="1" s="85">
      <c r="B33" s="158" t="inlineStr">
        <is>
          <t>Всего по объекту в сопоставимом уровне цен 1 кв. 2022г:</t>
        </is>
      </c>
      <c r="C33" s="155" t="n"/>
      <c r="D33" s="155" t="n"/>
      <c r="E33" s="156" t="n"/>
      <c r="F33" s="159" t="n">
        <v>24581.34</v>
      </c>
      <c r="G33" s="159" t="n">
        <v>0</v>
      </c>
      <c r="H33" s="159" t="n">
        <v>0</v>
      </c>
      <c r="I33" s="159" t="n">
        <v>0</v>
      </c>
      <c r="J33" s="159" t="n">
        <v>24581.34</v>
      </c>
    </row>
    <row r="34" ht="15.6" customFormat="1" customHeight="1" s="85">
      <c r="B34" s="111" t="n"/>
    </row>
    <row r="35" ht="15.6" customFormat="1" customHeight="1" s="85"/>
    <row r="36" ht="15.6" customFormat="1" customHeight="1" s="85"/>
    <row r="37" ht="15.6" customFormat="1" customHeight="1" s="85">
      <c r="C37" s="85" t="inlineStr">
        <is>
          <t>Составил ______________________         М.С. Колотиевская</t>
        </is>
      </c>
    </row>
    <row r="38" ht="15.6" customFormat="1" customHeight="1" s="85">
      <c r="C38" s="5" t="inlineStr">
        <is>
          <t xml:space="preserve">                         (подпись, инициалы, фамилия)</t>
        </is>
      </c>
    </row>
    <row r="39" ht="15.6" customFormat="1" customHeight="1" s="85"/>
    <row r="40" ht="15.6" customHeight="1" s="83">
      <c r="B40" s="85" t="n"/>
      <c r="C40" s="85" t="inlineStr">
        <is>
          <t>Проверил ______________________         М.С. Колотиевская</t>
        </is>
      </c>
      <c r="D40" s="85" t="n"/>
      <c r="E40" s="85" t="n"/>
      <c r="F40" s="85" t="n"/>
      <c r="G40" s="85" t="n"/>
      <c r="H40" s="85" t="n"/>
      <c r="I40" s="85" t="n"/>
      <c r="J40" s="85" t="n"/>
    </row>
    <row r="41" ht="15.6" customHeight="1" s="83">
      <c r="B41" s="85" t="n"/>
      <c r="C41" s="5" t="inlineStr">
        <is>
          <t xml:space="preserve">                        (подпись, инициалы, фамилия)</t>
        </is>
      </c>
      <c r="D41" s="85" t="n"/>
      <c r="E41" s="85" t="n"/>
      <c r="F41" s="85" t="n"/>
      <c r="G41" s="85" t="n"/>
      <c r="H41" s="85" t="n"/>
      <c r="I41" s="85" t="n"/>
      <c r="J41" s="85" t="n"/>
    </row>
    <row r="42" ht="15.6" customHeight="1" s="83">
      <c r="B42" s="85" t="n"/>
      <c r="C42" s="85" t="n"/>
      <c r="D42" s="85" t="n"/>
      <c r="E42" s="85" t="n"/>
      <c r="F42" s="85" t="n"/>
      <c r="G42" s="85" t="n"/>
      <c r="H42" s="85" t="n"/>
      <c r="I42" s="85" t="n"/>
      <c r="J42" s="85" t="n"/>
    </row>
  </sheetData>
  <mergeCells count="28">
    <mergeCell ref="D28:J28"/>
    <mergeCell ref="F29:J29"/>
    <mergeCell ref="D18:J18"/>
    <mergeCell ref="D9:J9"/>
    <mergeCell ref="F10:J10"/>
    <mergeCell ref="F19:J19"/>
    <mergeCell ref="B33:E33"/>
    <mergeCell ref="E29:E30"/>
    <mergeCell ref="B6:K6"/>
    <mergeCell ref="E19:E20"/>
    <mergeCell ref="E10:E11"/>
    <mergeCell ref="B32:E32"/>
    <mergeCell ref="B4:K4"/>
    <mergeCell ref="C28:C30"/>
    <mergeCell ref="B7:K7"/>
    <mergeCell ref="C18:C20"/>
    <mergeCell ref="B22:E22"/>
    <mergeCell ref="B3:K3"/>
    <mergeCell ref="B18:B20"/>
    <mergeCell ref="D29:D30"/>
    <mergeCell ref="B14:E14"/>
    <mergeCell ref="B23:E23"/>
    <mergeCell ref="D19:D20"/>
    <mergeCell ref="D10:D11"/>
    <mergeCell ref="B13:E13"/>
    <mergeCell ref="B9:B11"/>
    <mergeCell ref="B28:B30"/>
    <mergeCell ref="C9:C11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31"/>
  <sheetViews>
    <sheetView showGridLines="1" showRowColHeaders="1" tabSelected="0" workbookViewId="0">
      <selection activeCell="A7" sqref="A7"/>
    </sheetView>
  </sheetViews>
  <sheetFormatPr baseColWidth="8" defaultColWidth="9.140625" defaultRowHeight="14.4" outlineLevelRow="0"/>
  <cols>
    <col width="12.42578125" customWidth="1" style="83" min="2" max="2"/>
    <col width="17" customWidth="1" style="83" min="3" max="3"/>
    <col width="49.5703125" customWidth="1" style="83" min="4" max="4"/>
    <col width="16.42578125" customWidth="1" style="83" min="5" max="5"/>
    <col width="20.5703125" customWidth="1" style="83" min="6" max="6"/>
    <col width="16.140625" customWidth="1" style="83" min="7" max="7"/>
    <col width="16.5703125" customWidth="1" style="83" min="8" max="8"/>
  </cols>
  <sheetData>
    <row r="2" ht="15.6" customHeight="1" s="83">
      <c r="A2" s="113" t="inlineStr">
        <is>
          <t xml:space="preserve">Приложение № 3 </t>
        </is>
      </c>
    </row>
    <row r="3" ht="17.45" customHeight="1" s="83">
      <c r="A3" s="127" t="inlineStr">
        <is>
          <t>Объектная ресурсная ведомость</t>
        </is>
      </c>
    </row>
    <row r="4" ht="18.75" customHeight="1" s="83">
      <c r="A4" s="127" t="n"/>
      <c r="B4" s="127" t="n"/>
      <c r="C4" s="12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5" t="n"/>
      <c r="J4" s="85" t="n"/>
      <c r="K4" s="85" t="n"/>
      <c r="L4" s="85" t="n"/>
    </row>
    <row r="5" ht="18" customHeight="1" s="83">
      <c r="A5" s="7" t="n"/>
    </row>
    <row r="6" ht="15.6" customHeight="1" s="83">
      <c r="A6" s="114" t="inlineStr">
        <is>
          <t>Наименование разрабатываемого показателя УНЦ -  Демонтаж гаража отапливаемого</t>
        </is>
      </c>
    </row>
    <row r="7" ht="15.6" customFormat="1" customHeight="1" s="85">
      <c r="A7" s="13" t="n"/>
      <c r="B7" s="13" t="n"/>
      <c r="C7" s="13" t="n"/>
      <c r="D7" s="13" t="n"/>
      <c r="E7" s="13" t="n"/>
      <c r="F7" s="13" t="n"/>
      <c r="G7" s="13" t="n"/>
      <c r="H7" s="13" t="n"/>
    </row>
    <row r="8" ht="38.25" customFormat="1" customHeight="1" s="85">
      <c r="A8" s="152" t="inlineStr">
        <is>
          <t>п/п</t>
        </is>
      </c>
      <c r="B8" s="152" t="inlineStr">
        <is>
          <t>№ЛСР</t>
        </is>
      </c>
      <c r="C8" s="152" t="inlineStr">
        <is>
          <t>Код ресурса</t>
        </is>
      </c>
      <c r="D8" s="152" t="inlineStr">
        <is>
          <t>Наименование ресурса</t>
        </is>
      </c>
      <c r="E8" s="152" t="inlineStr">
        <is>
          <t>Ед. изм.</t>
        </is>
      </c>
      <c r="F8" s="152" t="inlineStr">
        <is>
          <t>Кол-во единиц по данным объекта-представителя</t>
        </is>
      </c>
      <c r="G8" s="152" t="inlineStr">
        <is>
          <t>Сметная стоимость в ценах на 01.01.2000 (руб.)</t>
        </is>
      </c>
      <c r="H8" s="156" t="n"/>
    </row>
    <row r="9" ht="40.7" customFormat="1" customHeight="1" s="85">
      <c r="A9" s="154" t="n"/>
      <c r="B9" s="154" t="n"/>
      <c r="C9" s="154" t="n"/>
      <c r="D9" s="154" t="n"/>
      <c r="E9" s="154" t="n"/>
      <c r="F9" s="154" t="n"/>
      <c r="G9" s="152" t="inlineStr">
        <is>
          <t>на ед.изм.</t>
        </is>
      </c>
      <c r="H9" s="152" t="inlineStr">
        <is>
          <t>общая</t>
        </is>
      </c>
    </row>
    <row r="10" ht="15.6" customFormat="1" customHeight="1" s="85">
      <c r="A10" s="152" t="n">
        <v>1</v>
      </c>
      <c r="B10" s="152" t="n"/>
      <c r="C10" s="152" t="n">
        <v>2</v>
      </c>
      <c r="D10" s="152" t="inlineStr">
        <is>
          <t>З</t>
        </is>
      </c>
      <c r="E10" s="152" t="n">
        <v>4</v>
      </c>
      <c r="F10" s="152" t="n">
        <v>5</v>
      </c>
      <c r="G10" s="12" t="n">
        <v>6</v>
      </c>
      <c r="H10" s="12" t="n">
        <v>7</v>
      </c>
    </row>
    <row r="11" ht="15.6" customFormat="1" customHeight="1" s="11">
      <c r="A11" s="124" t="inlineStr">
        <is>
          <t>Затраты труда рабочих</t>
        </is>
      </c>
      <c r="B11" s="155" t="n"/>
      <c r="C11" s="155" t="n"/>
      <c r="D11" s="155" t="n"/>
      <c r="E11" s="156" t="n"/>
      <c r="F11" s="124" t="n">
        <v>29510.6146132</v>
      </c>
      <c r="G11" s="15" t="n"/>
      <c r="H11" s="15">
        <f>SUM(H12:H39)</f>
        <v/>
      </c>
    </row>
    <row r="12" ht="15.6" customFormat="1" customHeight="1" s="85">
      <c r="A12" s="125" t="n">
        <v>1</v>
      </c>
      <c r="B12" s="125" t="n"/>
      <c r="C12" s="126" t="inlineStr">
        <is>
          <t>1-100-32</t>
        </is>
      </c>
      <c r="D12" s="126" t="inlineStr">
        <is>
          <t>Затраты труда рабочих (ср 3,2)</t>
        </is>
      </c>
      <c r="E12" s="125" t="inlineStr">
        <is>
          <t>чел.-ч</t>
        </is>
      </c>
      <c r="F12" s="125" t="n">
        <v>13552.234089</v>
      </c>
      <c r="G12" s="133" t="n">
        <v>8.74</v>
      </c>
      <c r="H12" s="133">
        <f>ROUND(F12*G12,2)</f>
        <v/>
      </c>
    </row>
    <row r="13" ht="15.6" customFormat="1" customHeight="1" s="85">
      <c r="A13" s="125" t="n">
        <v>2</v>
      </c>
      <c r="B13" s="125" t="n"/>
      <c r="C13" s="126" t="inlineStr">
        <is>
          <t>1-100-35</t>
        </is>
      </c>
      <c r="D13" s="126" t="inlineStr">
        <is>
          <t>Затраты труда рабочих (ср 3,5)</t>
        </is>
      </c>
      <c r="E13" s="125" t="inlineStr">
        <is>
          <t>чел.час</t>
        </is>
      </c>
      <c r="F13" s="125" t="n">
        <v>3562.6883244</v>
      </c>
      <c r="G13" s="133" t="n">
        <v>9.07</v>
      </c>
      <c r="H13" s="133">
        <f>ROUND(F13*G13,2)</f>
        <v/>
      </c>
    </row>
    <row r="14" ht="15.6" customFormat="1" customHeight="1" s="85">
      <c r="A14" s="125" t="n">
        <v>3</v>
      </c>
      <c r="B14" s="125" t="n"/>
      <c r="C14" s="126" t="inlineStr">
        <is>
          <t>1-100-38</t>
        </is>
      </c>
      <c r="D14" s="126" t="inlineStr">
        <is>
          <t>Затраты труда рабочих (ср 3,8)</t>
        </is>
      </c>
      <c r="E14" s="125" t="inlineStr">
        <is>
          <t>чел.-ч</t>
        </is>
      </c>
      <c r="F14" s="125" t="n">
        <v>3111.604473</v>
      </c>
      <c r="G14" s="133" t="n">
        <v>9.4</v>
      </c>
      <c r="H14" s="133">
        <f>ROUND(F14*G14,2)</f>
        <v/>
      </c>
    </row>
    <row r="15" ht="15.6" customFormat="1" customHeight="1" s="85">
      <c r="A15" s="125" t="n">
        <v>4</v>
      </c>
      <c r="B15" s="125" t="n"/>
      <c r="C15" s="126" t="inlineStr">
        <is>
          <t>1-100-30</t>
        </is>
      </c>
      <c r="D15" s="126" t="inlineStr">
        <is>
          <t>Затраты труда рабочих (ср 3)</t>
        </is>
      </c>
      <c r="E15" s="125" t="inlineStr">
        <is>
          <t>чел.-ч</t>
        </is>
      </c>
      <c r="F15" s="125" t="n">
        <v>1261.77614</v>
      </c>
      <c r="G15" s="133" t="n">
        <v>8.529999999999999</v>
      </c>
      <c r="H15" s="133">
        <f>ROUND(F15*G15,2)</f>
        <v/>
      </c>
    </row>
    <row r="16" ht="15.6" customFormat="1" customHeight="1" s="85">
      <c r="A16" s="125" t="n">
        <v>5</v>
      </c>
      <c r="B16" s="125" t="n"/>
      <c r="C16" s="126" t="inlineStr">
        <is>
          <t>1-100-40</t>
        </is>
      </c>
      <c r="D16" s="126" t="inlineStr">
        <is>
          <t>Затраты труда рабочих (ср 4)</t>
        </is>
      </c>
      <c r="E16" s="125" t="inlineStr">
        <is>
          <t>чел.час</t>
        </is>
      </c>
      <c r="F16" s="125" t="n">
        <v>939.830394</v>
      </c>
      <c r="G16" s="133" t="n">
        <v>9.619999999999999</v>
      </c>
      <c r="H16" s="133">
        <f>ROUND(F16*G16,2)</f>
        <v/>
      </c>
    </row>
    <row r="17" ht="15.6" customFormat="1" customHeight="1" s="85">
      <c r="A17" s="125" t="n">
        <v>6</v>
      </c>
      <c r="B17" s="125" t="n"/>
      <c r="C17" s="126" t="inlineStr">
        <is>
          <t>1-100-28</t>
        </is>
      </c>
      <c r="D17" s="126" t="inlineStr">
        <is>
          <t>Затраты труда рабочих (ср 2,8)</t>
        </is>
      </c>
      <c r="E17" s="125" t="inlineStr">
        <is>
          <t>чел.-ч</t>
        </is>
      </c>
      <c r="F17" s="125" t="n">
        <v>992.49992</v>
      </c>
      <c r="G17" s="133" t="n">
        <v>8.380000000000001</v>
      </c>
      <c r="H17" s="133">
        <f>ROUND(F17*G17,2)</f>
        <v/>
      </c>
    </row>
    <row r="18" ht="15.6" customFormat="1" customHeight="1" s="85">
      <c r="A18" s="125" t="n">
        <v>7</v>
      </c>
      <c r="B18" s="125" t="n"/>
      <c r="C18" s="126" t="inlineStr">
        <is>
          <t>1-100-39</t>
        </is>
      </c>
      <c r="D18" s="126" t="inlineStr">
        <is>
          <t>Затраты труда рабочих (ср 3,9)</t>
        </is>
      </c>
      <c r="E18" s="125" t="inlineStr">
        <is>
          <t>чел.-ч</t>
        </is>
      </c>
      <c r="F18" s="125" t="n">
        <v>734.3496</v>
      </c>
      <c r="G18" s="133" t="n">
        <v>9.51</v>
      </c>
      <c r="H18" s="133">
        <f>ROUND(F18*G18,2)</f>
        <v/>
      </c>
    </row>
    <row r="19" ht="15.6" customFormat="1" customHeight="1" s="85">
      <c r="A19" s="125" t="n">
        <v>8</v>
      </c>
      <c r="B19" s="125" t="n"/>
      <c r="C19" s="126" t="inlineStr">
        <is>
          <t>1-100-31</t>
        </is>
      </c>
      <c r="D19" s="126" t="inlineStr">
        <is>
          <t>Затраты труда рабочих (ср 3,1)</t>
        </is>
      </c>
      <c r="E19" s="125" t="inlineStr">
        <is>
          <t>чел.час</t>
        </is>
      </c>
      <c r="F19" s="125" t="n">
        <v>780.603889</v>
      </c>
      <c r="G19" s="133" t="n">
        <v>8.640000000000001</v>
      </c>
      <c r="H19" s="133">
        <f>ROUND(F19*G19,2)</f>
        <v/>
      </c>
    </row>
    <row r="20" ht="15.6" customFormat="1" customHeight="1" s="85">
      <c r="A20" s="125" t="n">
        <v>9</v>
      </c>
      <c r="B20" s="125" t="n"/>
      <c r="C20" s="126" t="inlineStr">
        <is>
          <t>1-100-34</t>
        </is>
      </c>
      <c r="D20" s="126" t="inlineStr">
        <is>
          <t>Затраты труда рабочих (ср 3,4)</t>
        </is>
      </c>
      <c r="E20" s="125" t="inlineStr">
        <is>
          <t>чел.час</t>
        </is>
      </c>
      <c r="F20" s="125" t="n">
        <v>713.99878</v>
      </c>
      <c r="G20" s="133" t="n">
        <v>8.970000000000001</v>
      </c>
      <c r="H20" s="133">
        <f>ROUND(F20*G20,2)</f>
        <v/>
      </c>
    </row>
    <row r="21" ht="15.6" customFormat="1" customHeight="1" s="85">
      <c r="A21" s="125" t="n">
        <v>10</v>
      </c>
      <c r="B21" s="125" t="n"/>
      <c r="C21" s="126" t="inlineStr">
        <is>
          <t>1-100-44</t>
        </is>
      </c>
      <c r="D21" s="126" t="inlineStr">
        <is>
          <t>Затраты труда рабочих (ср 4,4)</t>
        </is>
      </c>
      <c r="E21" s="125" t="inlineStr">
        <is>
          <t>чел.-ч</t>
        </is>
      </c>
      <c r="F21" s="125" t="n">
        <v>592.9059999999999</v>
      </c>
      <c r="G21" s="133" t="n">
        <v>10.21</v>
      </c>
      <c r="H21" s="133">
        <f>ROUND(F21*G21,2)</f>
        <v/>
      </c>
    </row>
    <row r="22" ht="15.6" customFormat="1" customHeight="1" s="85">
      <c r="A22" s="125" t="n">
        <v>11</v>
      </c>
      <c r="B22" s="125" t="n"/>
      <c r="C22" s="126" t="inlineStr">
        <is>
          <t>1-100-29</t>
        </is>
      </c>
      <c r="D22" s="126" t="inlineStr">
        <is>
          <t>Затраты труда рабочих (ср 2,9)</t>
        </is>
      </c>
      <c r="E22" s="125" t="inlineStr">
        <is>
          <t>чел.-ч</t>
        </is>
      </c>
      <c r="F22" s="125" t="n">
        <v>481.4721168</v>
      </c>
      <c r="G22" s="133" t="n">
        <v>8.460000000000001</v>
      </c>
      <c r="H22" s="133">
        <f>ROUND(F22*G22,2)</f>
        <v/>
      </c>
    </row>
    <row r="23" ht="15.6" customFormat="1" customHeight="1" s="85">
      <c r="A23" s="125" t="n">
        <v>12</v>
      </c>
      <c r="B23" s="125" t="n"/>
      <c r="C23" s="126" t="inlineStr">
        <is>
          <t>1-100-33</t>
        </is>
      </c>
      <c r="D23" s="126" t="inlineStr">
        <is>
          <t>Затраты труда рабочих (ср 3,3)</t>
        </is>
      </c>
      <c r="E23" s="125" t="inlineStr">
        <is>
          <t>чел.час</t>
        </is>
      </c>
      <c r="F23" s="125" t="n">
        <v>343.982008</v>
      </c>
      <c r="G23" s="133" t="n">
        <v>8.859999999999999</v>
      </c>
      <c r="H23" s="133">
        <f>ROUND(F23*G23,2)</f>
        <v/>
      </c>
    </row>
    <row r="24" ht="15.6" customFormat="1" customHeight="1" s="85">
      <c r="A24" s="125" t="n">
        <v>13</v>
      </c>
      <c r="B24" s="125" t="n"/>
      <c r="C24" s="126" t="inlineStr">
        <is>
          <t>1-100-41</t>
        </is>
      </c>
      <c r="D24" s="126" t="inlineStr">
        <is>
          <t>Затраты труда рабочих (ср 4,1)</t>
        </is>
      </c>
      <c r="E24" s="125" t="inlineStr">
        <is>
          <t>чел.-ч</t>
        </is>
      </c>
      <c r="F24" s="125" t="n">
        <v>300.69716</v>
      </c>
      <c r="G24" s="133" t="n">
        <v>9.76</v>
      </c>
      <c r="H24" s="133">
        <f>ROUND(F24*G24,2)</f>
        <v/>
      </c>
    </row>
    <row r="25" ht="15.6" customFormat="1" customHeight="1" s="85">
      <c r="A25" s="125" t="n">
        <v>14</v>
      </c>
      <c r="B25" s="125" t="n"/>
      <c r="C25" s="126" t="inlineStr">
        <is>
          <t>1-100-36</t>
        </is>
      </c>
      <c r="D25" s="126" t="inlineStr">
        <is>
          <t>Затраты труда рабочих (ср 3,6)</t>
        </is>
      </c>
      <c r="E25" s="125" t="inlineStr">
        <is>
          <t>чел.-ч</t>
        </is>
      </c>
      <c r="F25" s="125" t="n">
        <v>305.08512</v>
      </c>
      <c r="G25" s="133" t="n">
        <v>9.18</v>
      </c>
      <c r="H25" s="133">
        <f>ROUND(F25*G25,2)</f>
        <v/>
      </c>
    </row>
    <row r="26" ht="15.6" customFormat="1" customHeight="1" s="85">
      <c r="A26" s="125" t="n">
        <v>15</v>
      </c>
      <c r="B26" s="125" t="n"/>
      <c r="C26" s="126" t="inlineStr">
        <is>
          <t>1-100-24</t>
        </is>
      </c>
      <c r="D26" s="126" t="inlineStr">
        <is>
          <t>Затраты труда рабочих (ср 2,4)</t>
        </is>
      </c>
      <c r="E26" s="125" t="inlineStr">
        <is>
          <t>чел.-ч</t>
        </is>
      </c>
      <c r="F26" s="125" t="n">
        <v>335.105</v>
      </c>
      <c r="G26" s="133" t="n">
        <v>8.09</v>
      </c>
      <c r="H26" s="133">
        <f>ROUND(F26*G26,2)</f>
        <v/>
      </c>
    </row>
    <row r="27" ht="15.6" customFormat="1" customHeight="1" s="85">
      <c r="A27" s="125" t="n">
        <v>16</v>
      </c>
      <c r="B27" s="125" t="n"/>
      <c r="C27" s="126" t="inlineStr">
        <is>
          <t>1-100-47</t>
        </is>
      </c>
      <c r="D27" s="126" t="inlineStr">
        <is>
          <t>Затраты труда рабочих (ср 4,7)</t>
        </is>
      </c>
      <c r="E27" s="125" t="inlineStr">
        <is>
          <t>чел.-ч</t>
        </is>
      </c>
      <c r="F27" s="125" t="n">
        <v>252.35244</v>
      </c>
      <c r="G27" s="133" t="n">
        <v>10.65</v>
      </c>
      <c r="H27" s="133">
        <f>ROUND(F27*G27,2)</f>
        <v/>
      </c>
    </row>
    <row r="28" ht="15.6" customFormat="1" customHeight="1" s="85">
      <c r="A28" s="125" t="n">
        <v>17</v>
      </c>
      <c r="B28" s="125" t="n"/>
      <c r="C28" s="126" t="inlineStr">
        <is>
          <t>1-100-49</t>
        </is>
      </c>
      <c r="D28" s="126" t="inlineStr">
        <is>
          <t>Затраты труда рабочих (ср 4,9)</t>
        </is>
      </c>
      <c r="E28" s="125" t="inlineStr">
        <is>
          <t>чел.-ч</t>
        </is>
      </c>
      <c r="F28" s="125" t="n">
        <v>201.674184</v>
      </c>
      <c r="G28" s="133" t="n">
        <v>10.94</v>
      </c>
      <c r="H28" s="133">
        <f>ROUND(F28*G28,2)</f>
        <v/>
      </c>
    </row>
    <row r="29" ht="15.6" customFormat="1" customHeight="1" s="85">
      <c r="A29" s="125" t="n">
        <v>18</v>
      </c>
      <c r="B29" s="125" t="n"/>
      <c r="C29" s="126" t="inlineStr">
        <is>
          <t>1-100-43</t>
        </is>
      </c>
      <c r="D29" s="126" t="inlineStr">
        <is>
          <t>Затраты труда рабочих (ср 4,3)</t>
        </is>
      </c>
      <c r="E29" s="125" t="inlineStr">
        <is>
          <t>чел.-ч</t>
        </is>
      </c>
      <c r="F29" s="125" t="n">
        <v>213.2928</v>
      </c>
      <c r="G29" s="133" t="n">
        <v>10.06</v>
      </c>
      <c r="H29" s="133">
        <f>ROUND(F29*G29,2)</f>
        <v/>
      </c>
    </row>
    <row r="30" ht="15.6" customFormat="1" customHeight="1" s="85">
      <c r="A30" s="125" t="n">
        <v>19</v>
      </c>
      <c r="B30" s="125" t="n"/>
      <c r="C30" s="126" t="inlineStr">
        <is>
          <t>1-100-42</t>
        </is>
      </c>
      <c r="D30" s="126" t="inlineStr">
        <is>
          <t>Затраты труда рабочих (ср 4,2)</t>
        </is>
      </c>
      <c r="E30" s="125" t="inlineStr">
        <is>
          <t>чел.-ч</t>
        </is>
      </c>
      <c r="F30" s="125" t="n">
        <v>194.7167</v>
      </c>
      <c r="G30" s="133" t="n">
        <v>9.92</v>
      </c>
      <c r="H30" s="133">
        <f>ROUND(F30*G30,2)</f>
        <v/>
      </c>
    </row>
    <row r="31" ht="15.6" customFormat="1" customHeight="1" s="85">
      <c r="A31" s="125" t="n">
        <v>20</v>
      </c>
      <c r="B31" s="125" t="n"/>
      <c r="C31" s="126" t="inlineStr">
        <is>
          <t>1-100-20</t>
        </is>
      </c>
      <c r="D31" s="126" t="inlineStr">
        <is>
          <t>Затраты труда рабочих (ср 2)</t>
        </is>
      </c>
      <c r="E31" s="125" t="inlineStr">
        <is>
          <t>чел.-ч</t>
        </is>
      </c>
      <c r="F31" s="125" t="n">
        <v>236.0643</v>
      </c>
      <c r="G31" s="133" t="n">
        <v>7.8</v>
      </c>
      <c r="H31" s="133">
        <f>ROUND(F31*G31,2)</f>
        <v/>
      </c>
    </row>
    <row r="32" ht="15.6" customFormat="1" customHeight="1" s="85">
      <c r="A32" s="125" t="n">
        <v>21</v>
      </c>
      <c r="B32" s="125" t="n"/>
      <c r="C32" s="126" t="inlineStr">
        <is>
          <t>1-100-15</t>
        </is>
      </c>
      <c r="D32" s="126" t="inlineStr">
        <is>
          <t>Затраты труда рабочих (ср 1,5)</t>
        </is>
      </c>
      <c r="E32" s="125" t="inlineStr">
        <is>
          <t>чел.-ч</t>
        </is>
      </c>
      <c r="F32" s="125" t="n">
        <v>237.168</v>
      </c>
      <c r="G32" s="133" t="n">
        <v>7.5</v>
      </c>
      <c r="H32" s="133">
        <f>ROUND(F32*G32,2)</f>
        <v/>
      </c>
    </row>
    <row r="33" ht="15.6" customFormat="1" customHeight="1" s="85">
      <c r="A33" s="125" t="n">
        <v>22</v>
      </c>
      <c r="B33" s="125" t="n"/>
      <c r="C33" s="126" t="inlineStr">
        <is>
          <t>1-100-22</t>
        </is>
      </c>
      <c r="D33" s="126" t="inlineStr">
        <is>
          <t>Затраты труда рабочих (ср 2,2)</t>
        </is>
      </c>
      <c r="E33" s="125" t="inlineStr">
        <is>
          <t>чел.-ч</t>
        </is>
      </c>
      <c r="F33" s="125" t="n">
        <v>68.44625000000001</v>
      </c>
      <c r="G33" s="133" t="n">
        <v>7.94</v>
      </c>
      <c r="H33" s="133">
        <f>ROUND(F33*G33,2)</f>
        <v/>
      </c>
    </row>
    <row r="34" ht="15.6" customFormat="1" customHeight="1" s="85">
      <c r="A34" s="125" t="n">
        <v>23</v>
      </c>
      <c r="B34" s="125" t="n"/>
      <c r="C34" s="126" t="inlineStr">
        <is>
          <t>1-100-50</t>
        </is>
      </c>
      <c r="D34" s="126" t="inlineStr">
        <is>
          <t>Затраты труда рабочих (ср 5)</t>
        </is>
      </c>
      <c r="E34" s="125" t="inlineStr">
        <is>
          <t>чел.-ч</t>
        </is>
      </c>
      <c r="F34" s="125" t="n">
        <v>47.202065</v>
      </c>
      <c r="G34" s="133" t="n">
        <v>11.09</v>
      </c>
      <c r="H34" s="133">
        <f>ROUND(F34*G34,2)</f>
        <v/>
      </c>
    </row>
    <row r="35" ht="15.6" customFormat="1" customHeight="1" s="85">
      <c r="A35" s="125" t="n">
        <v>24</v>
      </c>
      <c r="B35" s="125" t="n"/>
      <c r="C35" s="126" t="inlineStr">
        <is>
          <t>1-100-26</t>
        </is>
      </c>
      <c r="D35" s="126" t="inlineStr">
        <is>
          <t>Затраты труда рабочих (ср 2,6)</t>
        </is>
      </c>
      <c r="E35" s="125" t="inlineStr">
        <is>
          <t>чел.-ч</t>
        </is>
      </c>
      <c r="F35" s="125" t="n">
        <v>35.64176</v>
      </c>
      <c r="G35" s="133" t="n">
        <v>8.24</v>
      </c>
      <c r="H35" s="133">
        <f>ROUND(F35*G35,2)</f>
        <v/>
      </c>
    </row>
    <row r="36" ht="15.6" customFormat="1" customHeight="1" s="85">
      <c r="A36" s="125" t="n">
        <v>25</v>
      </c>
      <c r="B36" s="125" t="n"/>
      <c r="C36" s="126" t="inlineStr">
        <is>
          <t>1-100-53</t>
        </is>
      </c>
      <c r="D36" s="126" t="inlineStr">
        <is>
          <t>Затраты труда рабочих (ср 5,3)</t>
        </is>
      </c>
      <c r="E36" s="125" t="inlineStr">
        <is>
          <t>чел.-ч</t>
        </is>
      </c>
      <c r="F36" s="125" t="n">
        <v>12.3246</v>
      </c>
      <c r="G36" s="133" t="n">
        <v>11.64</v>
      </c>
      <c r="H36" s="133">
        <f>ROUND(F36*G36,2)</f>
        <v/>
      </c>
    </row>
    <row r="37" ht="15.6" customFormat="1" customHeight="1" s="85">
      <c r="A37" s="125" t="n">
        <v>26</v>
      </c>
      <c r="B37" s="125" t="n"/>
      <c r="C37" s="126" t="inlineStr">
        <is>
          <t>1-100-45</t>
        </is>
      </c>
      <c r="D37" s="126" t="inlineStr">
        <is>
          <t>Затраты труда рабочих (ср 4,5)</t>
        </is>
      </c>
      <c r="E37" s="125" t="inlineStr">
        <is>
          <t>чел.-ч</t>
        </is>
      </c>
      <c r="F37" s="125" t="n">
        <v>1.965</v>
      </c>
      <c r="G37" s="133" t="n">
        <v>10.35</v>
      </c>
      <c r="H37" s="133">
        <f>ROUND(F37*G37,2)</f>
        <v/>
      </c>
    </row>
    <row r="38" ht="15.6" customFormat="1" customHeight="1" s="85">
      <c r="A38" s="125" t="n">
        <v>27</v>
      </c>
      <c r="B38" s="125" t="n"/>
      <c r="C38" s="126" t="inlineStr">
        <is>
          <t>1-100-37</t>
        </is>
      </c>
      <c r="D38" s="126" t="inlineStr">
        <is>
          <t>Затраты труда рабочих (ср 3,7)</t>
        </is>
      </c>
      <c r="E38" s="125" t="inlineStr">
        <is>
          <t>чел.час</t>
        </is>
      </c>
      <c r="F38" s="125" t="n">
        <v>0.8169999999999999</v>
      </c>
      <c r="G38" s="133" t="n">
        <v>9.289999999999999</v>
      </c>
      <c r="H38" s="133">
        <f>ROUND(F38*G38,2)</f>
        <v/>
      </c>
    </row>
    <row r="39" ht="15.6" customFormat="1" customHeight="1" s="85">
      <c r="A39" s="125" t="n">
        <v>28</v>
      </c>
      <c r="B39" s="125" t="n"/>
      <c r="C39" s="126" t="inlineStr">
        <is>
          <t>1-100-17</t>
        </is>
      </c>
      <c r="D39" s="126" t="inlineStr">
        <is>
          <t>Затраты труда рабочих (ср 1,7)</t>
        </is>
      </c>
      <c r="E39" s="125" t="inlineStr">
        <is>
          <t>чел.-ч</t>
        </is>
      </c>
      <c r="F39" s="125" t="n">
        <v>0.1165</v>
      </c>
      <c r="G39" s="133" t="n">
        <v>7.62</v>
      </c>
      <c r="H39" s="133">
        <f>ROUND(F39*G39,2)</f>
        <v/>
      </c>
    </row>
    <row r="40" ht="15.6" customFormat="1" customHeight="1" s="11">
      <c r="A40" s="124" t="inlineStr">
        <is>
          <t>Затраты труда машинистов</t>
        </is>
      </c>
      <c r="B40" s="155" t="n"/>
      <c r="C40" s="155" t="n"/>
      <c r="D40" s="155" t="n"/>
      <c r="E40" s="156" t="n"/>
      <c r="F40" s="124" t="n">
        <v>1714.379253</v>
      </c>
      <c r="G40" s="15" t="n"/>
      <c r="H40" s="15">
        <f>SUM(H41:H41)</f>
        <v/>
      </c>
    </row>
    <row r="41" ht="15.6" customFormat="1" customHeight="1" s="85">
      <c r="A41" s="125" t="n">
        <v>29</v>
      </c>
      <c r="B41" s="125" t="n"/>
      <c r="C41" s="126" t="n">
        <v>2</v>
      </c>
      <c r="D41" s="126" t="inlineStr">
        <is>
          <t>Затраты труда машинистов</t>
        </is>
      </c>
      <c r="E41" s="125" t="inlineStr">
        <is>
          <t>чел.-ч</t>
        </is>
      </c>
      <c r="F41" s="125" t="n">
        <v>1714.379253</v>
      </c>
      <c r="G41" s="133" t="n">
        <v>13.19</v>
      </c>
      <c r="H41" s="133">
        <f>ROUND(F41*G41,2)</f>
        <v/>
      </c>
    </row>
    <row r="42" ht="15.6" customFormat="1" customHeight="1" s="11">
      <c r="A42" s="124" t="inlineStr">
        <is>
          <t>Машины и механизмы</t>
        </is>
      </c>
      <c r="B42" s="155" t="n"/>
      <c r="C42" s="155" t="n"/>
      <c r="D42" s="155" t="n"/>
      <c r="E42" s="156" t="n"/>
      <c r="F42" s="124" t="n"/>
      <c r="G42" s="15" t="n"/>
      <c r="H42" s="15">
        <f>SUM(H43:H115)</f>
        <v/>
      </c>
    </row>
    <row r="43" ht="31.35" customFormat="1" customHeight="1" s="85">
      <c r="A43" s="125" t="n">
        <v>30</v>
      </c>
      <c r="B43" s="125" t="n"/>
      <c r="C43" s="19" t="inlineStr">
        <is>
          <t>91.05.06-009</t>
        </is>
      </c>
      <c r="D43" s="126" t="inlineStr">
        <is>
          <t>Краны на гусеничном ходу, грузоподъемность 50-63 т</t>
        </is>
      </c>
      <c r="E43" s="125" t="inlineStr">
        <is>
          <t>маш.час</t>
        </is>
      </c>
      <c r="F43" s="125" t="n">
        <v>228.7386</v>
      </c>
      <c r="G43" s="133" t="n">
        <v>290.01</v>
      </c>
      <c r="H43" s="133">
        <f>ROUND(F43*G43,2)</f>
        <v/>
      </c>
    </row>
    <row r="44" ht="31.35" customFormat="1" customHeight="1" s="85">
      <c r="A44" s="125" t="n">
        <v>31</v>
      </c>
      <c r="B44" s="125" t="n"/>
      <c r="C44" s="19" t="inlineStr">
        <is>
          <t>91.02.02-003</t>
        </is>
      </c>
      <c r="D44" s="126" t="inlineStr">
        <is>
          <t>Агрегаты копровые без дизель-молота на базе экскаватора с емкостью ковша 1 м3</t>
        </is>
      </c>
      <c r="E44" s="125" t="inlineStr">
        <is>
          <t>маш.час</t>
        </is>
      </c>
      <c r="F44" s="125" t="n">
        <v>199.7136</v>
      </c>
      <c r="G44" s="133" t="n">
        <v>200.67</v>
      </c>
      <c r="H44" s="133">
        <f>ROUND(F44*G44,2)</f>
        <v/>
      </c>
    </row>
    <row r="45" ht="31.35" customFormat="1" customHeight="1" s="85">
      <c r="A45" s="125" t="n">
        <v>32</v>
      </c>
      <c r="B45" s="125" t="n"/>
      <c r="C45" s="19" t="inlineStr">
        <is>
          <t>91.05.06-007</t>
        </is>
      </c>
      <c r="D45" s="126" t="inlineStr">
        <is>
          <t>Краны на гусеничном ходу, грузоподъемность 25 т</t>
        </is>
      </c>
      <c r="E45" s="125" t="inlineStr">
        <is>
          <t>маш.час</t>
        </is>
      </c>
      <c r="F45" s="125" t="n">
        <v>130.94252</v>
      </c>
      <c r="G45" s="133" t="n">
        <v>120.04</v>
      </c>
      <c r="H45" s="133">
        <f>ROUND(F45*G45,2)</f>
        <v/>
      </c>
    </row>
    <row r="46" ht="31.35" customFormat="1" customHeight="1" s="85">
      <c r="A46" s="125" t="n">
        <v>33</v>
      </c>
      <c r="B46" s="125" t="n"/>
      <c r="C46" s="19" t="inlineStr">
        <is>
          <t>91.21.22-021</t>
        </is>
      </c>
      <c r="D46" s="126" t="inlineStr">
        <is>
          <t>Агрегаты для нанесения составов методом торкретирования, 3,2 м3/ч</t>
        </is>
      </c>
      <c r="E46" s="125" t="inlineStr">
        <is>
          <t>маш.час</t>
        </is>
      </c>
      <c r="F46" s="125" t="n">
        <v>99.328</v>
      </c>
      <c r="G46" s="133" t="n">
        <v>155.8</v>
      </c>
      <c r="H46" s="133">
        <f>ROUND(F46*G46,2)</f>
        <v/>
      </c>
    </row>
    <row r="47" ht="15.6" customFormat="1" customHeight="1" s="85">
      <c r="A47" s="125" t="n">
        <v>34</v>
      </c>
      <c r="B47" s="125" t="n"/>
      <c r="C47" s="19" t="inlineStr">
        <is>
          <t>91.14.02-001</t>
        </is>
      </c>
      <c r="D47" s="126" t="inlineStr">
        <is>
          <t>Автомобили бортовые, грузоподъемность до 5 т</t>
        </is>
      </c>
      <c r="E47" s="125" t="inlineStr">
        <is>
          <t>маш.час</t>
        </is>
      </c>
      <c r="F47" s="125" t="n">
        <v>220.4577763</v>
      </c>
      <c r="G47" s="133" t="n">
        <v>65.70999999999999</v>
      </c>
      <c r="H47" s="133">
        <f>ROUND(F47*G47,2)</f>
        <v/>
      </c>
    </row>
    <row r="48" ht="15.6" customFormat="1" customHeight="1" s="85">
      <c r="A48" s="125" t="n">
        <v>35</v>
      </c>
      <c r="B48" s="125" t="n"/>
      <c r="C48" s="19" t="inlineStr">
        <is>
          <t>91.02.03-024</t>
        </is>
      </c>
      <c r="D48" s="126" t="inlineStr">
        <is>
          <t>Дизель-молоты 2,5 т</t>
        </is>
      </c>
      <c r="E48" s="125" t="inlineStr">
        <is>
          <t>маш.час</t>
        </is>
      </c>
      <c r="F48" s="125" t="n">
        <v>199.7136</v>
      </c>
      <c r="G48" s="133" t="n">
        <v>70.67</v>
      </c>
      <c r="H48" s="133">
        <f>ROUND(F48*G48,2)</f>
        <v/>
      </c>
    </row>
    <row r="49" ht="31.35" customFormat="1" customHeight="1" s="85">
      <c r="A49" s="125" t="n">
        <v>36</v>
      </c>
      <c r="B49" s="125" t="n"/>
      <c r="C49" s="19" t="inlineStr">
        <is>
          <t>91.05.05-015</t>
        </is>
      </c>
      <c r="D49" s="126" t="inlineStr">
        <is>
          <t>Краны на автомобильном ходу, грузоподъемность 16 т</t>
        </is>
      </c>
      <c r="E49" s="125" t="inlineStr">
        <is>
          <t>маш.час</t>
        </is>
      </c>
      <c r="F49" s="125" t="n">
        <v>112.763212</v>
      </c>
      <c r="G49" s="133" t="n">
        <v>115.4</v>
      </c>
      <c r="H49" s="133">
        <f>ROUND(F49*G49,2)</f>
        <v/>
      </c>
    </row>
    <row r="50" ht="31.35" customFormat="1" customHeight="1" s="85">
      <c r="A50" s="125" t="n">
        <v>37</v>
      </c>
      <c r="B50" s="125" t="n"/>
      <c r="C50" s="19" t="inlineStr">
        <is>
          <t>91.05.06-010</t>
        </is>
      </c>
      <c r="D50" s="126" t="inlineStr">
        <is>
          <t>Краны на гусеничном ходу, грузоподъемность 100 т</t>
        </is>
      </c>
      <c r="E50" s="125" t="inlineStr">
        <is>
          <t>маш.час</t>
        </is>
      </c>
      <c r="F50" s="125" t="n">
        <v>20.96864</v>
      </c>
      <c r="G50" s="133" t="n">
        <v>533.27</v>
      </c>
      <c r="H50" s="133">
        <f>ROUND(F50*G50,2)</f>
        <v/>
      </c>
    </row>
    <row r="51" ht="31.35" customFormat="1" customHeight="1" s="85">
      <c r="A51" s="125" t="n">
        <v>38</v>
      </c>
      <c r="B51" s="125" t="n"/>
      <c r="C51" s="19" t="inlineStr">
        <is>
          <t>91.10.05-001</t>
        </is>
      </c>
      <c r="D51" s="126" t="inlineStr">
        <is>
          <t>Трубоукладчики для труб диаметром 800-1000 мм, грузоподъемность 35 т</t>
        </is>
      </c>
      <c r="E51" s="125" t="inlineStr">
        <is>
          <t>маш.час</t>
        </is>
      </c>
      <c r="F51" s="125" t="n">
        <v>49.9284</v>
      </c>
      <c r="G51" s="133" t="n">
        <v>175.35</v>
      </c>
      <c r="H51" s="133">
        <f>ROUND(F51*G51,2)</f>
        <v/>
      </c>
    </row>
    <row r="52" ht="46.9" customFormat="1" customHeight="1" s="85">
      <c r="A52" s="125" t="n">
        <v>39</v>
      </c>
      <c r="B52" s="125" t="n"/>
      <c r="C52" s="19" t="inlineStr">
        <is>
          <t>91.18.01-007</t>
        </is>
      </c>
      <c r="D52" s="12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2" s="125" t="inlineStr">
        <is>
          <t>маш.час</t>
        </is>
      </c>
      <c r="F52" s="125" t="n">
        <v>96.96392</v>
      </c>
      <c r="G52" s="133" t="n">
        <v>90</v>
      </c>
      <c r="H52" s="133">
        <f>ROUND(F52*G52,2)</f>
        <v/>
      </c>
    </row>
    <row r="53" ht="15.6" customFormat="1" customHeight="1" s="85">
      <c r="A53" s="125" t="n">
        <v>40</v>
      </c>
      <c r="B53" s="125" t="n"/>
      <c r="C53" s="19" t="inlineStr">
        <is>
          <t>91.05.02-005</t>
        </is>
      </c>
      <c r="D53" s="126" t="inlineStr">
        <is>
          <t>Краны козловые, грузоподъемность 32 т</t>
        </is>
      </c>
      <c r="E53" s="125" t="inlineStr">
        <is>
          <t>маш.час</t>
        </is>
      </c>
      <c r="F53" s="125" t="n">
        <v>47.70226</v>
      </c>
      <c r="G53" s="133" t="n">
        <v>120.24</v>
      </c>
      <c r="H53" s="133">
        <f>ROUND(F53*G53,2)</f>
        <v/>
      </c>
    </row>
    <row r="54" ht="31.35" customFormat="1" customHeight="1" s="85">
      <c r="A54" s="125" t="n">
        <v>41</v>
      </c>
      <c r="B54" s="125" t="n"/>
      <c r="C54" s="19" t="inlineStr">
        <is>
          <t>91.06.03-047</t>
        </is>
      </c>
      <c r="D54" s="126" t="inlineStr">
        <is>
          <t>Лебедки ручные и рычажные тяговым усилием 31,39 кН (3,2 т)</t>
        </is>
      </c>
      <c r="E54" s="125" t="inlineStr">
        <is>
          <t>маш.час</t>
        </is>
      </c>
      <c r="F54" s="125" t="n">
        <v>1689.96084</v>
      </c>
      <c r="G54" s="133" t="n">
        <v>3.12</v>
      </c>
      <c r="H54" s="133">
        <f>ROUND(F54*G54,2)</f>
        <v/>
      </c>
    </row>
    <row r="55" ht="31.35" customFormat="1" customHeight="1" s="85">
      <c r="A55" s="125" t="n">
        <v>42</v>
      </c>
      <c r="B55" s="125" t="n"/>
      <c r="C55" s="19" t="inlineStr">
        <is>
          <t>91.05.06-008</t>
        </is>
      </c>
      <c r="D55" s="126" t="inlineStr">
        <is>
          <t>Краны на гусеничном ходу, грузоподъемность 40 т</t>
        </is>
      </c>
      <c r="E55" s="125" t="inlineStr">
        <is>
          <t>маш.час</t>
        </is>
      </c>
      <c r="F55" s="125" t="n">
        <v>27.34587</v>
      </c>
      <c r="G55" s="133" t="n">
        <v>175.56</v>
      </c>
      <c r="H55" s="133">
        <f>ROUND(F55*G55,2)</f>
        <v/>
      </c>
    </row>
    <row r="56" ht="15.6" customFormat="1" customHeight="1" s="85">
      <c r="A56" s="125" t="n">
        <v>43</v>
      </c>
      <c r="B56" s="125" t="n"/>
      <c r="C56" s="19" t="inlineStr">
        <is>
          <t>91.05.01-017</t>
        </is>
      </c>
      <c r="D56" s="126" t="inlineStr">
        <is>
          <t>Краны башенные, грузоподъемность 8 т</t>
        </is>
      </c>
      <c r="E56" s="125" t="inlineStr">
        <is>
          <t>маш.час</t>
        </is>
      </c>
      <c r="F56" s="125" t="n">
        <v>48.4946</v>
      </c>
      <c r="G56" s="133" t="n">
        <v>86.40000000000001</v>
      </c>
      <c r="H56" s="133">
        <f>ROUND(F56*G56,2)</f>
        <v/>
      </c>
    </row>
    <row r="57" ht="31.35" customFormat="1" customHeight="1" s="85">
      <c r="A57" s="125" t="n">
        <v>44</v>
      </c>
      <c r="B57" s="125" t="n"/>
      <c r="C57" s="19" t="inlineStr">
        <is>
          <t>91.17.04-233</t>
        </is>
      </c>
      <c r="D57" s="126" t="inlineStr">
        <is>
          <t>Установки для сварки ручной дуговой (постоянного тока)</t>
        </is>
      </c>
      <c r="E57" s="125" t="inlineStr">
        <is>
          <t>маш.час</t>
        </is>
      </c>
      <c r="F57" s="125" t="n">
        <v>409.8111343</v>
      </c>
      <c r="G57" s="133" t="n">
        <v>8.1</v>
      </c>
      <c r="H57" s="133">
        <f>ROUND(F57*G57,2)</f>
        <v/>
      </c>
    </row>
    <row r="58" ht="31.35" customFormat="1" customHeight="1" s="85">
      <c r="A58" s="125" t="n">
        <v>45</v>
      </c>
      <c r="B58" s="125" t="n"/>
      <c r="C58" s="19" t="inlineStr">
        <is>
          <t>91.17.04-171</t>
        </is>
      </c>
      <c r="D58" s="126" t="inlineStr">
        <is>
          <t>Преобразователи сварочные номинальным сварочным током 315-500 А</t>
        </is>
      </c>
      <c r="E58" s="125" t="inlineStr">
        <is>
          <t>маш.час</t>
        </is>
      </c>
      <c r="F58" s="125" t="n">
        <v>268.815404</v>
      </c>
      <c r="G58" s="133" t="n">
        <v>12.31</v>
      </c>
      <c r="H58" s="133">
        <f>ROUND(F58*G58,2)</f>
        <v/>
      </c>
    </row>
    <row r="59" ht="15.6" customFormat="1" customHeight="1" s="85">
      <c r="A59" s="125" t="n">
        <v>46</v>
      </c>
      <c r="B59" s="125" t="n"/>
      <c r="C59" s="19" t="inlineStr">
        <is>
          <t>91.06.05-011</t>
        </is>
      </c>
      <c r="D59" s="126" t="inlineStr">
        <is>
          <t>Погрузчики, грузоподъемность 5 т</t>
        </is>
      </c>
      <c r="E59" s="125" t="inlineStr">
        <is>
          <t>маш.час</t>
        </is>
      </c>
      <c r="F59" s="125" t="n">
        <v>34.617288</v>
      </c>
      <c r="G59" s="133" t="n">
        <v>89.98999999999999</v>
      </c>
      <c r="H59" s="133">
        <f>ROUND(F59*G59,2)</f>
        <v/>
      </c>
    </row>
    <row r="60" ht="15.6" customFormat="1" customHeight="1" s="85">
      <c r="A60" s="125" t="n">
        <v>47</v>
      </c>
      <c r="B60" s="125" t="n"/>
      <c r="C60" s="19" t="inlineStr">
        <is>
          <t>91.05.01-025</t>
        </is>
      </c>
      <c r="D60" s="126" t="inlineStr">
        <is>
          <t>Краны башенные, грузоподъемность 25-75 т</t>
        </is>
      </c>
      <c r="E60" s="125" t="inlineStr">
        <is>
          <t>маш.час</t>
        </is>
      </c>
      <c r="F60" s="125" t="n">
        <v>8.36604</v>
      </c>
      <c r="G60" s="133" t="n">
        <v>312.21</v>
      </c>
      <c r="H60" s="133">
        <f>ROUND(F60*G60,2)</f>
        <v/>
      </c>
    </row>
    <row r="61" ht="15.6" customFormat="1" customHeight="1" s="85">
      <c r="A61" s="125" t="n">
        <v>48</v>
      </c>
      <c r="B61" s="125" t="n"/>
      <c r="C61" s="19" t="inlineStr">
        <is>
          <t>91.01.01-036</t>
        </is>
      </c>
      <c r="D61" s="126" t="inlineStr">
        <is>
          <t>Бульдозеры, мощность 96 кВт (130 л.с.)</t>
        </is>
      </c>
      <c r="E61" s="125" t="inlineStr">
        <is>
          <t>маш.час</t>
        </is>
      </c>
      <c r="F61" s="125" t="n">
        <v>23.41536</v>
      </c>
      <c r="G61" s="133" t="n">
        <v>94.05</v>
      </c>
      <c r="H61" s="133">
        <f>ROUND(F61*G61,2)</f>
        <v/>
      </c>
    </row>
    <row r="62" ht="31.35" customFormat="1" customHeight="1" s="85">
      <c r="A62" s="125" t="n">
        <v>49</v>
      </c>
      <c r="B62" s="125" t="n"/>
      <c r="C62" s="19" t="inlineStr">
        <is>
          <t>91.01.05-085</t>
        </is>
      </c>
      <c r="D62" s="126" t="inlineStr">
        <is>
          <t>Экскаваторы одноковшовые дизельные на гусеничном ходу, емкость ковша 0,5 м3</t>
        </is>
      </c>
      <c r="E62" s="125" t="inlineStr">
        <is>
          <t>маш.час</t>
        </is>
      </c>
      <c r="F62" s="125" t="n">
        <v>21.263</v>
      </c>
      <c r="G62" s="133" t="n">
        <v>100</v>
      </c>
      <c r="H62" s="133">
        <f>ROUND(F62*G62,2)</f>
        <v/>
      </c>
    </row>
    <row r="63" ht="31.35" customFormat="1" customHeight="1" s="85">
      <c r="A63" s="125" t="n">
        <v>50</v>
      </c>
      <c r="B63" s="125" t="n"/>
      <c r="C63" s="19" t="inlineStr">
        <is>
          <t>91.17.04-033</t>
        </is>
      </c>
      <c r="D63" s="126" t="inlineStr">
        <is>
          <t>Агрегаты сварочные двухпостовые для ручной сварки на тракторе, мощность 79 кВт (108 л.с.)</t>
        </is>
      </c>
      <c r="E63" s="125" t="inlineStr">
        <is>
          <t>маш.час</t>
        </is>
      </c>
      <c r="F63" s="125" t="n">
        <v>13.9040045</v>
      </c>
      <c r="G63" s="133" t="n">
        <v>133.97</v>
      </c>
      <c r="H63" s="133">
        <f>ROUND(F63*G63,2)</f>
        <v/>
      </c>
    </row>
    <row r="64" ht="31.35" customFormat="1" customHeight="1" s="85">
      <c r="A64" s="125" t="n">
        <v>51</v>
      </c>
      <c r="B64" s="125" t="n"/>
      <c r="C64" s="19" t="inlineStr">
        <is>
          <t>021243</t>
        </is>
      </c>
      <c r="D64" s="126" t="inlineStr">
        <is>
          <t>Краны на гусеничном ходу при работе на других видах строительства до 16 т</t>
        </is>
      </c>
      <c r="E64" s="125" t="inlineStr">
        <is>
          <t>маш.час</t>
        </is>
      </c>
      <c r="F64" s="125" t="n">
        <v>16.7553146</v>
      </c>
      <c r="G64" s="133" t="n">
        <v>96.89</v>
      </c>
      <c r="H64" s="133">
        <f>ROUND(F64*G64,2)</f>
        <v/>
      </c>
    </row>
    <row r="65" ht="31.35" customFormat="1" customHeight="1" s="85">
      <c r="A65" s="125" t="n">
        <v>52</v>
      </c>
      <c r="B65" s="125" t="n"/>
      <c r="C65" s="19" t="inlineStr">
        <is>
          <t>91.10.01-002</t>
        </is>
      </c>
      <c r="D65" s="126" t="inlineStr">
        <is>
          <t>Агрегаты наполнительно-опрессовочные до 300 м3/ч</t>
        </is>
      </c>
      <c r="E65" s="125" t="inlineStr">
        <is>
          <t>маш.час</t>
        </is>
      </c>
      <c r="F65" s="125" t="n">
        <v>4.25</v>
      </c>
      <c r="G65" s="133" t="n">
        <v>287.99</v>
      </c>
      <c r="H65" s="133">
        <f>ROUND(F65*G65,2)</f>
        <v/>
      </c>
    </row>
    <row r="66" ht="31.35" customFormat="1" customHeight="1" s="85">
      <c r="A66" s="125" t="n">
        <v>53</v>
      </c>
      <c r="B66" s="125" t="n"/>
      <c r="C66" s="19" t="inlineStr">
        <is>
          <t>91.05.06-012</t>
        </is>
      </c>
      <c r="D66" s="126" t="inlineStr">
        <is>
          <t>Краны на гусеничном ходу, грузоподъемность до 16 т</t>
        </is>
      </c>
      <c r="E66" s="125" t="inlineStr">
        <is>
          <t>маш.час</t>
        </is>
      </c>
      <c r="F66" s="125" t="n">
        <v>11.928</v>
      </c>
      <c r="G66" s="133" t="n">
        <v>96.89</v>
      </c>
      <c r="H66" s="133">
        <f>ROUND(F66*G66,2)</f>
        <v/>
      </c>
    </row>
    <row r="67" ht="31.35" customFormat="1" customHeight="1" s="85">
      <c r="A67" s="125" t="n">
        <v>54</v>
      </c>
      <c r="B67" s="125" t="n"/>
      <c r="C67" s="19" t="inlineStr">
        <is>
          <t>020129</t>
        </is>
      </c>
      <c r="D67" s="126" t="inlineStr">
        <is>
          <t>Краны башенные при работе на других видах строительства 8 т</t>
        </is>
      </c>
      <c r="E67" s="125" t="inlineStr">
        <is>
          <t>маш.час</t>
        </is>
      </c>
      <c r="F67" s="125" t="n">
        <v>12.76925</v>
      </c>
      <c r="G67" s="133" t="n">
        <v>86.40000000000001</v>
      </c>
      <c r="H67" s="133">
        <f>ROUND(F67*G67,2)</f>
        <v/>
      </c>
    </row>
    <row r="68" ht="46.9" customFormat="1" customHeight="1" s="85">
      <c r="A68" s="125" t="n">
        <v>55</v>
      </c>
      <c r="B68" s="125" t="n"/>
      <c r="C68" s="19" t="inlineStr">
        <is>
          <t>91.21.01-012</t>
        </is>
      </c>
      <c r="D68" s="126" t="inlineStr">
        <is>
          <t>Агрегаты окрасочные высокого давления для окраски поверхностей конструкций, мощность 1 кВт</t>
        </is>
      </c>
      <c r="E68" s="125" t="inlineStr">
        <is>
          <t>маш.час</t>
        </is>
      </c>
      <c r="F68" s="125" t="n">
        <v>112.85756</v>
      </c>
      <c r="G68" s="133" t="n">
        <v>6.82</v>
      </c>
      <c r="H68" s="133">
        <f>ROUND(F68*G68,2)</f>
        <v/>
      </c>
    </row>
    <row r="69" ht="15.6" customFormat="1" customHeight="1" s="85">
      <c r="A69" s="125" t="n">
        <v>56</v>
      </c>
      <c r="B69" s="125" t="n"/>
      <c r="C69" s="19" t="n">
        <v>400001</v>
      </c>
      <c r="D69" s="126" t="inlineStr">
        <is>
          <t>Автомобили бортовые, грузоподъемность до 5 т</t>
        </is>
      </c>
      <c r="E69" s="125" t="inlineStr">
        <is>
          <t>маш.час</t>
        </is>
      </c>
      <c r="F69" s="125" t="n">
        <v>8.1810195</v>
      </c>
      <c r="G69" s="133" t="n">
        <v>87.17</v>
      </c>
      <c r="H69" s="133">
        <f>ROUND(F69*G69,2)</f>
        <v/>
      </c>
    </row>
    <row r="70" ht="15.6" customFormat="1" customHeight="1" s="85">
      <c r="A70" s="125" t="n">
        <v>57</v>
      </c>
      <c r="B70" s="125" t="n"/>
      <c r="C70" s="19" t="inlineStr">
        <is>
          <t>91.14.04-001</t>
        </is>
      </c>
      <c r="D70" s="126" t="inlineStr">
        <is>
          <t>Тягачи седельные, грузоподъемность 12 т</t>
        </is>
      </c>
      <c r="E70" s="125" t="inlineStr">
        <is>
          <t>маш.час</t>
        </is>
      </c>
      <c r="F70" s="125" t="n">
        <v>6.5124</v>
      </c>
      <c r="G70" s="133" t="n">
        <v>102.84</v>
      </c>
      <c r="H70" s="133">
        <f>ROUND(F70*G70,2)</f>
        <v/>
      </c>
    </row>
    <row r="71" ht="31.35" customFormat="1" customHeight="1" s="85">
      <c r="A71" s="125" t="n">
        <v>58</v>
      </c>
      <c r="B71" s="125" t="n"/>
      <c r="C71" s="19" t="inlineStr">
        <is>
          <t>021141</t>
        </is>
      </c>
      <c r="D71" s="126" t="inlineStr">
        <is>
          <t>Краны на автомобильном ходу при работе на других видах строительства 10 т</t>
        </is>
      </c>
      <c r="E71" s="125" t="inlineStr">
        <is>
          <t>маш.час</t>
        </is>
      </c>
      <c r="F71" s="125" t="n">
        <v>5.3605969</v>
      </c>
      <c r="G71" s="133" t="n">
        <v>111.99</v>
      </c>
      <c r="H71" s="133">
        <f>ROUND(F71*G71,2)</f>
        <v/>
      </c>
    </row>
    <row r="72" ht="31.35" customFormat="1" customHeight="1" s="85">
      <c r="A72" s="125" t="n">
        <v>59</v>
      </c>
      <c r="B72" s="125" t="n"/>
      <c r="C72" s="19" t="inlineStr">
        <is>
          <t>91.06.03-058</t>
        </is>
      </c>
      <c r="D72" s="126" t="inlineStr">
        <is>
          <t>Лебедки электрические тяговым усилием 156,96 кН (16 т)</t>
        </is>
      </c>
      <c r="E72" s="125" t="inlineStr">
        <is>
          <t>маш.час</t>
        </is>
      </c>
      <c r="F72" s="125" t="n">
        <v>4.25</v>
      </c>
      <c r="G72" s="133" t="n">
        <v>131.44</v>
      </c>
      <c r="H72" s="133">
        <f>ROUND(F72*G72,2)</f>
        <v/>
      </c>
    </row>
    <row r="73" ht="46.9" customFormat="1" customHeight="1" s="85">
      <c r="A73" s="125" t="n">
        <v>60</v>
      </c>
      <c r="B73" s="125" t="n"/>
      <c r="C73" s="19" t="inlineStr">
        <is>
          <t>91.06.05-057</t>
        </is>
      </c>
      <c r="D73" s="126" t="inlineStr">
        <is>
          <t>Погрузчики одноковшовые универсальные фронтальные пневмоколесные, грузоподъемность 3 т</t>
        </is>
      </c>
      <c r="E73" s="125" t="inlineStr">
        <is>
          <t>маш.час</t>
        </is>
      </c>
      <c r="F73" s="125" t="n">
        <v>5.63675</v>
      </c>
      <c r="G73" s="133" t="n">
        <v>90.40000000000001</v>
      </c>
      <c r="H73" s="133">
        <f>ROUND(F73*G73,2)</f>
        <v/>
      </c>
    </row>
    <row r="74" ht="31.35" customFormat="1" customHeight="1" s="85">
      <c r="A74" s="125" t="n">
        <v>61</v>
      </c>
      <c r="B74" s="125" t="n"/>
      <c r="C74" s="19" t="inlineStr">
        <is>
          <t>040502</t>
        </is>
      </c>
      <c r="D74" s="126" t="inlineStr">
        <is>
          <t>Установки для сварки ручной дуговой (постоянного тока)</t>
        </is>
      </c>
      <c r="E74" s="125" t="inlineStr">
        <is>
          <t>маш.час</t>
        </is>
      </c>
      <c r="F74" s="125" t="n">
        <v>57.0785164</v>
      </c>
      <c r="G74" s="133" t="n">
        <v>8.1</v>
      </c>
      <c r="H74" s="133">
        <f>ROUND(F74*G74,2)</f>
        <v/>
      </c>
    </row>
    <row r="75" ht="31.35" customFormat="1" customHeight="1" s="85">
      <c r="A75" s="125" t="n">
        <v>62</v>
      </c>
      <c r="B75" s="125" t="n"/>
      <c r="C75" s="19" t="inlineStr">
        <is>
          <t>91.08.03-015</t>
        </is>
      </c>
      <c r="D75" s="126" t="inlineStr">
        <is>
          <t>Катки самоходные гладкие вибрационные, масса 5 т</t>
        </is>
      </c>
      <c r="E75" s="125" t="inlineStr">
        <is>
          <t>маш.час</t>
        </is>
      </c>
      <c r="F75" s="125" t="n">
        <v>2.452584</v>
      </c>
      <c r="G75" s="133" t="n">
        <v>176.03</v>
      </c>
      <c r="H75" s="133">
        <f>ROUND(F75*G75,2)</f>
        <v/>
      </c>
    </row>
    <row r="76" ht="15.6" customFormat="1" customHeight="1" s="85">
      <c r="A76" s="125" t="n">
        <v>63</v>
      </c>
      <c r="B76" s="125" t="n"/>
      <c r="C76" s="19" t="inlineStr">
        <is>
          <t>91.17.04-042</t>
        </is>
      </c>
      <c r="D76" s="126" t="inlineStr">
        <is>
          <t>Аппараты для газовой сварки и резки</t>
        </is>
      </c>
      <c r="E76" s="125" t="inlineStr">
        <is>
          <t>маш.час</t>
        </is>
      </c>
      <c r="F76" s="125" t="n">
        <v>345.771026</v>
      </c>
      <c r="G76" s="133" t="n">
        <v>1.2</v>
      </c>
      <c r="H76" s="133">
        <f>ROUND(F76*G76,2)</f>
        <v/>
      </c>
    </row>
    <row r="77" ht="31.35" customFormat="1" customHeight="1" s="85">
      <c r="A77" s="125" t="n">
        <v>64</v>
      </c>
      <c r="B77" s="125" t="n"/>
      <c r="C77" s="19" t="inlineStr">
        <is>
          <t>91.06.03-062</t>
        </is>
      </c>
      <c r="D77" s="126" t="inlineStr">
        <is>
          <t>Лебедки электрические тяговым усилием до 31,39 кН (3,2 т)</t>
        </is>
      </c>
      <c r="E77" s="125" t="inlineStr">
        <is>
          <t>маш.час</t>
        </is>
      </c>
      <c r="F77" s="125" t="n">
        <v>56.74764</v>
      </c>
      <c r="G77" s="133" t="n">
        <v>6.9</v>
      </c>
      <c r="H77" s="133">
        <f>ROUND(F77*G77,2)</f>
        <v/>
      </c>
    </row>
    <row r="78" ht="31.35" customFormat="1" customHeight="1" s="85">
      <c r="A78" s="125" t="n">
        <v>65</v>
      </c>
      <c r="B78" s="125" t="n"/>
      <c r="C78" s="19" t="inlineStr">
        <is>
          <t>91.06.03-055</t>
        </is>
      </c>
      <c r="D78" s="126" t="inlineStr">
        <is>
          <t>Лебедки электрические тяговым усилием 19,62 кН (2 т)</t>
        </is>
      </c>
      <c r="E78" s="125" t="inlineStr">
        <is>
          <t>маш.час</t>
        </is>
      </c>
      <c r="F78" s="125" t="n">
        <v>45.9649275</v>
      </c>
      <c r="G78" s="133" t="n">
        <v>6.66</v>
      </c>
      <c r="H78" s="133">
        <f>ROUND(F78*G78,2)</f>
        <v/>
      </c>
    </row>
    <row r="79" ht="15.6" customFormat="1" customHeight="1" s="85">
      <c r="A79" s="125" t="n">
        <v>66</v>
      </c>
      <c r="B79" s="125" t="n"/>
      <c r="C79" s="19" t="inlineStr">
        <is>
          <t>91.08.04-021</t>
        </is>
      </c>
      <c r="D79" s="126" t="inlineStr">
        <is>
          <t>Котлы битумные передвижные 400 л</t>
        </is>
      </c>
      <c r="E79" s="125" t="inlineStr">
        <is>
          <t>маш.час</t>
        </is>
      </c>
      <c r="F79" s="125" t="n">
        <v>7.513984</v>
      </c>
      <c r="G79" s="133" t="n">
        <v>30</v>
      </c>
      <c r="H79" s="133">
        <f>ROUND(F79*G79,2)</f>
        <v/>
      </c>
    </row>
    <row r="80" ht="15.6" customFormat="1" customHeight="1" s="85">
      <c r="A80" s="125" t="n">
        <v>67</v>
      </c>
      <c r="B80" s="125" t="n"/>
      <c r="C80" s="19" t="inlineStr">
        <is>
          <t>91.01.01-035</t>
        </is>
      </c>
      <c r="D80" s="126" t="inlineStr">
        <is>
          <t>Бульдозеры, мощность 79 кВт (108 л.с.)</t>
        </is>
      </c>
      <c r="E80" s="125" t="inlineStr">
        <is>
          <t>маш.час</t>
        </is>
      </c>
      <c r="F80" s="125" t="n">
        <v>2.675172</v>
      </c>
      <c r="G80" s="133" t="n">
        <v>79.06999999999999</v>
      </c>
      <c r="H80" s="133">
        <f>ROUND(F80*G80,2)</f>
        <v/>
      </c>
    </row>
    <row r="81" ht="31.35" customFormat="1" customHeight="1" s="85">
      <c r="A81" s="125" t="n">
        <v>68</v>
      </c>
      <c r="B81" s="125" t="n"/>
      <c r="C81" s="19" t="inlineStr">
        <is>
          <t>91.06.03-061</t>
        </is>
      </c>
      <c r="D81" s="126" t="inlineStr">
        <is>
          <t>Лебедки электрические тяговым усилием до 12,26 кН (1,25 т)</t>
        </is>
      </c>
      <c r="E81" s="125" t="inlineStr">
        <is>
          <t>маш.час</t>
        </is>
      </c>
      <c r="F81" s="125" t="n">
        <v>60.422</v>
      </c>
      <c r="G81" s="133" t="n">
        <v>3.28</v>
      </c>
      <c r="H81" s="133">
        <f>ROUND(F81*G81,2)</f>
        <v/>
      </c>
    </row>
    <row r="82" ht="15.6" customFormat="1" customHeight="1" s="85">
      <c r="A82" s="125" t="n">
        <v>69</v>
      </c>
      <c r="B82" s="125" t="n"/>
      <c r="C82" s="19" t="inlineStr">
        <is>
          <t>91.17.04-031</t>
        </is>
      </c>
      <c r="D82" s="126" t="inlineStr">
        <is>
          <t>Агрегаты для сварки полиэтиленовых труб</t>
        </is>
      </c>
      <c r="E82" s="125" t="inlineStr">
        <is>
          <t>маш.час</t>
        </is>
      </c>
      <c r="F82" s="125" t="n">
        <v>1.674</v>
      </c>
      <c r="G82" s="133" t="n">
        <v>100.1</v>
      </c>
      <c r="H82" s="133">
        <f>ROUND(F82*G82,2)</f>
        <v/>
      </c>
    </row>
    <row r="83" ht="31.35" customFormat="1" customHeight="1" s="85">
      <c r="A83" s="125" t="n">
        <v>70</v>
      </c>
      <c r="B83" s="125" t="n"/>
      <c r="C83" s="19" t="inlineStr">
        <is>
          <t>91.08.09-024</t>
        </is>
      </c>
      <c r="D83" s="126" t="inlineStr">
        <is>
          <t>Трамбовки пневматические при работе от стационарного компрессора</t>
        </is>
      </c>
      <c r="E83" s="125" t="inlineStr">
        <is>
          <t>маш.час</t>
        </is>
      </c>
      <c r="F83" s="125" t="n">
        <v>32.21</v>
      </c>
      <c r="G83" s="133" t="n">
        <v>4.91</v>
      </c>
      <c r="H83" s="133">
        <f>ROUND(F83*G83,2)</f>
        <v/>
      </c>
    </row>
    <row r="84" ht="46.9" customFormat="1" customHeight="1" s="85">
      <c r="A84" s="125" t="n">
        <v>71</v>
      </c>
      <c r="B84" s="125" t="n"/>
      <c r="C84" s="19" t="inlineStr">
        <is>
          <t>91.21.10-003</t>
        </is>
      </c>
      <c r="D84" s="126" t="inlineStr">
        <is>
          <t>Молотки при работе от передвижных компрессорных станций отбойные пневматические</t>
        </is>
      </c>
      <c r="E84" s="125" t="inlineStr">
        <is>
          <t>маш.час</t>
        </is>
      </c>
      <c r="F84" s="125" t="n">
        <v>93.460392</v>
      </c>
      <c r="G84" s="133" t="n">
        <v>1.53</v>
      </c>
      <c r="H84" s="133">
        <f>ROUND(F84*G84,2)</f>
        <v/>
      </c>
    </row>
    <row r="85" ht="31.35" customFormat="1" customHeight="1" s="85">
      <c r="A85" s="125" t="n">
        <v>72</v>
      </c>
      <c r="B85" s="125" t="n"/>
      <c r="C85" s="19" t="inlineStr">
        <is>
          <t>91.18.01-508</t>
        </is>
      </c>
      <c r="D85" s="126" t="inlineStr">
        <is>
          <t>Компрессоры передвижные с электродвигателем, производительность до 5,0 м3/мин</t>
        </is>
      </c>
      <c r="E85" s="125" t="inlineStr">
        <is>
          <t>маш.час</t>
        </is>
      </c>
      <c r="F85" s="125" t="n">
        <v>2.510196</v>
      </c>
      <c r="G85" s="133" t="n">
        <v>48.81</v>
      </c>
      <c r="H85" s="133">
        <f>ROUND(F85*G85,2)</f>
        <v/>
      </c>
    </row>
    <row r="86" ht="15.6" customFormat="1" customHeight="1" s="85">
      <c r="A86" s="125" t="n">
        <v>73</v>
      </c>
      <c r="B86" s="125" t="n"/>
      <c r="C86" s="19" t="inlineStr">
        <is>
          <t>91.08.02-011</t>
        </is>
      </c>
      <c r="D86" s="126" t="inlineStr">
        <is>
          <t>Гудронаторы ручные</t>
        </is>
      </c>
      <c r="E86" s="125" t="inlineStr">
        <is>
          <t>маш.час</t>
        </is>
      </c>
      <c r="F86" s="125" t="n">
        <v>6.91152</v>
      </c>
      <c r="G86" s="133" t="n">
        <v>17.2</v>
      </c>
      <c r="H86" s="133">
        <f>ROUND(F86*G86,2)</f>
        <v/>
      </c>
    </row>
    <row r="87" ht="46.9" customFormat="1" customHeight="1" s="85">
      <c r="A87" s="125" t="n">
        <v>74</v>
      </c>
      <c r="B87" s="125" t="n"/>
      <c r="C87" s="19" t="inlineStr">
        <is>
          <t>91.10.09-011</t>
        </is>
      </c>
      <c r="D87" s="126" t="inlineStr">
        <is>
          <t>Установки для гидравлических испытаний трубопроводов, давление нагнетания низкое 0,1 МПа (1 кгс/см2), высокое 10 МПа (100 кгс/см2)</t>
        </is>
      </c>
      <c r="E87" s="125" t="inlineStr">
        <is>
          <t>маш.час</t>
        </is>
      </c>
      <c r="F87" s="125" t="n">
        <v>3.69</v>
      </c>
      <c r="G87" s="133" t="n">
        <v>29.67</v>
      </c>
      <c r="H87" s="133">
        <f>ROUND(F87*G87,2)</f>
        <v/>
      </c>
    </row>
    <row r="88" ht="31.35" customFormat="1" customHeight="1" s="85">
      <c r="A88" s="125" t="n">
        <v>75</v>
      </c>
      <c r="B88" s="125" t="n"/>
      <c r="C88" s="19" t="inlineStr">
        <is>
          <t>91.06.06-048</t>
        </is>
      </c>
      <c r="D88" s="126" t="inlineStr">
        <is>
          <t>Подъемники одномачтовые, грузоподъемность до 500 кг, высота подъема 45 м</t>
        </is>
      </c>
      <c r="E88" s="125" t="inlineStr">
        <is>
          <t>маш.час</t>
        </is>
      </c>
      <c r="F88" s="125" t="n">
        <v>3.2758888</v>
      </c>
      <c r="G88" s="133" t="n">
        <v>31.26</v>
      </c>
      <c r="H88" s="133">
        <f>ROUND(F88*G88,2)</f>
        <v/>
      </c>
    </row>
    <row r="89" ht="31.35" customFormat="1" customHeight="1" s="85">
      <c r="A89" s="125" t="n">
        <v>76</v>
      </c>
      <c r="B89" s="125" t="n"/>
      <c r="C89" s="19" t="inlineStr">
        <is>
          <t>91.14.05-011</t>
        </is>
      </c>
      <c r="D89" s="126" t="inlineStr">
        <is>
          <t>Полуприцепы общего назначения, грузоподъемность 12 т</t>
        </is>
      </c>
      <c r="E89" s="125" t="inlineStr">
        <is>
          <t>маш.час</t>
        </is>
      </c>
      <c r="F89" s="125" t="n">
        <v>6.5124</v>
      </c>
      <c r="G89" s="133" t="n">
        <v>12</v>
      </c>
      <c r="H89" s="133">
        <f>ROUND(F89*G89,2)</f>
        <v/>
      </c>
    </row>
    <row r="90" ht="15.6" customFormat="1" customHeight="1" s="85">
      <c r="A90" s="125" t="n">
        <v>77</v>
      </c>
      <c r="B90" s="125" t="n"/>
      <c r="C90" s="19" t="inlineStr">
        <is>
          <t>91.21.22-638</t>
        </is>
      </c>
      <c r="D90" s="126" t="inlineStr">
        <is>
          <t>Пылесосы промышленные, мощность до 2000 Вт</t>
        </is>
      </c>
      <c r="E90" s="125" t="inlineStr">
        <is>
          <t>маш.час</t>
        </is>
      </c>
      <c r="F90" s="125" t="n">
        <v>22.788432</v>
      </c>
      <c r="G90" s="133" t="n">
        <v>3.29</v>
      </c>
      <c r="H90" s="133">
        <f>ROUND(F90*G90,2)</f>
        <v/>
      </c>
    </row>
    <row r="91" ht="31.35" customFormat="1" customHeight="1" s="85">
      <c r="A91" s="125" t="n">
        <v>78</v>
      </c>
      <c r="B91" s="125" t="n"/>
      <c r="C91" s="19" t="inlineStr">
        <is>
          <t>91.08.09-023</t>
        </is>
      </c>
      <c r="D91" s="126" t="inlineStr">
        <is>
          <t>Трамбовки пневматические при работе от передвижных компрессорных станций</t>
        </is>
      </c>
      <c r="E91" s="125" t="inlineStr">
        <is>
          <t>маш.час</t>
        </is>
      </c>
      <c r="F91" s="125" t="n">
        <v>132.73056</v>
      </c>
      <c r="G91" s="133" t="n">
        <v>0.55</v>
      </c>
      <c r="H91" s="133">
        <f>ROUND(F91*G91,2)</f>
        <v/>
      </c>
    </row>
    <row r="92" ht="31.35" customFormat="1" customHeight="1" s="85">
      <c r="A92" s="125" t="n">
        <v>79</v>
      </c>
      <c r="B92" s="125" t="n"/>
      <c r="C92" s="19" t="inlineStr">
        <is>
          <t>91.06.01-003</t>
        </is>
      </c>
      <c r="D92" s="126" t="inlineStr">
        <is>
          <t>Домкраты гидравлические, грузоподъемность 63-100 т</t>
        </is>
      </c>
      <c r="E92" s="125" t="inlineStr">
        <is>
          <t>маш.час</t>
        </is>
      </c>
      <c r="F92" s="125" t="n">
        <v>78.7942</v>
      </c>
      <c r="G92" s="133" t="n">
        <v>0.9</v>
      </c>
      <c r="H92" s="133">
        <f>ROUND(F92*G92,2)</f>
        <v/>
      </c>
    </row>
    <row r="93" ht="15.6" customFormat="1" customHeight="1" s="85">
      <c r="A93" s="125" t="n">
        <v>80</v>
      </c>
      <c r="B93" s="125" t="n"/>
      <c r="C93" s="19" t="inlineStr">
        <is>
          <t>91.07.04-002</t>
        </is>
      </c>
      <c r="D93" s="126" t="inlineStr">
        <is>
          <t>Вибраторы поверхностные</t>
        </is>
      </c>
      <c r="E93" s="125" t="inlineStr">
        <is>
          <t>маш.час</t>
        </is>
      </c>
      <c r="F93" s="125" t="n">
        <v>106.37467</v>
      </c>
      <c r="G93" s="133" t="n">
        <v>0.5</v>
      </c>
      <c r="H93" s="133">
        <f>ROUND(F93*G93,2)</f>
        <v/>
      </c>
    </row>
    <row r="94" ht="31.35" customFormat="1" customHeight="1" s="85">
      <c r="A94" s="125" t="n">
        <v>81</v>
      </c>
      <c r="B94" s="125" t="n"/>
      <c r="C94" s="19" t="inlineStr">
        <is>
          <t>91.06.06-042</t>
        </is>
      </c>
      <c r="D94" s="126" t="inlineStr">
        <is>
          <t>Подъемники гидравлические, высота подъема 10 м</t>
        </is>
      </c>
      <c r="E94" s="125" t="inlineStr">
        <is>
          <t>маш.час</t>
        </is>
      </c>
      <c r="F94" s="125" t="n">
        <v>1.64</v>
      </c>
      <c r="G94" s="133" t="n">
        <v>29.6</v>
      </c>
      <c r="H94" s="133">
        <f>ROUND(F94*G94,2)</f>
        <v/>
      </c>
    </row>
    <row r="95" ht="15.6" customFormat="1" customHeight="1" s="85">
      <c r="A95" s="125" t="n">
        <v>82</v>
      </c>
      <c r="B95" s="125" t="n"/>
      <c r="C95" s="19" t="n">
        <v>111100</v>
      </c>
      <c r="D95" s="126" t="inlineStr">
        <is>
          <t>Вибратор глубинный</t>
        </is>
      </c>
      <c r="E95" s="125" t="inlineStr">
        <is>
          <t>маш.час</t>
        </is>
      </c>
      <c r="F95" s="125" t="n">
        <v>22.5224292</v>
      </c>
      <c r="G95" s="133" t="n">
        <v>1.9</v>
      </c>
      <c r="H95" s="133">
        <f>ROUND(F95*G95,2)</f>
        <v/>
      </c>
    </row>
    <row r="96" ht="15.6" customFormat="1" customHeight="1" s="85">
      <c r="A96" s="125" t="n">
        <v>83</v>
      </c>
      <c r="B96" s="125" t="n"/>
      <c r="C96" s="19" t="inlineStr">
        <is>
          <t>91.07.04-001</t>
        </is>
      </c>
      <c r="D96" s="126" t="inlineStr">
        <is>
          <t>Вибраторы глубинные</t>
        </is>
      </c>
      <c r="E96" s="125" t="inlineStr">
        <is>
          <t>маш.час</t>
        </is>
      </c>
      <c r="F96" s="125" t="n">
        <v>20.63198</v>
      </c>
      <c r="G96" s="133" t="n">
        <v>1.9</v>
      </c>
      <c r="H96" s="133">
        <f>ROUND(F96*G96,2)</f>
        <v/>
      </c>
    </row>
    <row r="97" ht="31.35" customFormat="1" customHeight="1" s="85">
      <c r="A97" s="125" t="n">
        <v>84</v>
      </c>
      <c r="B97" s="125" t="n"/>
      <c r="C97" s="19" t="inlineStr">
        <is>
          <t>91.15.02-024</t>
        </is>
      </c>
      <c r="D97" s="126" t="inlineStr">
        <is>
          <t>Тракторы на гусеничном ходу, мощность 79 кВт (108 л.с.)</t>
        </is>
      </c>
      <c r="E97" s="125" t="inlineStr">
        <is>
          <t>маш.час</t>
        </is>
      </c>
      <c r="F97" s="125" t="n">
        <v>0.44</v>
      </c>
      <c r="G97" s="133" t="n">
        <v>83.09999999999999</v>
      </c>
      <c r="H97" s="133">
        <f>ROUND(F97*G97,2)</f>
        <v/>
      </c>
    </row>
    <row r="98" ht="31.35" customFormat="1" customHeight="1" s="85">
      <c r="A98" s="125" t="n">
        <v>85</v>
      </c>
      <c r="B98" s="125" t="n"/>
      <c r="C98" s="19" t="inlineStr">
        <is>
          <t>91.21.22-441</t>
        </is>
      </c>
      <c r="D98" s="126" t="inlineStr">
        <is>
          <t>Установки для заготовки защитных покрытий тепловой изоляции</t>
        </is>
      </c>
      <c r="E98" s="125" t="inlineStr">
        <is>
          <t>маш.час</t>
        </is>
      </c>
      <c r="F98" s="125" t="n">
        <v>0.42801</v>
      </c>
      <c r="G98" s="133" t="n">
        <v>65.25</v>
      </c>
      <c r="H98" s="133">
        <f>ROUND(F98*G98,2)</f>
        <v/>
      </c>
    </row>
    <row r="99" ht="31.35" customFormat="1" customHeight="1" s="85">
      <c r="A99" s="125" t="n">
        <v>86</v>
      </c>
      <c r="B99" s="125" t="n"/>
      <c r="C99" s="19" t="inlineStr">
        <is>
          <t>91.21.22-443</t>
        </is>
      </c>
      <c r="D99" s="126" t="inlineStr">
        <is>
          <t>Установки для изготовления бандажей, диафрагм, пряжек</t>
        </is>
      </c>
      <c r="E99" s="125" t="inlineStr">
        <is>
          <t>маш.час</t>
        </is>
      </c>
      <c r="F99" s="125" t="n">
        <v>6.72</v>
      </c>
      <c r="G99" s="133" t="n">
        <v>2.16</v>
      </c>
      <c r="H99" s="133">
        <f>ROUND(F99*G99,2)</f>
        <v/>
      </c>
    </row>
    <row r="100" ht="31.35" customFormat="1" customHeight="1" s="85">
      <c r="A100" s="125" t="n">
        <v>87</v>
      </c>
      <c r="B100" s="125" t="n"/>
      <c r="C100" s="19" t="inlineStr">
        <is>
          <t>91.14.05-002</t>
        </is>
      </c>
      <c r="D100" s="126" t="inlineStr">
        <is>
          <t>Полуприцепы-тяжеловозы, грузоподъемность 40 т</t>
        </is>
      </c>
      <c r="E100" s="125" t="inlineStr">
        <is>
          <t>маш.час</t>
        </is>
      </c>
      <c r="F100" s="125" t="n">
        <v>0.44</v>
      </c>
      <c r="G100" s="133" t="n">
        <v>28.65</v>
      </c>
      <c r="H100" s="133">
        <f>ROUND(F100*G100,2)</f>
        <v/>
      </c>
    </row>
    <row r="101" ht="15.6" customFormat="1" customHeight="1" s="85">
      <c r="A101" s="125" t="n">
        <v>88</v>
      </c>
      <c r="B101" s="125" t="n"/>
      <c r="C101" s="19" t="inlineStr">
        <is>
          <t>030101</t>
        </is>
      </c>
      <c r="D101" s="126" t="inlineStr">
        <is>
          <t>Автопогрузчики 5 т</t>
        </is>
      </c>
      <c r="E101" s="125" t="inlineStr">
        <is>
          <t>маш.час</t>
        </is>
      </c>
      <c r="F101" s="125" t="n">
        <v>0.1243187</v>
      </c>
      <c r="G101" s="133" t="n">
        <v>89.98999999999999</v>
      </c>
      <c r="H101" s="133">
        <f>ROUND(F101*G101,2)</f>
        <v/>
      </c>
    </row>
    <row r="102" ht="31.35" customFormat="1" customHeight="1" s="85">
      <c r="A102" s="125" t="n">
        <v>89</v>
      </c>
      <c r="B102" s="125" t="n"/>
      <c r="C102" s="19" t="inlineStr">
        <is>
          <t>91.06.03-060</t>
        </is>
      </c>
      <c r="D102" s="126" t="inlineStr">
        <is>
          <t>Лебедки электрические тяговым усилием до 5,79 кН (0,59 т)</t>
        </is>
      </c>
      <c r="E102" s="125" t="inlineStr">
        <is>
          <t>маш.час</t>
        </is>
      </c>
      <c r="F102" s="125" t="n">
        <v>4.83156</v>
      </c>
      <c r="G102" s="133" t="n">
        <v>1.7</v>
      </c>
      <c r="H102" s="133">
        <f>ROUND(F102*G102,2)</f>
        <v/>
      </c>
    </row>
    <row r="103" ht="15.6" customFormat="1" customHeight="1" s="85">
      <c r="A103" s="125" t="n">
        <v>90</v>
      </c>
      <c r="B103" s="125" t="n"/>
      <c r="C103" s="19" t="inlineStr">
        <is>
          <t>91.21.12-004</t>
        </is>
      </c>
      <c r="D103" s="126" t="inlineStr">
        <is>
          <t>Ножницы электрические</t>
        </is>
      </c>
      <c r="E103" s="125" t="inlineStr">
        <is>
          <t>маш.час</t>
        </is>
      </c>
      <c r="F103" s="125" t="n">
        <v>0.168</v>
      </c>
      <c r="G103" s="133" t="n">
        <v>33.59</v>
      </c>
      <c r="H103" s="133">
        <f>ROUND(F103*G103,2)</f>
        <v/>
      </c>
    </row>
    <row r="104" ht="31.35" customFormat="1" customHeight="1" s="85">
      <c r="A104" s="125" t="n">
        <v>91</v>
      </c>
      <c r="B104" s="125" t="n"/>
      <c r="C104" s="19" t="inlineStr">
        <is>
          <t>91.04.01-041</t>
        </is>
      </c>
      <c r="D104" s="126" t="inlineStr">
        <is>
          <t>Молотки бурильные легкие при работе от передвижных компрессорных станций</t>
        </is>
      </c>
      <c r="E104" s="125" t="inlineStr">
        <is>
          <t>маш.час</t>
        </is>
      </c>
      <c r="F104" s="125" t="n">
        <v>1.71</v>
      </c>
      <c r="G104" s="133" t="n">
        <v>2.99</v>
      </c>
      <c r="H104" s="133">
        <f>ROUND(F104*G104,2)</f>
        <v/>
      </c>
    </row>
    <row r="105" ht="15.6" customFormat="1" customHeight="1" s="85">
      <c r="A105" s="125" t="n">
        <v>92</v>
      </c>
      <c r="B105" s="125" t="n"/>
      <c r="C105" s="19" t="inlineStr">
        <is>
          <t>91.08.04-022</t>
        </is>
      </c>
      <c r="D105" s="126" t="inlineStr">
        <is>
          <t>Котлы битумные передвижные 1000 л</t>
        </is>
      </c>
      <c r="E105" s="125" t="inlineStr">
        <is>
          <t>маш.час</t>
        </is>
      </c>
      <c r="F105" s="125" t="n">
        <v>0.10074</v>
      </c>
      <c r="G105" s="133" t="n">
        <v>50</v>
      </c>
      <c r="H105" s="133">
        <f>ROUND(F105*G105,2)</f>
        <v/>
      </c>
    </row>
    <row r="106" ht="15.6" customFormat="1" customHeight="1" s="85">
      <c r="A106" s="125" t="n">
        <v>93</v>
      </c>
      <c r="B106" s="125" t="n"/>
      <c r="C106" s="19" t="inlineStr">
        <is>
          <t>91.21.22-421</t>
        </is>
      </c>
      <c r="D106" s="126" t="inlineStr">
        <is>
          <t>Термосы 100 л</t>
        </is>
      </c>
      <c r="E106" s="125" t="inlineStr">
        <is>
          <t>маш.час</t>
        </is>
      </c>
      <c r="F106" s="125" t="n">
        <v>1.8618</v>
      </c>
      <c r="G106" s="133" t="n">
        <v>2.7</v>
      </c>
      <c r="H106" s="133">
        <f>ROUND(F106*G106,2)</f>
        <v/>
      </c>
    </row>
    <row r="107" ht="15.6" customFormat="1" customHeight="1" s="85">
      <c r="A107" s="125" t="n">
        <v>94</v>
      </c>
      <c r="B107" s="125" t="n"/>
      <c r="C107" s="19" t="inlineStr">
        <is>
          <t>91.21.07-011</t>
        </is>
      </c>
      <c r="D107" s="126" t="inlineStr">
        <is>
          <t>Машины мозаично-шлифовальные</t>
        </is>
      </c>
      <c r="E107" s="125" t="inlineStr">
        <is>
          <t>маш.час</t>
        </is>
      </c>
      <c r="F107" s="125" t="n">
        <v>3.264</v>
      </c>
      <c r="G107" s="133" t="n">
        <v>1.5</v>
      </c>
      <c r="H107" s="133">
        <f>ROUND(F107*G107,2)</f>
        <v/>
      </c>
    </row>
    <row r="108" ht="15.6" customFormat="1" customHeight="1" s="85">
      <c r="A108" s="125" t="n">
        <v>95</v>
      </c>
      <c r="B108" s="125" t="n"/>
      <c r="C108" s="19" t="inlineStr">
        <is>
          <t>91.21.16-012</t>
        </is>
      </c>
      <c r="D108" s="126" t="inlineStr">
        <is>
          <t>Прессы гидравлические с электроприводом</t>
        </is>
      </c>
      <c r="E108" s="125" t="inlineStr">
        <is>
          <t>маш.час</t>
        </is>
      </c>
      <c r="F108" s="125" t="n">
        <v>3.249</v>
      </c>
      <c r="G108" s="133" t="n">
        <v>1.11</v>
      </c>
      <c r="H108" s="133">
        <f>ROUND(F108*G108,2)</f>
        <v/>
      </c>
    </row>
    <row r="109" ht="15.6" customFormat="1" customHeight="1" s="85">
      <c r="A109" s="125" t="n">
        <v>96</v>
      </c>
      <c r="B109" s="125" t="n"/>
      <c r="C109" s="19" t="n">
        <v>331532</v>
      </c>
      <c r="D109" s="126" t="inlineStr">
        <is>
          <t>Пила цепная электрическая</t>
        </is>
      </c>
      <c r="E109" s="125" t="inlineStr">
        <is>
          <t>маш.час</t>
        </is>
      </c>
      <c r="F109" s="125" t="n">
        <v>0.983636</v>
      </c>
      <c r="G109" s="133" t="n">
        <v>3.27</v>
      </c>
      <c r="H109" s="133">
        <f>ROUND(F109*G109,2)</f>
        <v/>
      </c>
    </row>
    <row r="110" ht="15.6" customFormat="1" customHeight="1" s="85">
      <c r="A110" s="125" t="n">
        <v>97</v>
      </c>
      <c r="B110" s="125" t="n"/>
      <c r="C110" s="19" t="n">
        <v>400002</v>
      </c>
      <c r="D110" s="126" t="inlineStr">
        <is>
          <t>Автомобили бортовые, грузоподъемность до 8 т</t>
        </is>
      </c>
      <c r="E110" s="125" t="inlineStr">
        <is>
          <t>маш.час</t>
        </is>
      </c>
      <c r="F110" s="125" t="n">
        <v>0.01412</v>
      </c>
      <c r="G110" s="133" t="n">
        <v>107.3</v>
      </c>
      <c r="H110" s="133">
        <f>ROUND(F110*G110,2)</f>
        <v/>
      </c>
    </row>
    <row r="111" ht="15.6" customFormat="1" customHeight="1" s="85">
      <c r="A111" s="125" t="n">
        <v>98</v>
      </c>
      <c r="B111" s="125" t="n"/>
      <c r="C111" s="19" t="n">
        <v>111301</v>
      </c>
      <c r="D111" s="126" t="inlineStr">
        <is>
          <t>Вибратор поверхностный</t>
        </is>
      </c>
      <c r="E111" s="125" t="inlineStr">
        <is>
          <t>маш.час</t>
        </is>
      </c>
      <c r="F111" s="125" t="n">
        <v>1.5378</v>
      </c>
      <c r="G111" s="133" t="n">
        <v>0.5</v>
      </c>
      <c r="H111" s="133">
        <f>ROUND(F111*G111,2)</f>
        <v/>
      </c>
    </row>
    <row r="112" ht="15.6" customFormat="1" customHeight="1" s="85">
      <c r="A112" s="125" t="n">
        <v>99</v>
      </c>
      <c r="B112" s="125" t="n"/>
      <c r="C112" s="19" t="inlineStr">
        <is>
          <t>91.14.03-001</t>
        </is>
      </c>
      <c r="D112" s="126" t="inlineStr">
        <is>
          <t>Автомобили-самосвалы, грузоподъемность до 7 т</t>
        </is>
      </c>
      <c r="E112" s="125" t="inlineStr">
        <is>
          <t>маш.час</t>
        </is>
      </c>
      <c r="F112" s="125" t="n">
        <v>0.0072</v>
      </c>
      <c r="G112" s="133" t="n">
        <v>89.54000000000001</v>
      </c>
      <c r="H112" s="133">
        <f>ROUND(F112*G112,2)</f>
        <v/>
      </c>
    </row>
    <row r="113" ht="15.6" customFormat="1" customHeight="1" s="85">
      <c r="A113" s="125" t="n">
        <v>100</v>
      </c>
      <c r="B113" s="125" t="n"/>
      <c r="C113" s="19" t="inlineStr">
        <is>
          <t>91.21.19-031</t>
        </is>
      </c>
      <c r="D113" s="126" t="inlineStr">
        <is>
          <t>Станки сверлильные</t>
        </is>
      </c>
      <c r="E113" s="125" t="inlineStr">
        <is>
          <t>маш.час</t>
        </is>
      </c>
      <c r="F113" s="125" t="n">
        <v>0.091</v>
      </c>
      <c r="G113" s="133" t="n">
        <v>2.36</v>
      </c>
      <c r="H113" s="133">
        <f>ROUND(F113*G113,2)</f>
        <v/>
      </c>
    </row>
    <row r="114" ht="31.35" customFormat="1" customHeight="1" s="85">
      <c r="A114" s="125" t="n">
        <v>101</v>
      </c>
      <c r="B114" s="125" t="n"/>
      <c r="C114" s="19" t="inlineStr">
        <is>
          <t>91.06.03-045</t>
        </is>
      </c>
      <c r="D114" s="126" t="inlineStr">
        <is>
          <t>Лебедки ручные и рычажные тяговым усилием 14,72 кН (1,5 т)</t>
        </is>
      </c>
      <c r="E114" s="125" t="inlineStr">
        <is>
          <t>маш.час</t>
        </is>
      </c>
      <c r="F114" s="125" t="n">
        <v>0.2328</v>
      </c>
      <c r="G114" s="133" t="n">
        <v>0.7</v>
      </c>
      <c r="H114" s="133">
        <f>ROUND(F114*G114,2)</f>
        <v/>
      </c>
    </row>
    <row r="115" ht="15.6" customFormat="1" customHeight="1" s="85">
      <c r="A115" s="125" t="n">
        <v>102</v>
      </c>
      <c r="B115" s="125" t="n"/>
      <c r="C115" s="19" t="n">
        <v>330206</v>
      </c>
      <c r="D115" s="126" t="inlineStr">
        <is>
          <t>Дрели электрические</t>
        </is>
      </c>
      <c r="E115" s="125" t="inlineStr">
        <is>
          <t>маш.час</t>
        </is>
      </c>
      <c r="F115" s="125" t="n">
        <v>0.052</v>
      </c>
      <c r="G115" s="133" t="n">
        <v>1.95</v>
      </c>
      <c r="H115" s="133">
        <f>ROUND(F115*G115,2)</f>
        <v/>
      </c>
    </row>
    <row r="116" ht="15.6" customFormat="1" customHeight="1" s="11">
      <c r="A116" s="124" t="inlineStr">
        <is>
          <t>Материалы</t>
        </is>
      </c>
      <c r="B116" s="155" t="n"/>
      <c r="C116" s="155" t="n"/>
      <c r="D116" s="155" t="n"/>
      <c r="E116" s="156" t="n"/>
      <c r="F116" s="124" t="n"/>
      <c r="G116" s="15" t="n"/>
      <c r="H116" s="15">
        <f>SUM(H117:H540)</f>
        <v/>
      </c>
    </row>
    <row r="117" ht="46.9" customFormat="1" customHeight="1" s="85">
      <c r="A117" s="125" t="n">
        <v>103</v>
      </c>
      <c r="B117" s="125" t="n"/>
      <c r="C117" s="19" t="inlineStr">
        <is>
          <t>05.1.05.10-0026</t>
        </is>
      </c>
      <c r="D117" s="126" t="inlineStr">
        <is>
          <t>Сваи железобетонные квадратного сечения сплошные, бетон B20 (М250), расход арматуры от 130,1 до 140 кг на м3 бетона, в плотном теле</t>
        </is>
      </c>
      <c r="E117" s="125" t="inlineStr">
        <is>
          <t>м3</t>
        </is>
      </c>
      <c r="F117" s="125" t="n">
        <v>219.2508</v>
      </c>
      <c r="G117" s="133" t="n">
        <v>1991.25</v>
      </c>
      <c r="H117" s="133">
        <f>ROUND(F117*G117,2)</f>
        <v/>
      </c>
    </row>
    <row r="118" ht="93.59999999999999" customFormat="1" customHeight="1" s="85">
      <c r="A118" s="125" t="n">
        <v>104</v>
      </c>
      <c r="B118" s="125" t="n"/>
      <c r="C118" s="19" t="inlineStr">
        <is>
          <t>07.2.05.05-0019</t>
        </is>
      </c>
      <c r="D118" s="126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150 мм, тип покрытия полиэстер, толщина металлических облицовок 0,6 мм (Россия)</t>
        </is>
      </c>
      <c r="E118" s="125" t="inlineStr">
        <is>
          <t>м2</t>
        </is>
      </c>
      <c r="F118" s="125" t="n">
        <v>1215</v>
      </c>
      <c r="G118" s="133" t="n">
        <v>268.3</v>
      </c>
      <c r="H118" s="133">
        <f>ROUND(F118*G118,2)</f>
        <v/>
      </c>
    </row>
    <row r="119" ht="93.59999999999999" customFormat="1" customHeight="1" s="85">
      <c r="A119" s="125" t="n">
        <v>105</v>
      </c>
      <c r="B119" s="125" t="n"/>
      <c r="C119" s="19" t="inlineStr">
        <is>
          <t>07.2.05.05-0023</t>
        </is>
      </c>
      <c r="D119" s="126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200 мм, тип покрытия полиэстер, толщина металлических облицовок 0,6 мм (Россия)</t>
        </is>
      </c>
      <c r="E119" s="125" t="inlineStr">
        <is>
          <t>м2</t>
        </is>
      </c>
      <c r="F119" s="125" t="n">
        <v>798</v>
      </c>
      <c r="G119" s="133" t="n">
        <v>292.58</v>
      </c>
      <c r="H119" s="133">
        <f>ROUND(F119*G119,2)</f>
        <v/>
      </c>
    </row>
    <row r="120" ht="46.9" customFormat="1" customHeight="1" s="85">
      <c r="A120" s="125" t="n">
        <v>106</v>
      </c>
      <c r="B120" s="125" t="n"/>
      <c r="C120" s="19" t="inlineStr">
        <is>
          <t>07.2.07.12-0021</t>
        </is>
      </c>
      <c r="D120" s="126" t="inlineStr">
        <is>
          <t>Элементы конструктивные зданий и сооружений с преобладанием горячекатаных профилей, средняя масса сборочной единицы от 0,5 до 1 т</t>
        </is>
      </c>
      <c r="E120" s="125" t="inlineStr">
        <is>
          <t>т</t>
        </is>
      </c>
      <c r="F120" s="125" t="n">
        <v>33.068017</v>
      </c>
      <c r="G120" s="133" t="n">
        <v>7008.5</v>
      </c>
      <c r="H120" s="133">
        <f>ROUND(F120*G120,2)</f>
        <v/>
      </c>
    </row>
    <row r="121" ht="46.9" customFormat="1" customHeight="1" s="85">
      <c r="A121" s="125" t="n">
        <v>107</v>
      </c>
      <c r="B121" s="125" t="n"/>
      <c r="C121" s="19" t="inlineStr">
        <is>
          <t>04.1.02.05-0012</t>
        </is>
      </c>
      <c r="D121" s="126" t="inlineStr">
        <is>
          <t>Смеси бетонные тяжелого бетона (БСТ), класс В35 (М450) + Надбавка на W8 для М450 3% (Тех.часть, Прил. 4, табл. 1, 2.)</t>
        </is>
      </c>
      <c r="E121" s="125" t="inlineStr">
        <is>
          <t>м3</t>
        </is>
      </c>
      <c r="F121" s="125" t="n">
        <v>219.3</v>
      </c>
      <c r="G121" s="133" t="n">
        <v>963.73</v>
      </c>
      <c r="H121" s="133">
        <f>ROUND(F121*G121,2)</f>
        <v/>
      </c>
    </row>
    <row r="122" ht="46.9" customFormat="1" customHeight="1" s="85">
      <c r="A122" s="125" t="n">
        <v>108</v>
      </c>
      <c r="B122" s="125" t="n"/>
      <c r="C122" s="19" t="inlineStr">
        <is>
          <t>12.2.04.04-0006</t>
        </is>
      </c>
      <c r="D122" s="126" t="inlineStr">
        <is>
          <t>Маты из минеральной ваты прошивные теплоизоляционные без обкладок, 125, толщина 40 мм</t>
        </is>
      </c>
      <c r="E122" s="125" t="inlineStr">
        <is>
          <t>м3</t>
        </is>
      </c>
      <c r="F122" s="125" t="n">
        <v>379.21815</v>
      </c>
      <c r="G122" s="133" t="n">
        <v>542.4</v>
      </c>
      <c r="H122" s="133">
        <f>ROUND(F122*G122,2)</f>
        <v/>
      </c>
    </row>
    <row r="123" ht="31.35" customFormat="1" customHeight="1" s="85">
      <c r="A123" s="125" t="n">
        <v>109</v>
      </c>
      <c r="B123" s="125" t="n"/>
      <c r="C123" s="19" t="inlineStr">
        <is>
          <t>07.2.03.06-0081</t>
        </is>
      </c>
      <c r="D123" s="126" t="inlineStr">
        <is>
          <t>Прогоны дополнительные и кровельные из прокатных профилей</t>
        </is>
      </c>
      <c r="E123" s="125" t="inlineStr">
        <is>
          <t>т</t>
        </is>
      </c>
      <c r="F123" s="125" t="n">
        <v>19.932148</v>
      </c>
      <c r="G123" s="133" t="n">
        <v>7500</v>
      </c>
      <c r="H123" s="133">
        <f>ROUND(F123*G123,2)</f>
        <v/>
      </c>
    </row>
    <row r="124" ht="31.35" customFormat="1" customHeight="1" s="85">
      <c r="A124" s="125" t="n">
        <v>110</v>
      </c>
      <c r="B124" s="125" t="n"/>
      <c r="C124" s="19" t="inlineStr">
        <is>
          <t>04.3.02.02-0102</t>
        </is>
      </c>
      <c r="D124" s="126" t="inlineStr">
        <is>
          <t>Состав двухкомпонентный полиуретановый для устройства монолитных покрытий пола</t>
        </is>
      </c>
      <c r="E124" s="125" t="inlineStr">
        <is>
          <t>кг</t>
        </is>
      </c>
      <c r="F124" s="125" t="n">
        <v>2278.8432</v>
      </c>
      <c r="G124" s="133" t="n">
        <v>50.19</v>
      </c>
      <c r="H124" s="133">
        <f>ROUND(F124*G124,2)</f>
        <v/>
      </c>
    </row>
    <row r="125" ht="62.45" customFormat="1" customHeight="1" s="85">
      <c r="A125" s="125" t="n">
        <v>111</v>
      </c>
      <c r="B125" s="125" t="n"/>
      <c r="C125" s="19" t="inlineStr">
        <is>
          <t>14.2.02.03-0015</t>
        </is>
      </c>
      <c r="D125" s="126" t="inlineStr">
        <is>
          <t>Краска огнезащитная на водной основе для повышения предела огнестойкости стальных конструкций до 90 мин, плотность 1,25 г/см3, расход 1,8 кг/м2</t>
        </is>
      </c>
      <c r="E125" s="125" t="inlineStr">
        <is>
          <t>кг</t>
        </is>
      </c>
      <c r="F125" s="125" t="n">
        <v>1235.7</v>
      </c>
      <c r="G125" s="133" t="n">
        <v>91.84999999999999</v>
      </c>
      <c r="H125" s="133">
        <f>ROUND(F125*G125,2)</f>
        <v/>
      </c>
    </row>
    <row r="126" ht="31.35" customFormat="1" customHeight="1" s="85">
      <c r="A126" s="125" t="n">
        <v>112</v>
      </c>
      <c r="B126" s="125" t="n"/>
      <c r="C126" s="19" t="inlineStr">
        <is>
          <t>04.1.02.05-0009</t>
        </is>
      </c>
      <c r="D126" s="126" t="inlineStr">
        <is>
          <t>Смеси бетонные тяжелого бетона (БСТ), класс В25 (М350)</t>
        </is>
      </c>
      <c r="E126" s="125" t="inlineStr">
        <is>
          <t>м3</t>
        </is>
      </c>
      <c r="F126" s="125" t="n">
        <v>136.068</v>
      </c>
      <c r="G126" s="133" t="n">
        <v>725.6900000000001</v>
      </c>
      <c r="H126" s="133">
        <f>ROUND(F126*G126,2)</f>
        <v/>
      </c>
    </row>
    <row r="127" ht="31.35" customFormat="1" customHeight="1" s="85">
      <c r="A127" s="125" t="n">
        <v>113</v>
      </c>
      <c r="B127" s="125" t="n"/>
      <c r="C127" s="19" t="inlineStr">
        <is>
          <t>07.2.03.06-0111</t>
        </is>
      </c>
      <c r="D127" s="126" t="inlineStr">
        <is>
          <t>Связи по колоннам и стойкам фахверка (диагональные и распорки)</t>
        </is>
      </c>
      <c r="E127" s="125" t="inlineStr">
        <is>
          <t>т</t>
        </is>
      </c>
      <c r="F127" s="125" t="n">
        <v>13.41987</v>
      </c>
      <c r="G127" s="133" t="n">
        <v>7007</v>
      </c>
      <c r="H127" s="133">
        <f>ROUND(F127*G127,2)</f>
        <v/>
      </c>
    </row>
    <row r="128" ht="15.6" customFormat="1" customHeight="1" s="85">
      <c r="A128" s="125" t="n">
        <v>114</v>
      </c>
      <c r="B128" s="125" t="n"/>
      <c r="C128" s="19" t="inlineStr">
        <is>
          <t>08.1.06.01-0012</t>
        </is>
      </c>
      <c r="D128" s="126" t="inlineStr">
        <is>
          <t>Ворота распашные ВР 3636-УХ Л1</t>
        </is>
      </c>
      <c r="E128" s="125" t="inlineStr">
        <is>
          <t>шт</t>
        </is>
      </c>
      <c r="F128" s="125" t="n">
        <v>8</v>
      </c>
      <c r="G128" s="133" t="n">
        <v>11474.56</v>
      </c>
      <c r="H128" s="133">
        <f>ROUND(F128*G128,2)</f>
        <v/>
      </c>
    </row>
    <row r="129" ht="15.6" customFormat="1" customHeight="1" s="85">
      <c r="A129" s="125" t="n">
        <v>115</v>
      </c>
      <c r="B129" s="125" t="n"/>
      <c r="C129" s="19" t="inlineStr">
        <is>
          <t>20.5.02.06-0026</t>
        </is>
      </c>
      <c r="D129" s="126" t="inlineStr">
        <is>
          <t>Коробка разветвительная КИ-У3</t>
        </is>
      </c>
      <c r="E129" s="125" t="inlineStr">
        <is>
          <t>10 шт</t>
        </is>
      </c>
      <c r="F129" s="125" t="n">
        <v>52</v>
      </c>
      <c r="G129" s="133" t="n">
        <v>1540</v>
      </c>
      <c r="H129" s="133">
        <f>ROUND(F129*G129,2)</f>
        <v/>
      </c>
    </row>
    <row r="130" ht="31.35" customFormat="1" customHeight="1" s="85">
      <c r="A130" s="125" t="n">
        <v>116</v>
      </c>
      <c r="B130" s="125" t="n"/>
      <c r="C130" s="19" t="inlineStr">
        <is>
          <t>21.1.06.10-0610</t>
        </is>
      </c>
      <c r="D130" s="126" t="inlineStr">
        <is>
          <t>Кабель силовой с медными жилами ВВГнг-LS 5х50-1000</t>
        </is>
      </c>
      <c r="E130" s="125" t="inlineStr">
        <is>
          <t>1000 м</t>
        </is>
      </c>
      <c r="F130" s="125" t="n">
        <v>0.2652</v>
      </c>
      <c r="G130" s="133" t="n">
        <v>293435.59</v>
      </c>
      <c r="H130" s="133">
        <f>ROUND(F130*G130,2)</f>
        <v/>
      </c>
    </row>
    <row r="131" ht="62.45" customFormat="1" customHeight="1" s="85">
      <c r="A131" s="125" t="n">
        <v>117</v>
      </c>
      <c r="B131" s="125" t="n"/>
      <c r="C131" s="19" t="inlineStr">
        <is>
          <t>04.1.02.05-0049</t>
        </is>
      </c>
      <c r="D131" s="126" t="inlineStr">
        <is>
          <t>Смеси бетонные тяжелого бетона (БСТ), крупность заполнителя 20 мм, класс В35 (М450) + Надбавка на W10 для М450 4,5% (Тех.часть, Прил. 4, табл. 1, 2.)</t>
        </is>
      </c>
      <c r="E131" s="125" t="inlineStr">
        <is>
          <t>м3</t>
        </is>
      </c>
      <c r="F131" s="125" t="n">
        <v>73.486</v>
      </c>
      <c r="G131" s="133" t="n">
        <v>880.54</v>
      </c>
      <c r="H131" s="133">
        <f>ROUND(F131*G131,2)</f>
        <v/>
      </c>
    </row>
    <row r="132" ht="31.35" customFormat="1" customHeight="1" s="85">
      <c r="A132" s="125" t="n">
        <v>118</v>
      </c>
      <c r="B132" s="125" t="n"/>
      <c r="C132" s="19" t="inlineStr">
        <is>
          <t>12.2.05.09-0043</t>
        </is>
      </c>
      <c r="D132" s="126" t="inlineStr">
        <is>
          <t>Плиты теплоизоляционные из экструзионного вспененного полистирола ПЕНОПЛЭКС-35</t>
        </is>
      </c>
      <c r="E132" s="125" t="inlineStr">
        <is>
          <t>м3</t>
        </is>
      </c>
      <c r="F132" s="125" t="n">
        <v>45.72</v>
      </c>
      <c r="G132" s="133" t="n">
        <v>1208.43</v>
      </c>
      <c r="H132" s="133">
        <f>ROUND(F132*G132,2)</f>
        <v/>
      </c>
    </row>
    <row r="133" ht="15.6" customFormat="1" customHeight="1" s="85">
      <c r="A133" s="125" t="n">
        <v>119</v>
      </c>
      <c r="B133" s="125" t="n"/>
      <c r="C133" s="19" t="inlineStr">
        <is>
          <t>07.2.03.06-0101</t>
        </is>
      </c>
      <c r="D133" s="126" t="inlineStr">
        <is>
          <t>Ригели фахверка</t>
        </is>
      </c>
      <c r="E133" s="125" t="inlineStr">
        <is>
          <t>т</t>
        </is>
      </c>
      <c r="F133" s="125" t="n">
        <v>8.413945999999999</v>
      </c>
      <c r="G133" s="133" t="n">
        <v>6266</v>
      </c>
      <c r="H133" s="133">
        <f>ROUND(F133*G133,2)</f>
        <v/>
      </c>
    </row>
    <row r="134" ht="31.35" customFormat="1" customHeight="1" s="85">
      <c r="A134" s="125" t="n">
        <v>120</v>
      </c>
      <c r="B134" s="125" t="n"/>
      <c r="C134" s="19" t="inlineStr">
        <is>
          <t>04.3.02.09-0812</t>
        </is>
      </c>
      <c r="D134" s="126" t="inlineStr">
        <is>
          <t>Смесь сухая гидроизоляционная проникающая: Гидротэкс-В</t>
        </is>
      </c>
      <c r="E134" s="125" t="inlineStr">
        <is>
          <t>кг</t>
        </is>
      </c>
      <c r="F134" s="125" t="n">
        <v>2668</v>
      </c>
      <c r="G134" s="133" t="n">
        <v>18.14</v>
      </c>
      <c r="H134" s="133">
        <f>ROUND(F134*G134,2)</f>
        <v/>
      </c>
    </row>
    <row r="135" ht="46.9" customFormat="1" customHeight="1" s="85">
      <c r="A135" s="125" t="n">
        <v>121</v>
      </c>
      <c r="B135" s="125" t="n"/>
      <c r="C135" s="19" t="inlineStr">
        <is>
          <t>07.2.07.12-0019</t>
        </is>
      </c>
      <c r="D135" s="126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135" s="125" t="inlineStr">
        <is>
          <t>т</t>
        </is>
      </c>
      <c r="F135" s="125" t="n">
        <v>5.538141</v>
      </c>
      <c r="G135" s="133" t="n">
        <v>8060</v>
      </c>
      <c r="H135" s="133">
        <f>ROUND(F135*G135,2)</f>
        <v/>
      </c>
    </row>
    <row r="136" ht="31.35" customFormat="1" customHeight="1" s="85">
      <c r="A136" s="125" t="n">
        <v>122</v>
      </c>
      <c r="B136" s="125" t="n"/>
      <c r="C136" s="19" t="inlineStr">
        <is>
          <t>08.4.03.01-0012</t>
        </is>
      </c>
      <c r="D136" s="126" t="inlineStr">
        <is>
          <t>Проволока арматурная из низкоуглеродистой стали Вр-I, диаметр 5 мм</t>
        </is>
      </c>
      <c r="E136" s="125" t="inlineStr">
        <is>
          <t>т</t>
        </is>
      </c>
      <c r="F136" s="125" t="n">
        <v>5.77</v>
      </c>
      <c r="G136" s="133" t="n">
        <v>7170.98</v>
      </c>
      <c r="H136" s="133">
        <f>ROUND(F136*G136,2)</f>
        <v/>
      </c>
    </row>
    <row r="137" ht="31.35" customFormat="1" customHeight="1" s="85">
      <c r="A137" s="125" t="n">
        <v>123</v>
      </c>
      <c r="B137" s="125" t="n"/>
      <c r="C137" s="19" t="inlineStr">
        <is>
          <t>04.1.02.05-0024</t>
        </is>
      </c>
      <c r="D137" s="126" t="inlineStr">
        <is>
          <t>Смеси бетонные тяжелого бетона (БСТ), крупность заполнителя 10 мм, класс В10 (М150)</t>
        </is>
      </c>
      <c r="E137" s="125" t="inlineStr">
        <is>
          <t>м3</t>
        </is>
      </c>
      <c r="F137" s="125" t="n">
        <v>68.03400000000001</v>
      </c>
      <c r="G137" s="133" t="n">
        <v>600</v>
      </c>
      <c r="H137" s="133">
        <f>ROUND(F137*G137,2)</f>
        <v/>
      </c>
    </row>
    <row r="138" ht="15.6" customFormat="1" customHeight="1" s="85">
      <c r="A138" s="125" t="n">
        <v>124</v>
      </c>
      <c r="B138" s="125" t="n"/>
      <c r="C138" s="19" t="inlineStr">
        <is>
          <t>20.4.03.07-0021</t>
        </is>
      </c>
      <c r="D138" s="126" t="inlineStr">
        <is>
          <t>Розетка штепсельная с заземляющим контактом</t>
        </is>
      </c>
      <c r="E138" s="125" t="inlineStr">
        <is>
          <t>100 шт</t>
        </is>
      </c>
      <c r="F138" s="125" t="n">
        <v>20</v>
      </c>
      <c r="G138" s="133" t="n">
        <v>1983</v>
      </c>
      <c r="H138" s="133">
        <f>ROUND(F138*G138,2)</f>
        <v/>
      </c>
    </row>
    <row r="139" ht="78" customFormat="1" customHeight="1" s="85">
      <c r="A139" s="125" t="n">
        <v>125</v>
      </c>
      <c r="B139" s="125" t="n"/>
      <c r="C139" s="19" t="inlineStr">
        <is>
          <t>07.2.07.12-0006</t>
        </is>
      </c>
      <c r="D139" s="126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139" s="125" t="inlineStr">
        <is>
          <t>т</t>
        </is>
      </c>
      <c r="F139" s="125" t="n">
        <v>3.915</v>
      </c>
      <c r="G139" s="133" t="n">
        <v>10045</v>
      </c>
      <c r="H139" s="133">
        <f>ROUND(F139*G139,2)</f>
        <v/>
      </c>
    </row>
    <row r="140" ht="31.35" customFormat="1" customHeight="1" s="85">
      <c r="A140" s="125" t="n">
        <v>126</v>
      </c>
      <c r="B140" s="125" t="n"/>
      <c r="C140" s="19" t="inlineStr">
        <is>
          <t>07.2.07.13-0061</t>
        </is>
      </c>
      <c r="D140" s="126" t="inlineStr">
        <is>
          <t>Конструкции стальные нащельников и деталей обрамления</t>
        </is>
      </c>
      <c r="E140" s="125" t="inlineStr">
        <is>
          <t>т</t>
        </is>
      </c>
      <c r="F140" s="125" t="n">
        <v>3.451</v>
      </c>
      <c r="G140" s="133" t="n">
        <v>10898.65</v>
      </c>
      <c r="H140" s="133">
        <f>ROUND(F140*G140,2)</f>
        <v/>
      </c>
    </row>
    <row r="141" ht="31.35" customFormat="1" customHeight="1" s="85">
      <c r="A141" s="125" t="n">
        <v>127</v>
      </c>
      <c r="B141" s="125" t="n"/>
      <c r="C141" s="19" t="inlineStr">
        <is>
          <t>01.7.19.04-0031</t>
        </is>
      </c>
      <c r="D141" s="126" t="inlineStr">
        <is>
          <t>Прокладки резиновые (пластина техническая прессованная)</t>
        </is>
      </c>
      <c r="E141" s="125" t="inlineStr">
        <is>
          <t>кг</t>
        </is>
      </c>
      <c r="F141" s="125" t="n">
        <v>1617.494882</v>
      </c>
      <c r="G141" s="133" t="n">
        <v>23.09</v>
      </c>
      <c r="H141" s="133">
        <f>ROUND(F141*G141,2)</f>
        <v/>
      </c>
    </row>
    <row r="142" ht="31.35" customFormat="1" customHeight="1" s="85">
      <c r="A142" s="125" t="n">
        <v>128</v>
      </c>
      <c r="B142" s="125" t="n"/>
      <c r="C142" s="19" t="inlineStr">
        <is>
          <t>19.1.01.03-0078</t>
        </is>
      </c>
      <c r="D142" s="126" t="inlineStr">
        <is>
          <t>Воздуховоды из оцинкованной стали толщиной: 0,7 мм, периметром от 1100 до 1600 мм</t>
        </is>
      </c>
      <c r="E142" s="125" t="inlineStr">
        <is>
          <t>м2</t>
        </is>
      </c>
      <c r="F142" s="125" t="n">
        <v>306.88</v>
      </c>
      <c r="G142" s="133" t="n">
        <v>104.33</v>
      </c>
      <c r="H142" s="133">
        <f>ROUND(F142*G142,2)</f>
        <v/>
      </c>
    </row>
    <row r="143" ht="46.9" customFormat="1" customHeight="1" s="85">
      <c r="A143" s="125" t="n">
        <v>129</v>
      </c>
      <c r="B143" s="125" t="n"/>
      <c r="C143" s="19" t="inlineStr">
        <is>
          <t>04.1.02.05-0045</t>
        </is>
      </c>
      <c r="D143" s="126" t="inlineStr">
        <is>
          <t>Смеси бетонные тяжелого бетона (БСТ), крупность заполнителя 20 мм, класс В22,5 (М300)</t>
        </is>
      </c>
      <c r="E143" s="125" t="inlineStr">
        <is>
          <t>м3</t>
        </is>
      </c>
      <c r="F143" s="125" t="n">
        <v>40.898</v>
      </c>
      <c r="G143" s="133" t="n">
        <v>668.28</v>
      </c>
      <c r="H143" s="133">
        <f>ROUND(F143*G143,2)</f>
        <v/>
      </c>
    </row>
    <row r="144" ht="15.6" customFormat="1" customHeight="1" s="85">
      <c r="A144" s="125" t="n">
        <v>130</v>
      </c>
      <c r="B144" s="125" t="n"/>
      <c r="C144" s="19" t="inlineStr">
        <is>
          <t>08.4.02.01-0021</t>
        </is>
      </c>
      <c r="D144" s="126" t="inlineStr">
        <is>
          <t>Сетка арматурная сварная</t>
        </is>
      </c>
      <c r="E144" s="125" t="inlineStr">
        <is>
          <t>т</t>
        </is>
      </c>
      <c r="F144" s="125" t="n">
        <v>3.7336</v>
      </c>
      <c r="G144" s="133" t="n">
        <v>7200</v>
      </c>
      <c r="H144" s="133">
        <f>ROUND(F144*G144,2)</f>
        <v/>
      </c>
    </row>
    <row r="145" ht="46.9" customFormat="1" customHeight="1" s="85">
      <c r="A145" s="125" t="n">
        <v>131</v>
      </c>
      <c r="B145" s="125" t="n"/>
      <c r="C145" s="19" t="inlineStr">
        <is>
          <t>07.2.07.12-0022</t>
        </is>
      </c>
      <c r="D145" s="126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E145" s="125" t="inlineStr">
        <is>
          <t>т</t>
        </is>
      </c>
      <c r="F145" s="125" t="n">
        <v>3.181237</v>
      </c>
      <c r="G145" s="133" t="n">
        <v>6965</v>
      </c>
      <c r="H145" s="133">
        <f>ROUND(F145*G145,2)</f>
        <v/>
      </c>
    </row>
    <row r="146" ht="15.6" customFormat="1" customHeight="1" s="85">
      <c r="A146" s="125" t="n">
        <v>132</v>
      </c>
      <c r="B146" s="125" t="n"/>
      <c r="C146" s="19" t="inlineStr">
        <is>
          <t>08.3.12.01-0002</t>
        </is>
      </c>
      <c r="D146" s="126" t="inlineStr">
        <is>
          <t>Балки двутавровые № 16-22, сталь марки 18пс</t>
        </is>
      </c>
      <c r="E146" s="125" t="inlineStr">
        <is>
          <t>т</t>
        </is>
      </c>
      <c r="F146" s="125" t="n">
        <v>3.585914</v>
      </c>
      <c r="G146" s="133" t="n">
        <v>6102</v>
      </c>
      <c r="H146" s="133">
        <f>ROUND(F146*G146,2)</f>
        <v/>
      </c>
    </row>
    <row r="147" ht="46.9" customFormat="1" customHeight="1" s="85">
      <c r="A147" s="125" t="n">
        <v>133</v>
      </c>
      <c r="B147" s="125" t="n"/>
      <c r="C147" s="19" t="inlineStr">
        <is>
          <t>04.1.02.05-0049</t>
        </is>
      </c>
      <c r="D147" s="126" t="inlineStr">
        <is>
          <t>Смеси бетонные тяжелого бетона (БСТ), крупность заполнителя 20 мм, класс В35 (М450) + Надбавка на W10 для М450 4,5%</t>
        </is>
      </c>
      <c r="E147" s="125" t="inlineStr">
        <is>
          <t>м3</t>
        </is>
      </c>
      <c r="F147" s="125" t="n">
        <v>24.472</v>
      </c>
      <c r="G147" s="133" t="n">
        <v>880.54</v>
      </c>
      <c r="H147" s="133">
        <f>ROUND(F147*G147,2)</f>
        <v/>
      </c>
    </row>
    <row r="148" ht="15.6" customFormat="1" customHeight="1" s="85">
      <c r="A148" s="125" t="n">
        <v>134</v>
      </c>
      <c r="B148" s="125" t="n"/>
      <c r="C148" s="19" t="inlineStr">
        <is>
          <t>01.7.15.03-0042</t>
        </is>
      </c>
      <c r="D148" s="126" t="inlineStr">
        <is>
          <t>Болты с гайками и шайбами строительные</t>
        </is>
      </c>
      <c r="E148" s="125" t="inlineStr">
        <is>
          <t>кг</t>
        </is>
      </c>
      <c r="F148" s="125" t="n">
        <v>2290.976135</v>
      </c>
      <c r="G148" s="133" t="n">
        <v>9.039999999999999</v>
      </c>
      <c r="H148" s="133">
        <f>ROUND(F148*G148,2)</f>
        <v/>
      </c>
    </row>
    <row r="149" ht="62.45" customFormat="1" customHeight="1" s="85">
      <c r="A149" s="125" t="n">
        <v>135</v>
      </c>
      <c r="B149" s="125" t="n"/>
      <c r="C149" s="19" t="inlineStr">
        <is>
          <t>12.2.05.10-0031</t>
        </is>
      </c>
      <c r="D149" s="126" t="inlineStr">
        <is>
          <t>Плиты теплоизоляционные на основе базальтовых пород, плотность 140-179 кг/м3, теплопроводность не более 0,046 Вт/(м х К), прочность на сжатие не менее 0,08 МПа</t>
        </is>
      </c>
      <c r="E149" s="125" t="inlineStr">
        <is>
          <t>м3</t>
        </is>
      </c>
      <c r="F149" s="125" t="n">
        <v>19.094</v>
      </c>
      <c r="G149" s="133" t="n">
        <v>1074.46</v>
      </c>
      <c r="H149" s="133">
        <f>ROUND(F149*G149,2)</f>
        <v/>
      </c>
    </row>
    <row r="150" ht="15.6" customFormat="1" customHeight="1" s="85">
      <c r="A150" s="125" t="n">
        <v>136</v>
      </c>
      <c r="B150" s="125" t="n"/>
      <c r="C150" s="19" t="inlineStr">
        <is>
          <t>12.1.02.11-0016</t>
        </is>
      </c>
      <c r="D150" s="126" t="inlineStr">
        <is>
          <t>ИЗОСПАН: B</t>
        </is>
      </c>
      <c r="E150" s="125" t="inlineStr">
        <is>
          <t>10 м2</t>
        </is>
      </c>
      <c r="F150" s="125" t="n">
        <v>744.72</v>
      </c>
      <c r="G150" s="133" t="n">
        <v>27.5</v>
      </c>
      <c r="H150" s="133">
        <f>ROUND(F150*G150,2)</f>
        <v/>
      </c>
    </row>
    <row r="151" ht="31.35" customFormat="1" customHeight="1" s="85">
      <c r="A151" s="125" t="n">
        <v>137</v>
      </c>
      <c r="B151" s="125" t="n"/>
      <c r="C151" s="19" t="inlineStr">
        <is>
          <t>01.6.01.01-0002</t>
        </is>
      </c>
      <c r="D151" s="126" t="inlineStr">
        <is>
          <t>Лист гипсоволокнистый влагостойкий ГВЛВ, толщина 12,5 мм</t>
        </is>
      </c>
      <c r="E151" s="125" t="inlineStr">
        <is>
          <t>м2</t>
        </is>
      </c>
      <c r="F151" s="125" t="n">
        <v>701.52</v>
      </c>
      <c r="G151" s="133" t="n">
        <v>27.29</v>
      </c>
      <c r="H151" s="133">
        <f>ROUND(F151*G151,2)</f>
        <v/>
      </c>
    </row>
    <row r="152" ht="31.35" customFormat="1" customHeight="1" s="85">
      <c r="A152" s="125" t="n">
        <v>138</v>
      </c>
      <c r="B152" s="125" t="n"/>
      <c r="C152" s="19" t="inlineStr">
        <is>
          <t>08.1.02.06-0042</t>
        </is>
      </c>
      <c r="D152" s="126" t="inlineStr">
        <is>
          <t>Люк чугунный с решеткой для дождеприемного колодца ЛР</t>
        </is>
      </c>
      <c r="E152" s="125" t="inlineStr">
        <is>
          <t>шт</t>
        </is>
      </c>
      <c r="F152" s="125" t="n">
        <v>32</v>
      </c>
      <c r="G152" s="133" t="n">
        <v>592.2</v>
      </c>
      <c r="H152" s="133">
        <f>ROUND(F152*G152,2)</f>
        <v/>
      </c>
    </row>
    <row r="153" ht="62.45" customFormat="1" customHeight="1" s="85">
      <c r="A153" s="125" t="n">
        <v>139</v>
      </c>
      <c r="B153" s="125" t="n"/>
      <c r="C153" s="19" t="inlineStr">
        <is>
          <t>201-0775</t>
        </is>
      </c>
      <c r="D153" s="126" t="inlineStr">
        <is>
          <t>Конструктивные элементы вспомогательного назначения с преобладанием профильного проката без отверстий и сборосварочных операций</t>
        </is>
      </c>
      <c r="E153" s="125" t="inlineStr">
        <is>
          <t>т</t>
        </is>
      </c>
      <c r="F153" s="125" t="n">
        <v>2.045</v>
      </c>
      <c r="G153" s="133" t="n">
        <v>7980</v>
      </c>
      <c r="H153" s="133">
        <f>ROUND(F153*G153,2)</f>
        <v/>
      </c>
    </row>
    <row r="154" ht="46.9" customFormat="1" customHeight="1" s="85">
      <c r="A154" s="125" t="n">
        <v>140</v>
      </c>
      <c r="B154" s="125" t="n"/>
      <c r="C154" s="19" t="inlineStr">
        <is>
          <t>07.1.03.05-0011</t>
        </is>
      </c>
      <c r="D154" s="126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154" s="125" t="inlineStr">
        <is>
          <t>т</t>
        </is>
      </c>
      <c r="F154" s="125" t="n">
        <v>1.192184</v>
      </c>
      <c r="G154" s="133" t="n">
        <v>12877.24</v>
      </c>
      <c r="H154" s="133">
        <f>ROUND(F154*G154,2)</f>
        <v/>
      </c>
    </row>
    <row r="155" ht="15.6" customFormat="1" customHeight="1" s="85">
      <c r="A155" s="125" t="n">
        <v>141</v>
      </c>
      <c r="B155" s="125" t="n"/>
      <c r="C155" s="19" t="inlineStr">
        <is>
          <t>Прайс из СД ОП</t>
        </is>
      </c>
      <c r="D155" s="126" t="inlineStr">
        <is>
          <t>Стелаж секционный 2,1х0,94х2   прим.</t>
        </is>
      </c>
      <c r="E155" s="125" t="inlineStr">
        <is>
          <t>шт</t>
        </is>
      </c>
      <c r="F155" s="125" t="n">
        <v>6</v>
      </c>
      <c r="G155" s="133" t="n">
        <v>2522.8814146976</v>
      </c>
      <c r="H155" s="133">
        <f>ROUND(F155*G155,2)</f>
        <v/>
      </c>
    </row>
    <row r="156" ht="31.35" customFormat="1" customHeight="1" s="85">
      <c r="A156" s="125" t="n">
        <v>142</v>
      </c>
      <c r="B156" s="125" t="n"/>
      <c r="C156" s="19" t="inlineStr">
        <is>
          <t>19.2.03.02-0143</t>
        </is>
      </c>
      <c r="D156" s="126" t="inlineStr">
        <is>
          <t>Решетки вентиляционные алюминиевые "АРКТОС" типа: АРН размером 500х1000 мм</t>
        </is>
      </c>
      <c r="E156" s="125" t="inlineStr">
        <is>
          <t>шт</t>
        </is>
      </c>
      <c r="F156" s="125" t="n">
        <v>16</v>
      </c>
      <c r="G156" s="133" t="n">
        <v>934.79</v>
      </c>
      <c r="H156" s="133">
        <f>ROUND(F156*G156,2)</f>
        <v/>
      </c>
    </row>
    <row r="157" ht="31.35" customFormat="1" customHeight="1" s="85">
      <c r="A157" s="125" t="n">
        <v>143</v>
      </c>
      <c r="B157" s="125" t="n"/>
      <c r="C157" s="19" t="inlineStr">
        <is>
          <t>07.2.07.04-0007</t>
        </is>
      </c>
      <c r="D157" s="126" t="inlineStr">
        <is>
          <t>Конструкции стальные индивидуальные решетчатые сварные, масса до 0,1 т</t>
        </is>
      </c>
      <c r="E157" s="125" t="inlineStr">
        <is>
          <t>т</t>
        </is>
      </c>
      <c r="F157" s="125" t="n">
        <v>1.24304</v>
      </c>
      <c r="G157" s="133" t="n">
        <v>11500</v>
      </c>
      <c r="H157" s="133">
        <f>ROUND(F157*G157,2)</f>
        <v/>
      </c>
    </row>
    <row r="158" ht="31.35" customFormat="1" customHeight="1" s="85">
      <c r="A158" s="125" t="n">
        <v>144</v>
      </c>
      <c r="B158" s="125" t="n"/>
      <c r="C158" s="19" t="inlineStr">
        <is>
          <t>07.1.01.03-0021</t>
        </is>
      </c>
      <c r="D158" s="126" t="inlineStr">
        <is>
          <t>Двери стальные утепленные двупольные 2ДСУ 2.02.1</t>
        </is>
      </c>
      <c r="E158" s="125" t="inlineStr">
        <is>
          <t>шт</t>
        </is>
      </c>
      <c r="F158" s="125" t="n">
        <v>4</v>
      </c>
      <c r="G158" s="133" t="n">
        <v>3462.65</v>
      </c>
      <c r="H158" s="133">
        <f>ROUND(F158*G158,2)</f>
        <v/>
      </c>
    </row>
    <row r="159" ht="31.35" customFormat="1" customHeight="1" s="85">
      <c r="A159" s="125" t="n">
        <v>145</v>
      </c>
      <c r="B159" s="125" t="n"/>
      <c r="C159" s="19" t="inlineStr">
        <is>
          <t>07.2.05.01-0032</t>
        </is>
      </c>
      <c r="D159" s="126" t="inlineStr">
        <is>
          <t>Ограждения лестничных проемов, лестничные марши, пожарные лестницы</t>
        </is>
      </c>
      <c r="E159" s="125" t="inlineStr">
        <is>
          <t>т</t>
        </is>
      </c>
      <c r="F159" s="125" t="n">
        <v>1.788276</v>
      </c>
      <c r="G159" s="133" t="n">
        <v>7571</v>
      </c>
      <c r="H159" s="133">
        <f>ROUND(F159*G159,2)</f>
        <v/>
      </c>
    </row>
    <row r="160" ht="31.35" customFormat="1" customHeight="1" s="85">
      <c r="A160" s="125" t="n">
        <v>146</v>
      </c>
      <c r="B160" s="125" t="n"/>
      <c r="C160" s="19" t="inlineStr">
        <is>
          <t>204-0100</t>
        </is>
      </c>
      <c r="D160" s="126" t="inlineStr">
        <is>
          <t>Горячекатаная арматурная сталь класса А-I, А-II, А-III</t>
        </is>
      </c>
      <c r="E160" s="125" t="inlineStr">
        <is>
          <t>т</t>
        </is>
      </c>
      <c r="F160" s="125" t="n">
        <v>2.119</v>
      </c>
      <c r="G160" s="133" t="n">
        <v>5650</v>
      </c>
      <c r="H160" s="133">
        <f>ROUND(F160*G160,2)</f>
        <v/>
      </c>
    </row>
    <row r="161" ht="15.6" customFormat="1" customHeight="1" s="85">
      <c r="A161" s="125" t="n">
        <v>147</v>
      </c>
      <c r="B161" s="125" t="n"/>
      <c r="C161" s="19" t="inlineStr">
        <is>
          <t>Прайс из СД ОП</t>
        </is>
      </c>
      <c r="D161" s="126" t="inlineStr">
        <is>
          <t>Монтажная лента</t>
        </is>
      </c>
      <c r="E161" s="125" t="inlineStr">
        <is>
          <t>м</t>
        </is>
      </c>
      <c r="F161" s="125" t="n">
        <v>249</v>
      </c>
      <c r="G161" s="133" t="n">
        <v>46.099756690998</v>
      </c>
      <c r="H161" s="133">
        <f>ROUND(F161*G161,2)</f>
        <v/>
      </c>
    </row>
    <row r="162" ht="31.35" customFormat="1" customHeight="1" s="85">
      <c r="A162" s="125" t="n">
        <v>148</v>
      </c>
      <c r="B162" s="125" t="n"/>
      <c r="C162" s="19" t="inlineStr">
        <is>
          <t>19.1.01.03-0083</t>
        </is>
      </c>
      <c r="D162" s="126" t="inlineStr">
        <is>
          <t>Воздуховоды из оцинкованной стали, толщина 1,0 мм, диаметр до 1250 мм</t>
        </is>
      </c>
      <c r="E162" s="125" t="inlineStr">
        <is>
          <t>м2</t>
        </is>
      </c>
      <c r="F162" s="125" t="n">
        <v>102</v>
      </c>
      <c r="G162" s="133" t="n">
        <v>109.41</v>
      </c>
      <c r="H162" s="133">
        <f>ROUND(F162*G162,2)</f>
        <v/>
      </c>
    </row>
    <row r="163" ht="46.9" customFormat="1" customHeight="1" s="85">
      <c r="A163" s="125" t="n">
        <v>149</v>
      </c>
      <c r="B163" s="125" t="n"/>
      <c r="C163" s="19" t="inlineStr">
        <is>
          <t>08.4.03.03-0035</t>
        </is>
      </c>
      <c r="D163" s="126" t="inlineStr">
        <is>
          <t>Сталь арматурная, горячекатаная, периодического профиля, класс А-III, диаметр 20-22 мм</t>
        </is>
      </c>
      <c r="E163" s="125" t="inlineStr">
        <is>
          <t>т</t>
        </is>
      </c>
      <c r="F163" s="125" t="n">
        <v>1.402</v>
      </c>
      <c r="G163" s="133" t="n">
        <v>7917</v>
      </c>
      <c r="H163" s="133">
        <f>ROUND(F163*G163,2)</f>
        <v/>
      </c>
    </row>
    <row r="164" ht="15.6" customFormat="1" customHeight="1" s="85">
      <c r="A164" s="125" t="n">
        <v>150</v>
      </c>
      <c r="B164" s="125" t="n"/>
      <c r="C164" s="19" t="inlineStr">
        <is>
          <t>25.2.02.08-0003</t>
        </is>
      </c>
      <c r="D164" s="126" t="inlineStr">
        <is>
          <t>Узел крепления: кронштейна окрашенный</t>
        </is>
      </c>
      <c r="E164" s="125" t="inlineStr">
        <is>
          <t>шт</t>
        </is>
      </c>
      <c r="F164" s="125" t="n">
        <v>82</v>
      </c>
      <c r="G164" s="133" t="n">
        <v>128.79</v>
      </c>
      <c r="H164" s="133">
        <f>ROUND(F164*G164,2)</f>
        <v/>
      </c>
    </row>
    <row r="165" ht="31.35" customFormat="1" customHeight="1" s="85">
      <c r="A165" s="125" t="n">
        <v>151</v>
      </c>
      <c r="B165" s="125" t="n"/>
      <c r="C165" s="19" t="inlineStr">
        <is>
          <t>25.2.02.03-0005</t>
        </is>
      </c>
      <c r="D165" s="126" t="inlineStr">
        <is>
          <t>Консоли неизолированные прямые: швеллерные окрашенные, массой до 56 кг</t>
        </is>
      </c>
      <c r="E165" s="125" t="inlineStr">
        <is>
          <t>т</t>
        </is>
      </c>
      <c r="F165" s="125" t="n">
        <v>1.564611</v>
      </c>
      <c r="G165" s="133" t="n">
        <v>6682.86</v>
      </c>
      <c r="H165" s="133">
        <f>ROUND(F165*G165,2)</f>
        <v/>
      </c>
    </row>
    <row r="166" ht="31.35" customFormat="1" customHeight="1" s="85">
      <c r="A166" s="125" t="n">
        <v>152</v>
      </c>
      <c r="B166" s="125" t="n"/>
      <c r="C166" s="19" t="inlineStr">
        <is>
          <t>21.1.06.10-0498</t>
        </is>
      </c>
      <c r="D166" s="126" t="inlineStr">
        <is>
          <t>Кабель силовой с медными жилами ВВГ 5х16-1000</t>
        </is>
      </c>
      <c r="E166" s="125" t="inlineStr">
        <is>
          <t>1000 м</t>
        </is>
      </c>
      <c r="F166" s="125" t="n">
        <v>0.2142</v>
      </c>
      <c r="G166" s="133" t="n">
        <v>44568.33</v>
      </c>
      <c r="H166" s="133">
        <f>ROUND(F166*G166,2)</f>
        <v/>
      </c>
    </row>
    <row r="167" ht="15.6" customFormat="1" customHeight="1" s="85">
      <c r="A167" s="125" t="n">
        <v>153</v>
      </c>
      <c r="B167" s="125" t="n"/>
      <c r="C167" s="19" t="inlineStr">
        <is>
          <t>401-0246</t>
        </is>
      </c>
      <c r="D167" s="126" t="inlineStr">
        <is>
          <t>Бетон песчаный, класс В15 (М200)</t>
        </is>
      </c>
      <c r="E167" s="125" t="inlineStr">
        <is>
          <t>м3</t>
        </is>
      </c>
      <c r="F167" s="125" t="n">
        <v>19.285</v>
      </c>
      <c r="G167" s="133" t="n">
        <v>490</v>
      </c>
      <c r="H167" s="133">
        <f>ROUND(F167*G167,2)</f>
        <v/>
      </c>
    </row>
    <row r="168" ht="46.9" customFormat="1" customHeight="1" s="85">
      <c r="A168" s="125" t="n">
        <v>154</v>
      </c>
      <c r="B168" s="125" t="n"/>
      <c r="C168" s="19" t="inlineStr">
        <is>
          <t>08.4.03.03-0033</t>
        </is>
      </c>
      <c r="D168" s="126" t="inlineStr">
        <is>
          <t>Сталь арматурная, горячекатаная, периодического профиля, класс А-III, диаметр 14 мм</t>
        </is>
      </c>
      <c r="E168" s="125" t="inlineStr">
        <is>
          <t>т</t>
        </is>
      </c>
      <c r="F168" s="125" t="n">
        <v>1.142</v>
      </c>
      <c r="G168" s="133" t="n">
        <v>7997.23</v>
      </c>
      <c r="H168" s="133">
        <f>ROUND(F168*G168,2)</f>
        <v/>
      </c>
    </row>
    <row r="169" ht="31.35" customFormat="1" customHeight="1" s="85">
      <c r="A169" s="125" t="n">
        <v>155</v>
      </c>
      <c r="B169" s="125" t="n"/>
      <c r="C169" s="19" t="inlineStr">
        <is>
          <t>21.1.06.10-0612</t>
        </is>
      </c>
      <c r="D169" s="126" t="inlineStr">
        <is>
          <t>Кабель силовой с медными жилами ВВГнг-LS 5х95-1000</t>
        </is>
      </c>
      <c r="E169" s="125" t="inlineStr">
        <is>
          <t>1000 м</t>
        </is>
      </c>
      <c r="F169" s="125" t="n">
        <v>0.02244</v>
      </c>
      <c r="G169" s="133" t="n">
        <v>394535.62</v>
      </c>
      <c r="H169" s="133">
        <f>ROUND(F169*G169,2)</f>
        <v/>
      </c>
    </row>
    <row r="170" ht="31.35" customFormat="1" customHeight="1" s="85">
      <c r="A170" s="125" t="n">
        <v>156</v>
      </c>
      <c r="B170" s="125" t="n"/>
      <c r="C170" s="19" t="inlineStr">
        <is>
          <t>08.3.09.01-0011</t>
        </is>
      </c>
      <c r="D170" s="126" t="inlineStr">
        <is>
          <t>Профилированный лист оцинкованный: Н75-750-0,9</t>
        </is>
      </c>
      <c r="E170" s="125" t="inlineStr">
        <is>
          <t>т</t>
        </is>
      </c>
      <c r="F170" s="125" t="n">
        <v>1.027816</v>
      </c>
      <c r="G170" s="133" t="n">
        <v>8535.48</v>
      </c>
      <c r="H170" s="133">
        <f>ROUND(F170*G170,2)</f>
        <v/>
      </c>
    </row>
    <row r="171" ht="31.35" customFormat="1" customHeight="1" s="85">
      <c r="A171" s="125" t="n">
        <v>157</v>
      </c>
      <c r="B171" s="125" t="n"/>
      <c r="C171" s="19" t="inlineStr">
        <is>
          <t>20.2.09.08-0001</t>
        </is>
      </c>
      <c r="D171" s="126" t="inlineStr">
        <is>
          <t>Муфта кабельная концевая термоусаживаемая 3КВТп-1-25</t>
        </is>
      </c>
      <c r="E171" s="125" t="inlineStr">
        <is>
          <t>компл</t>
        </is>
      </c>
      <c r="F171" s="125" t="n">
        <v>45</v>
      </c>
      <c r="G171" s="133" t="n">
        <v>190.61</v>
      </c>
      <c r="H171" s="133">
        <f>ROUND(F171*G171,2)</f>
        <v/>
      </c>
    </row>
    <row r="172" ht="31.35" customFormat="1" customHeight="1" s="85">
      <c r="A172" s="125" t="n">
        <v>158</v>
      </c>
      <c r="B172" s="125" t="n"/>
      <c r="C172" s="19" t="inlineStr">
        <is>
          <t>04.1.02.05-0008</t>
        </is>
      </c>
      <c r="D172" s="126" t="inlineStr">
        <is>
          <t>Смеси бетонные тяжелого бетона (БСТ), класс В22,5 (М300) + Надбавка на W4 для М300 1%</t>
        </is>
      </c>
      <c r="E172" s="125" t="inlineStr">
        <is>
          <t>м3</t>
        </is>
      </c>
      <c r="F172" s="125" t="n">
        <v>12.1</v>
      </c>
      <c r="G172" s="133" t="n">
        <v>700</v>
      </c>
      <c r="H172" s="133">
        <f>ROUND(F172*G172,2)</f>
        <v/>
      </c>
    </row>
    <row r="173" ht="31.35" customFormat="1" customHeight="1" s="85">
      <c r="A173" s="125" t="n">
        <v>159</v>
      </c>
      <c r="B173" s="125" t="n"/>
      <c r="C173" s="19" t="inlineStr">
        <is>
          <t>21.1.06.10-0611</t>
        </is>
      </c>
      <c r="D173" s="126" t="inlineStr">
        <is>
          <t>Кабель силовой с медными жилами ВВГнг-LS 5х70-1000</t>
        </is>
      </c>
      <c r="E173" s="125" t="inlineStr">
        <is>
          <t>1000 м</t>
        </is>
      </c>
      <c r="F173" s="125" t="n">
        <v>0.02448</v>
      </c>
      <c r="G173" s="133" t="n">
        <v>344520.22</v>
      </c>
      <c r="H173" s="133">
        <f>ROUND(F173*G173,2)</f>
        <v/>
      </c>
    </row>
    <row r="174" ht="31.35" customFormat="1" customHeight="1" s="85">
      <c r="A174" s="125" t="n">
        <v>160</v>
      </c>
      <c r="B174" s="125" t="n"/>
      <c r="C174" s="19" t="inlineStr">
        <is>
          <t>21.1.06.10-0608</t>
        </is>
      </c>
      <c r="D174" s="126" t="inlineStr">
        <is>
          <t>Кабель силовой с медными жилами ВВГнг-LS 5х25-1000</t>
        </is>
      </c>
      <c r="E174" s="125" t="inlineStr">
        <is>
          <t>1000 м</t>
        </is>
      </c>
      <c r="F174" s="125" t="n">
        <v>0.0612</v>
      </c>
      <c r="G174" s="133" t="n">
        <v>137344.36</v>
      </c>
      <c r="H174" s="133">
        <f>ROUND(F174*G174,2)</f>
        <v/>
      </c>
    </row>
    <row r="175" ht="31.35" customFormat="1" customHeight="1" s="85">
      <c r="A175" s="125" t="n">
        <v>161</v>
      </c>
      <c r="B175" s="125" t="n"/>
      <c r="C175" s="19" t="inlineStr">
        <is>
          <t>08.3.07.01-0075</t>
        </is>
      </c>
      <c r="D175" s="126" t="inlineStr">
        <is>
          <t>Сталь полосовая, марка стали: Ст1сп-Ст6сп, спокойная</t>
        </is>
      </c>
      <c r="E175" s="125" t="inlineStr">
        <is>
          <t>т</t>
        </is>
      </c>
      <c r="F175" s="125" t="n">
        <v>1.442896</v>
      </c>
      <c r="G175" s="133" t="n">
        <v>5630.34</v>
      </c>
      <c r="H175" s="133">
        <f>ROUND(F175*G175,2)</f>
        <v/>
      </c>
    </row>
    <row r="176" ht="15.6" customFormat="1" customHeight="1" s="85">
      <c r="A176" s="125" t="n">
        <v>162</v>
      </c>
      <c r="B176" s="125" t="n"/>
      <c r="C176" s="19" t="inlineStr">
        <is>
          <t>Прайс из СД ОП</t>
        </is>
      </c>
      <c r="D176" s="126" t="inlineStr">
        <is>
          <t>Станок  настольно-сверлильный ГС 2116К</t>
        </is>
      </c>
      <c r="E176" s="125" t="inlineStr">
        <is>
          <t>шт</t>
        </is>
      </c>
      <c r="F176" s="125" t="n">
        <v>1</v>
      </c>
      <c r="G176" s="133" t="n">
        <v>8004.403892944</v>
      </c>
      <c r="H176" s="133">
        <f>ROUND(F176*G176,2)</f>
        <v/>
      </c>
    </row>
    <row r="177" ht="31.35" customFormat="1" customHeight="1" s="85">
      <c r="A177" s="125" t="n">
        <v>163</v>
      </c>
      <c r="B177" s="125" t="n"/>
      <c r="C177" s="19" t="inlineStr">
        <is>
          <t>01.1.01.05-0031</t>
        </is>
      </c>
      <c r="D177" s="126" t="inlineStr">
        <is>
          <t>Листы хризотилцементные плоские с гладкой поверхностью, прессованные, толщина 10 мм</t>
        </is>
      </c>
      <c r="E177" s="125" t="inlineStr">
        <is>
          <t>м2</t>
        </is>
      </c>
      <c r="F177" s="125" t="n">
        <v>259.2</v>
      </c>
      <c r="G177" s="133" t="n">
        <v>30.78</v>
      </c>
      <c r="H177" s="133">
        <f>ROUND(F177*G177,2)</f>
        <v/>
      </c>
    </row>
    <row r="178" ht="31.35" customFormat="1" customHeight="1" s="85">
      <c r="A178" s="125" t="n">
        <v>164</v>
      </c>
      <c r="B178" s="125" t="n"/>
      <c r="C178" s="19" t="inlineStr">
        <is>
          <t>08.3.04.02-0094</t>
        </is>
      </c>
      <c r="D178" s="126" t="inlineStr">
        <is>
          <t>Сталь круглая углеродистая обыкновенного качества марки ВСт3пс5-1 диаметром: 14 мм</t>
        </is>
      </c>
      <c r="E178" s="125" t="inlineStr">
        <is>
          <t>т</t>
        </is>
      </c>
      <c r="F178" s="125" t="n">
        <v>1.470984</v>
      </c>
      <c r="G178" s="133" t="n">
        <v>5230.01</v>
      </c>
      <c r="H178" s="133">
        <f>ROUND(F178*G178,2)</f>
        <v/>
      </c>
    </row>
    <row r="179" ht="15.6" customFormat="1" customHeight="1" s="85">
      <c r="A179" s="125" t="n">
        <v>165</v>
      </c>
      <c r="B179" s="125" t="n"/>
      <c r="C179" s="19" t="inlineStr">
        <is>
          <t>14.4.01.01-0003</t>
        </is>
      </c>
      <c r="D179" s="126" t="inlineStr">
        <is>
          <t>Грунтовка ГФ-021</t>
        </is>
      </c>
      <c r="E179" s="125" t="inlineStr">
        <is>
          <t>т</t>
        </is>
      </c>
      <c r="F179" s="125" t="n">
        <v>0.49199</v>
      </c>
      <c r="G179" s="133" t="n">
        <v>15620</v>
      </c>
      <c r="H179" s="133">
        <f>ROUND(F179*G179,2)</f>
        <v/>
      </c>
    </row>
    <row r="180" ht="46.9" customFormat="1" customHeight="1" s="85">
      <c r="A180" s="125" t="n">
        <v>166</v>
      </c>
      <c r="B180" s="125" t="n"/>
      <c r="C180" s="19" t="inlineStr">
        <is>
          <t>23.7.01.04-0004</t>
        </is>
      </c>
      <c r="D180" s="126" t="inlineStr">
        <is>
          <t>Трубопроводы из стальных электросварных труб с гильзами для отопления и водоснабжения, наружный диаметр 89 мм, толщина стенки 3,5 мм</t>
        </is>
      </c>
      <c r="E180" s="125" t="inlineStr">
        <is>
          <t>м</t>
        </is>
      </c>
      <c r="F180" s="125" t="n">
        <v>123</v>
      </c>
      <c r="G180" s="133" t="n">
        <v>61.76</v>
      </c>
      <c r="H180" s="133">
        <f>ROUND(F180*G180,2)</f>
        <v/>
      </c>
    </row>
    <row r="181" ht="31.35" customFormat="1" customHeight="1" s="85">
      <c r="A181" s="125" t="n">
        <v>167</v>
      </c>
      <c r="B181" s="125" t="n"/>
      <c r="C181" s="19" t="inlineStr">
        <is>
          <t>Прайс из СД ОП</t>
        </is>
      </c>
      <c r="D181" s="126" t="inlineStr">
        <is>
          <t>Таль электрическая г/п 2т ТЭ 200П-511, мощность 1.5 кВт.</t>
        </is>
      </c>
      <c r="E181" s="125" t="inlineStr">
        <is>
          <t>шт</t>
        </is>
      </c>
      <c r="F181" s="125" t="n">
        <v>1</v>
      </c>
      <c r="G181" s="133" t="n">
        <v>7543.3959326084</v>
      </c>
      <c r="H181" s="133">
        <f>ROUND(F181*G181,2)</f>
        <v/>
      </c>
    </row>
    <row r="182" ht="31.35" customFormat="1" customHeight="1" s="85">
      <c r="A182" s="125" t="n">
        <v>168</v>
      </c>
      <c r="B182" s="125" t="n"/>
      <c r="C182" s="19" t="inlineStr">
        <is>
          <t>21.1.06.10-0614</t>
        </is>
      </c>
      <c r="D182" s="126" t="inlineStr">
        <is>
          <t>Кабель силовой с медными жилами ВВГнг-LS 5х150-1000</t>
        </is>
      </c>
      <c r="E182" s="125" t="inlineStr">
        <is>
          <t>1000 м</t>
        </is>
      </c>
      <c r="F182" s="125" t="n">
        <v>0.009180000000000001</v>
      </c>
      <c r="G182" s="133" t="n">
        <v>795022.1800000001</v>
      </c>
      <c r="H182" s="133">
        <f>ROUND(F182*G182,2)</f>
        <v/>
      </c>
    </row>
    <row r="183" ht="31.35" customFormat="1" customHeight="1" s="85">
      <c r="A183" s="125" t="n">
        <v>169</v>
      </c>
      <c r="B183" s="125" t="n"/>
      <c r="C183" s="19" t="inlineStr">
        <is>
          <t>19.1.01.03-0082</t>
        </is>
      </c>
      <c r="D183" s="126" t="inlineStr">
        <is>
          <t>Воздуховоды из оцинкованной стали, толщина 1,0 мм, диаметр до 1000 мм</t>
        </is>
      </c>
      <c r="E183" s="125" t="inlineStr">
        <is>
          <t>м2</t>
        </is>
      </c>
      <c r="F183" s="125" t="n">
        <v>66.81</v>
      </c>
      <c r="G183" s="133" t="n">
        <v>102.06</v>
      </c>
      <c r="H183" s="133">
        <f>ROUND(F183*G183,2)</f>
        <v/>
      </c>
    </row>
    <row r="184" ht="15.6" customFormat="1" customHeight="1" s="85">
      <c r="A184" s="125" t="n">
        <v>170</v>
      </c>
      <c r="B184" s="125" t="n"/>
      <c r="C184" s="19" t="inlineStr">
        <is>
          <t>Прайс из СД ОП</t>
        </is>
      </c>
      <c r="D184" s="126" t="inlineStr">
        <is>
          <t>Подставка под оборудование Opti F25</t>
        </is>
      </c>
      <c r="E184" s="125" t="inlineStr">
        <is>
          <t>шт</t>
        </is>
      </c>
      <c r="F184" s="125" t="n">
        <v>2</v>
      </c>
      <c r="G184" s="133" t="n">
        <v>3355.8909439063</v>
      </c>
      <c r="H184" s="133">
        <f>ROUND(F184*G184,2)</f>
        <v/>
      </c>
    </row>
    <row r="185" ht="31.35" customFormat="1" customHeight="1" s="85">
      <c r="A185" s="125" t="n">
        <v>171</v>
      </c>
      <c r="B185" s="125" t="n"/>
      <c r="C185" s="19" t="inlineStr">
        <is>
          <t>21.1.06.10-0613</t>
        </is>
      </c>
      <c r="D185" s="126" t="inlineStr">
        <is>
          <t>Кабель силовой с медными жилами ВВГнг-LS 5х120-1000</t>
        </is>
      </c>
      <c r="E185" s="125" t="inlineStr">
        <is>
          <t>1000 м</t>
        </is>
      </c>
      <c r="F185" s="125" t="n">
        <v>0.0102</v>
      </c>
      <c r="G185" s="133" t="n">
        <v>639121.01</v>
      </c>
      <c r="H185" s="133">
        <f>ROUND(F185*G185,2)</f>
        <v/>
      </c>
    </row>
    <row r="186" ht="31.35" customFormat="1" customHeight="1" s="85">
      <c r="A186" s="125" t="n">
        <v>172</v>
      </c>
      <c r="B186" s="125" t="n"/>
      <c r="C186" s="19" t="inlineStr">
        <is>
          <t>21.1.06.10-0470</t>
        </is>
      </c>
      <c r="D186" s="126" t="inlineStr">
        <is>
          <t>Кабель силовой с медными жилами ВВГ 3х16-1000</t>
        </is>
      </c>
      <c r="E186" s="125" t="inlineStr">
        <is>
          <t>1000 м</t>
        </is>
      </c>
      <c r="F186" s="125" t="n">
        <v>0.2448</v>
      </c>
      <c r="G186" s="133" t="n">
        <v>26627.32</v>
      </c>
      <c r="H186" s="133">
        <f>ROUND(F186*G186,2)</f>
        <v/>
      </c>
    </row>
    <row r="187" ht="15.6" customFormat="1" customHeight="1" s="85">
      <c r="A187" s="125" t="n">
        <v>173</v>
      </c>
      <c r="B187" s="125" t="n"/>
      <c r="C187" s="19" t="inlineStr">
        <is>
          <t>01.7.06.03-0022</t>
        </is>
      </c>
      <c r="D187" s="126" t="inlineStr">
        <is>
          <t>Лента полиэтиленовая с липким слоем А50</t>
        </is>
      </c>
      <c r="E187" s="125" t="inlineStr">
        <is>
          <t>кг</t>
        </is>
      </c>
      <c r="F187" s="125" t="n">
        <v>55.2805656</v>
      </c>
      <c r="G187" s="133" t="n">
        <v>112</v>
      </c>
      <c r="H187" s="133">
        <f>ROUND(F187*G187,2)</f>
        <v/>
      </c>
    </row>
    <row r="188" ht="31.35" customFormat="1" customHeight="1" s="85">
      <c r="A188" s="125" t="n">
        <v>174</v>
      </c>
      <c r="B188" s="125" t="n"/>
      <c r="C188" s="19" t="inlineStr">
        <is>
          <t>08.3.12.01-0062</t>
        </is>
      </c>
      <c r="D188" s="126" t="inlineStr">
        <is>
          <t>Балки двутавровые для монорельсов №36М-45М, марка стали: С345</t>
        </is>
      </c>
      <c r="E188" s="125" t="inlineStr">
        <is>
          <t>т</t>
        </is>
      </c>
      <c r="F188" s="125" t="n">
        <v>0.79895</v>
      </c>
      <c r="G188" s="133" t="n">
        <v>7691</v>
      </c>
      <c r="H188" s="133">
        <f>ROUND(F188*G188,2)</f>
        <v/>
      </c>
    </row>
    <row r="189" ht="31.35" customFormat="1" customHeight="1" s="85">
      <c r="A189" s="125" t="n">
        <v>175</v>
      </c>
      <c r="B189" s="125" t="n"/>
      <c r="C189" s="19" t="inlineStr">
        <is>
          <t>19.1.01.03-0079</t>
        </is>
      </c>
      <c r="D189" s="126" t="inlineStr">
        <is>
          <t>Воздуховоды из оцинкованной стали толщиной: 0,7 мм, периметром от 1700 до 4000 мм</t>
        </is>
      </c>
      <c r="E189" s="125" t="inlineStr">
        <is>
          <t>м2</t>
        </is>
      </c>
      <c r="F189" s="125" t="n">
        <v>53.37</v>
      </c>
      <c r="G189" s="133" t="n">
        <v>109.09</v>
      </c>
      <c r="H189" s="133">
        <f>ROUND(F189*G189,2)</f>
        <v/>
      </c>
    </row>
    <row r="190" ht="31.35" customFormat="1" customHeight="1" s="85">
      <c r="A190" s="125" t="n">
        <v>176</v>
      </c>
      <c r="B190" s="125" t="n"/>
      <c r="C190" s="19" t="inlineStr">
        <is>
          <t>19.1.01.03-0077</t>
        </is>
      </c>
      <c r="D190" s="126" t="inlineStr">
        <is>
          <t>Воздуховоды из оцинкованной стали толщиной: 0,7 мм, периметром до 1000 мм</t>
        </is>
      </c>
      <c r="E190" s="125" t="inlineStr">
        <is>
          <t>м2</t>
        </is>
      </c>
      <c r="F190" s="125" t="n">
        <v>50.5</v>
      </c>
      <c r="G190" s="133" t="n">
        <v>111.37</v>
      </c>
      <c r="H190" s="133">
        <f>ROUND(F190*G190,2)</f>
        <v/>
      </c>
    </row>
    <row r="191" ht="15.6" customFormat="1" customHeight="1" s="85">
      <c r="A191" s="125" t="n">
        <v>177</v>
      </c>
      <c r="B191" s="125" t="n"/>
      <c r="C191" s="19" t="inlineStr">
        <is>
          <t>14.4.04.08-0003</t>
        </is>
      </c>
      <c r="D191" s="126" t="inlineStr">
        <is>
          <t>Эмаль ПФ-115, серая</t>
        </is>
      </c>
      <c r="E191" s="125" t="inlineStr">
        <is>
          <t>т</t>
        </is>
      </c>
      <c r="F191" s="125" t="n">
        <v>0.391932</v>
      </c>
      <c r="G191" s="133" t="n">
        <v>14312.87</v>
      </c>
      <c r="H191" s="133">
        <f>ROUND(F191*G191,2)</f>
        <v/>
      </c>
    </row>
    <row r="192" ht="46.9" customFormat="1" customHeight="1" s="85">
      <c r="A192" s="125" t="n">
        <v>178</v>
      </c>
      <c r="B192" s="125" t="n"/>
      <c r="C192" s="19" t="inlineStr">
        <is>
          <t>08.1.02.17-0132</t>
        </is>
      </c>
      <c r="D192" s="126" t="inlineStr">
        <is>
          <t>Сетка плетеная из проволоки с квадратными ячейками, диаметр проволоки 1,4 мм, размер ячейки 12х12 мм</t>
        </is>
      </c>
      <c r="E192" s="125" t="inlineStr">
        <is>
          <t>м2</t>
        </is>
      </c>
      <c r="F192" s="125" t="n">
        <v>205.7</v>
      </c>
      <c r="G192" s="133" t="n">
        <v>26.1</v>
      </c>
      <c r="H192" s="133">
        <f>ROUND(F192*G192,2)</f>
        <v/>
      </c>
    </row>
    <row r="193" ht="31.35" customFormat="1" customHeight="1" s="85">
      <c r="A193" s="125" t="n">
        <v>179</v>
      </c>
      <c r="B193" s="125" t="n"/>
      <c r="C193" s="19" t="inlineStr">
        <is>
          <t>01.1.01.09-0026</t>
        </is>
      </c>
      <c r="D193" s="126" t="inlineStr">
        <is>
          <t>Шнур асбестовый общего назначения ШАОН, диаметр 8-10 мм</t>
        </is>
      </c>
      <c r="E193" s="125" t="inlineStr">
        <is>
          <t>т</t>
        </is>
      </c>
      <c r="F193" s="125" t="n">
        <v>0.1833239</v>
      </c>
      <c r="G193" s="133" t="n">
        <v>26499</v>
      </c>
      <c r="H193" s="133">
        <f>ROUND(F193*G193,2)</f>
        <v/>
      </c>
    </row>
    <row r="194" ht="62.45" customFormat="1" customHeight="1" s="85">
      <c r="A194" s="125" t="n">
        <v>180</v>
      </c>
      <c r="B194" s="125" t="n"/>
      <c r="C194" s="19" t="inlineStr">
        <is>
          <t>14.5.04.03-0002</t>
        </is>
      </c>
      <c r="D194" s="126" t="inlineStr">
        <is>
          <t>Мастика герметизирующая нетвердеющая из синтетического каучука, для заполнения и герметизации швов стеклянного ограждения теплиц</t>
        </is>
      </c>
      <c r="E194" s="125" t="inlineStr">
        <is>
          <t>т</t>
        </is>
      </c>
      <c r="F194" s="125" t="n">
        <v>0.2817178</v>
      </c>
      <c r="G194" s="133" t="n">
        <v>17183</v>
      </c>
      <c r="H194" s="133">
        <f>ROUND(F194*G194,2)</f>
        <v/>
      </c>
    </row>
    <row r="195" ht="15.6" customFormat="1" customHeight="1" s="85">
      <c r="A195" s="125" t="n">
        <v>181</v>
      </c>
      <c r="B195" s="125" t="n"/>
      <c r="C195" s="19" t="inlineStr">
        <is>
          <t>08.3.05.05-0051</t>
        </is>
      </c>
      <c r="D195" s="126" t="inlineStr">
        <is>
          <t>Сталь листовая оцинкованная, толщина 0,5 мм</t>
        </is>
      </c>
      <c r="E195" s="125" t="inlineStr">
        <is>
          <t>т</t>
        </is>
      </c>
      <c r="F195" s="125" t="n">
        <v>0.4271955</v>
      </c>
      <c r="G195" s="133" t="n">
        <v>11200</v>
      </c>
      <c r="H195" s="133">
        <f>ROUND(F195*G195,2)</f>
        <v/>
      </c>
    </row>
    <row r="196" ht="15.6" customFormat="1" customHeight="1" s="85">
      <c r="A196" s="125" t="n">
        <v>182</v>
      </c>
      <c r="B196" s="125" t="n"/>
      <c r="C196" s="19" t="inlineStr">
        <is>
          <t>07.5.01.02-0051</t>
        </is>
      </c>
      <c r="D196" s="126" t="inlineStr">
        <is>
          <t>Переходные мостики, площадки прямоугольные</t>
        </is>
      </c>
      <c r="E196" s="125" t="inlineStr">
        <is>
          <t>т</t>
        </is>
      </c>
      <c r="F196" s="125" t="n">
        <v>0.458772</v>
      </c>
      <c r="G196" s="133" t="n">
        <v>10393.6</v>
      </c>
      <c r="H196" s="133">
        <f>ROUND(F196*G196,2)</f>
        <v/>
      </c>
    </row>
    <row r="197" ht="15.6" customFormat="1" customHeight="1" s="85">
      <c r="A197" s="125" t="n">
        <v>183</v>
      </c>
      <c r="B197" s="125" t="n"/>
      <c r="C197" s="19" t="inlineStr">
        <is>
          <t>02.2.05.04-1797</t>
        </is>
      </c>
      <c r="D197" s="126" t="inlineStr">
        <is>
          <t>Щебень М 200, фракция 40-80(70) мм, группа 2</t>
        </is>
      </c>
      <c r="E197" s="125" t="inlineStr">
        <is>
          <t>м3</t>
        </is>
      </c>
      <c r="F197" s="125" t="n">
        <v>66.7</v>
      </c>
      <c r="G197" s="133" t="n">
        <v>70.90000000000001</v>
      </c>
      <c r="H197" s="133">
        <f>ROUND(F197*G197,2)</f>
        <v/>
      </c>
    </row>
    <row r="198" ht="78" customFormat="1" customHeight="1" s="85">
      <c r="A198" s="125" t="n">
        <v>184</v>
      </c>
      <c r="B198" s="125" t="n"/>
      <c r="C198" s="19" t="inlineStr">
        <is>
          <t>204-0064</t>
        </is>
      </c>
      <c r="D198" s="126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98" s="125" t="inlineStr">
        <is>
          <t>т</t>
        </is>
      </c>
      <c r="F198" s="125" t="n">
        <v>0.6153999999999999</v>
      </c>
      <c r="G198" s="133" t="n">
        <v>6800</v>
      </c>
      <c r="H198" s="133">
        <f>ROUND(F198*G198,2)</f>
        <v/>
      </c>
    </row>
    <row r="199" ht="46.9" customFormat="1" customHeight="1" s="85">
      <c r="A199" s="125" t="n">
        <v>185</v>
      </c>
      <c r="B199" s="125" t="n"/>
      <c r="C199" s="19" t="inlineStr">
        <is>
          <t>20.2.06.05-0011</t>
        </is>
      </c>
      <c r="D199" s="126" t="inlineStr">
        <is>
          <t>Кронштейн двойной (подвес) для крепления лотка основанием 200 мм, размер 41х21 мм (Прим. Консоль подвеса  КПН-200)</t>
        </is>
      </c>
      <c r="E199" s="125" t="inlineStr">
        <is>
          <t>шт</t>
        </is>
      </c>
      <c r="F199" s="125" t="n">
        <v>84</v>
      </c>
      <c r="G199" s="133" t="n">
        <v>48.24</v>
      </c>
      <c r="H199" s="133">
        <f>ROUND(F199*G199,2)</f>
        <v/>
      </c>
    </row>
    <row r="200" ht="15.6" customFormat="1" customHeight="1" s="85">
      <c r="A200" s="125" t="n">
        <v>186</v>
      </c>
      <c r="B200" s="125" t="n"/>
      <c r="C200" s="19" t="inlineStr">
        <is>
          <t>02.2.02.02-0001</t>
        </is>
      </c>
      <c r="D200" s="126" t="inlineStr">
        <is>
          <t>Каменная мелочь М 300</t>
        </is>
      </c>
      <c r="E200" s="125" t="inlineStr">
        <is>
          <t>м3</t>
        </is>
      </c>
      <c r="F200" s="125" t="n">
        <v>7.337</v>
      </c>
      <c r="G200" s="133" t="n">
        <v>518.5700000000001</v>
      </c>
      <c r="H200" s="133">
        <f>ROUND(F200*G200,2)</f>
        <v/>
      </c>
    </row>
    <row r="201" ht="62.45" customFormat="1" customHeight="1" s="85">
      <c r="A201" s="125" t="n">
        <v>187</v>
      </c>
      <c r="B201" s="125" t="n"/>
      <c r="C201" s="19" t="inlineStr">
        <is>
          <t>07.2.07.12-0001</t>
        </is>
      </c>
      <c r="D201" s="126" t="inlineStr">
        <is>
          <t>Элементы конструктивные вспомогательного назначения массой не более 50 кг с преобладанием толстолистовой стали без отверстий и сборосварочных операций</t>
        </is>
      </c>
      <c r="E201" s="125" t="inlineStr">
        <is>
          <t>т</t>
        </is>
      </c>
      <c r="F201" s="125" t="n">
        <v>0.577367</v>
      </c>
      <c r="G201" s="133" t="n">
        <v>6550</v>
      </c>
      <c r="H201" s="133">
        <f>ROUND(F201*G201,2)</f>
        <v/>
      </c>
    </row>
    <row r="202" ht="31.35" customFormat="1" customHeight="1" s="85">
      <c r="A202" s="125" t="n">
        <v>188</v>
      </c>
      <c r="B202" s="125" t="n"/>
      <c r="C202" s="19" t="inlineStr">
        <is>
          <t>24.3.03.13-0411</t>
        </is>
      </c>
      <c r="D202" s="126" t="inlineStr">
        <is>
          <t>Трубы напорные полиэтиленовые, среднего типа, ПНД, диаметр 25 мм</t>
        </is>
      </c>
      <c r="E202" s="125" t="inlineStr">
        <is>
          <t>м</t>
        </is>
      </c>
      <c r="F202" s="125" t="n">
        <v>638.6</v>
      </c>
      <c r="G202" s="133" t="n">
        <v>5.86</v>
      </c>
      <c r="H202" s="133">
        <f>ROUND(F202*G202,2)</f>
        <v/>
      </c>
    </row>
    <row r="203" ht="31.35" customFormat="1" customHeight="1" s="85">
      <c r="A203" s="125" t="n">
        <v>189</v>
      </c>
      <c r="B203" s="125" t="n"/>
      <c r="C203" s="19" t="inlineStr">
        <is>
          <t>21.1.06.10-0493</t>
        </is>
      </c>
      <c r="D203" s="126" t="inlineStr">
        <is>
          <t>Кабель силовой с медными жилами ВВГ 5х1,5-1000</t>
        </is>
      </c>
      <c r="E203" s="125" t="inlineStr">
        <is>
          <t>1000 м</t>
        </is>
      </c>
      <c r="F203" s="125" t="n">
        <v>0.5610000000000001</v>
      </c>
      <c r="G203" s="133" t="n">
        <v>6627.45</v>
      </c>
      <c r="H203" s="133">
        <f>ROUND(F203*G203,2)</f>
        <v/>
      </c>
    </row>
    <row r="204" ht="31.35" customFormat="1" customHeight="1" s="85">
      <c r="A204" s="125" t="n">
        <v>190</v>
      </c>
      <c r="B204" s="125" t="n"/>
      <c r="C204" s="19" t="inlineStr">
        <is>
          <t>18.3.01.02-0031</t>
        </is>
      </c>
      <c r="D204" s="126" t="inlineStr">
        <is>
          <t>Рукав пожарный льняной сухого прядения нормальный, диаметр 51 мм</t>
        </is>
      </c>
      <c r="E204" s="125" t="inlineStr">
        <is>
          <t>м</t>
        </is>
      </c>
      <c r="F204" s="125" t="n">
        <v>100</v>
      </c>
      <c r="G204" s="133" t="n">
        <v>36.2</v>
      </c>
      <c r="H204" s="133">
        <f>ROUND(F204*G204,2)</f>
        <v/>
      </c>
    </row>
    <row r="205" ht="31.35" customFormat="1" customHeight="1" s="85">
      <c r="A205" s="125" t="n">
        <v>191</v>
      </c>
      <c r="B205" s="125" t="n"/>
      <c r="C205" s="19" t="inlineStr">
        <is>
          <t>18.3.01.02-0031</t>
        </is>
      </c>
      <c r="D205" s="126" t="inlineStr">
        <is>
          <t>Рукав пожарный льняной сухого прядения нормальный, диаметр 51 мм</t>
        </is>
      </c>
      <c r="E205" s="125" t="inlineStr">
        <is>
          <t>м</t>
        </is>
      </c>
      <c r="F205" s="125" t="n">
        <v>100</v>
      </c>
      <c r="G205" s="133" t="n">
        <v>36.2</v>
      </c>
      <c r="H205" s="133">
        <f>ROUND(F205*G205,2)</f>
        <v/>
      </c>
    </row>
    <row r="206" ht="31.35" customFormat="1" customHeight="1" s="85">
      <c r="A206" s="125" t="n">
        <v>192</v>
      </c>
      <c r="B206" s="125" t="n"/>
      <c r="C206" s="19" t="inlineStr">
        <is>
          <t>04.1.02.05-0006</t>
        </is>
      </c>
      <c r="D206" s="126" t="inlineStr">
        <is>
          <t>Смеси бетонные тяжелого бетона (БСТ), класс В15 (М200)</t>
        </is>
      </c>
      <c r="E206" s="125" t="inlineStr">
        <is>
          <t>м3</t>
        </is>
      </c>
      <c r="F206" s="125" t="n">
        <v>6.018</v>
      </c>
      <c r="G206" s="133" t="n">
        <v>592.76</v>
      </c>
      <c r="H206" s="133">
        <f>ROUND(F206*G206,2)</f>
        <v/>
      </c>
    </row>
    <row r="207" ht="31.35" customFormat="1" customHeight="1" s="85">
      <c r="A207" s="125" t="n">
        <v>193</v>
      </c>
      <c r="B207" s="125" t="n"/>
      <c r="C207" s="19" t="inlineStr">
        <is>
          <t>14.4.04.04-0003</t>
        </is>
      </c>
      <c r="D207" s="126" t="inlineStr">
        <is>
          <t>Эмаль кремнийорганическая КО-174 фасадная разных цветов</t>
        </is>
      </c>
      <c r="E207" s="125" t="inlineStr">
        <is>
          <t>т</t>
        </is>
      </c>
      <c r="F207" s="125" t="n">
        <v>0.1069</v>
      </c>
      <c r="G207" s="133" t="n">
        <v>33250</v>
      </c>
      <c r="H207" s="133">
        <f>ROUND(F207*G207,2)</f>
        <v/>
      </c>
    </row>
    <row r="208" ht="15.6" customFormat="1" customHeight="1" s="85">
      <c r="A208" s="125" t="n">
        <v>194</v>
      </c>
      <c r="B208" s="125" t="n"/>
      <c r="C208" s="19" t="inlineStr">
        <is>
          <t>20.5.04.03-0011</t>
        </is>
      </c>
      <c r="D208" s="126" t="inlineStr">
        <is>
          <t>Зажимы наборные</t>
        </is>
      </c>
      <c r="E208" s="125" t="inlineStr">
        <is>
          <t>шт</t>
        </is>
      </c>
      <c r="F208" s="125" t="n">
        <v>993.48</v>
      </c>
      <c r="G208" s="133" t="n">
        <v>3.5</v>
      </c>
      <c r="H208" s="133">
        <f>ROUND(F208*G208,2)</f>
        <v/>
      </c>
    </row>
    <row r="209" ht="31.35" customFormat="1" customHeight="1" s="85">
      <c r="A209" s="125" t="n">
        <v>195</v>
      </c>
      <c r="B209" s="125" t="n"/>
      <c r="C209" s="19" t="inlineStr">
        <is>
          <t>19.2.03.02-0037</t>
        </is>
      </c>
      <c r="D209" s="126" t="inlineStr">
        <is>
          <t>Решетки вентиляционные алюминиевые "АРКТОС" типа: АДН, размером 200х600 мм</t>
        </is>
      </c>
      <c r="E209" s="125" t="inlineStr">
        <is>
          <t>шт</t>
        </is>
      </c>
      <c r="F209" s="125" t="n">
        <v>15</v>
      </c>
      <c r="G209" s="133" t="n">
        <v>211.56</v>
      </c>
      <c r="H209" s="133">
        <f>ROUND(F209*G209,2)</f>
        <v/>
      </c>
    </row>
    <row r="210" ht="46.9" customFormat="1" customHeight="1" s="85">
      <c r="A210" s="125" t="n">
        <v>196</v>
      </c>
      <c r="B210" s="125" t="n"/>
      <c r="C210" s="19" t="inlineStr">
        <is>
          <t>07.2.07.12-0020</t>
        </is>
      </c>
      <c r="D210" s="126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210" s="125" t="inlineStr">
        <is>
          <t>т</t>
        </is>
      </c>
      <c r="F210" s="125" t="n">
        <v>0.4000168</v>
      </c>
      <c r="G210" s="133" t="n">
        <v>7712</v>
      </c>
      <c r="H210" s="133">
        <f>ROUND(F210*G210,2)</f>
        <v/>
      </c>
    </row>
    <row r="211" ht="15.6" customFormat="1" customHeight="1" s="85">
      <c r="A211" s="125" t="n">
        <v>197</v>
      </c>
      <c r="B211" s="125" t="n"/>
      <c r="C211" s="19" t="inlineStr">
        <is>
          <t>20.3.02.07-0004</t>
        </is>
      </c>
      <c r="D211" s="126" t="inlineStr">
        <is>
          <t>Лампы люминесцентные ЛБ-65</t>
        </is>
      </c>
      <c r="E211" s="125" t="inlineStr">
        <is>
          <t>шт</t>
        </is>
      </c>
      <c r="F211" s="125" t="n">
        <v>143</v>
      </c>
      <c r="G211" s="133" t="n">
        <v>21.42</v>
      </c>
      <c r="H211" s="133">
        <f>ROUND(F211*G211,2)</f>
        <v/>
      </c>
    </row>
    <row r="212" ht="46.9" customFormat="1" customHeight="1" s="85">
      <c r="A212" s="125" t="n">
        <v>198</v>
      </c>
      <c r="B212" s="125" t="n"/>
      <c r="C212" s="19" t="inlineStr">
        <is>
          <t>204-0059</t>
        </is>
      </c>
      <c r="D212" s="12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2" s="125" t="inlineStr">
        <is>
          <t>т</t>
        </is>
      </c>
      <c r="F212" s="125" t="n">
        <v>0.29272</v>
      </c>
      <c r="G212" s="133" t="n">
        <v>10100</v>
      </c>
      <c r="H212" s="133">
        <f>ROUND(F212*G212,2)</f>
        <v/>
      </c>
    </row>
    <row r="213" ht="31.35" customFormat="1" customHeight="1" s="85">
      <c r="A213" s="125" t="n">
        <v>199</v>
      </c>
      <c r="B213" s="125" t="n"/>
      <c r="C213" s="19" t="inlineStr">
        <is>
          <t>20.1.02.19-0015</t>
        </is>
      </c>
      <c r="D213" s="126" t="inlineStr">
        <is>
          <t>Канат стальной арматурный 1х7, диаметр каната 4,5 мм, диаметр проволоки 1,5 мм</t>
        </is>
      </c>
      <c r="E213" s="125" t="inlineStr">
        <is>
          <t>м</t>
        </is>
      </c>
      <c r="F213" s="125" t="n">
        <v>241.8</v>
      </c>
      <c r="G213" s="133" t="n">
        <v>12.03</v>
      </c>
      <c r="H213" s="133">
        <f>ROUND(F213*G213,2)</f>
        <v/>
      </c>
    </row>
    <row r="214" ht="31.35" customFormat="1" customHeight="1" s="85">
      <c r="A214" s="125" t="n">
        <v>200</v>
      </c>
      <c r="B214" s="125" t="n"/>
      <c r="C214" s="19" t="inlineStr">
        <is>
          <t>19.2.03.02-0034</t>
        </is>
      </c>
      <c r="D214" s="126" t="inlineStr">
        <is>
          <t>Решетки вентиляционные алюминиевые "АРКТОС" типа: АДН, размером 200х300 мм</t>
        </is>
      </c>
      <c r="E214" s="125" t="inlineStr">
        <is>
          <t>шт</t>
        </is>
      </c>
      <c r="F214" s="125" t="n">
        <v>23</v>
      </c>
      <c r="G214" s="133" t="n">
        <v>126.18</v>
      </c>
      <c r="H214" s="133">
        <f>ROUND(F214*G214,2)</f>
        <v/>
      </c>
    </row>
    <row r="215" ht="46.9" customFormat="1" customHeight="1" s="85">
      <c r="A215" s="125" t="n">
        <v>201</v>
      </c>
      <c r="B215" s="125" t="n"/>
      <c r="C215" s="19" t="inlineStr">
        <is>
          <t>23.7.01.04-0002</t>
        </is>
      </c>
      <c r="D215" s="126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E215" s="125" t="inlineStr">
        <is>
          <t>м</t>
        </is>
      </c>
      <c r="F215" s="125" t="n">
        <v>70</v>
      </c>
      <c r="G215" s="133" t="n">
        <v>41.28</v>
      </c>
      <c r="H215" s="133">
        <f>ROUND(F215*G215,2)</f>
        <v/>
      </c>
    </row>
    <row r="216" ht="31.35" customFormat="1" customHeight="1" s="85">
      <c r="A216" s="125" t="n">
        <v>202</v>
      </c>
      <c r="B216" s="125" t="n"/>
      <c r="C216" s="19" t="inlineStr">
        <is>
          <t>19.3.01.05-0005</t>
        </is>
      </c>
      <c r="D216" s="126" t="inlineStr">
        <is>
          <t>Клапаны вентиляционные с сервоприводом, размер 800х400 мм</t>
        </is>
      </c>
      <c r="E216" s="125" t="inlineStr">
        <is>
          <t>шт</t>
        </is>
      </c>
      <c r="F216" s="125" t="n">
        <v>1</v>
      </c>
      <c r="G216" s="133" t="n">
        <v>2850.33</v>
      </c>
      <c r="H216" s="133">
        <f>ROUND(F216*G216,2)</f>
        <v/>
      </c>
    </row>
    <row r="217" ht="31.35" customFormat="1" customHeight="1" s="85">
      <c r="A217" s="125" t="n">
        <v>203</v>
      </c>
      <c r="B217" s="125" t="n"/>
      <c r="C217" s="19" t="inlineStr">
        <is>
          <t>20.2.07.03-0004</t>
        </is>
      </c>
      <c r="D217" s="126" t="inlineStr">
        <is>
          <t>Лоток кабельный лестничного типа Л-200, ширина 200 мм</t>
        </is>
      </c>
      <c r="E217" s="125" t="inlineStr">
        <is>
          <t>м</t>
        </is>
      </c>
      <c r="F217" s="125" t="n">
        <v>80</v>
      </c>
      <c r="G217" s="133" t="n">
        <v>34.27</v>
      </c>
      <c r="H217" s="133">
        <f>ROUND(F217*G217,2)</f>
        <v/>
      </c>
    </row>
    <row r="218" ht="15.6" customFormat="1" customHeight="1" s="85">
      <c r="A218" s="125" t="n">
        <v>204</v>
      </c>
      <c r="B218" s="125" t="n"/>
      <c r="C218" s="19" t="inlineStr">
        <is>
          <t>14.4.04.09-0022</t>
        </is>
      </c>
      <c r="D218" s="126" t="inlineStr">
        <is>
          <t>Эмаль ХВ-785, белая</t>
        </is>
      </c>
      <c r="E218" s="125" t="inlineStr">
        <is>
          <t>т</t>
        </is>
      </c>
      <c r="F218" s="125" t="n">
        <v>0.10692</v>
      </c>
      <c r="G218" s="133" t="n">
        <v>24119</v>
      </c>
      <c r="H218" s="133">
        <f>ROUND(F218*G218,2)</f>
        <v/>
      </c>
    </row>
    <row r="219" ht="31.35" customFormat="1" customHeight="1" s="85">
      <c r="A219" s="125" t="n">
        <v>205</v>
      </c>
      <c r="B219" s="125" t="n"/>
      <c r="C219" s="19" t="inlineStr">
        <is>
          <t>21.1.06.10-0462</t>
        </is>
      </c>
      <c r="D219" s="126" t="inlineStr">
        <is>
          <t>Кабель силовой с медными жилами ВВГ 3х2,5-1000</t>
        </is>
      </c>
      <c r="E219" s="125" t="inlineStr">
        <is>
          <t>1000 м</t>
        </is>
      </c>
      <c r="F219" s="125" t="n">
        <v>0.49572</v>
      </c>
      <c r="G219" s="133" t="n">
        <v>5166.36</v>
      </c>
      <c r="H219" s="133">
        <f>ROUND(F219*G219,2)</f>
        <v/>
      </c>
    </row>
    <row r="220" ht="15.6" customFormat="1" customHeight="1" s="85">
      <c r="A220" s="125" t="n">
        <v>206</v>
      </c>
      <c r="B220" s="125" t="n"/>
      <c r="C220" s="19" t="inlineStr">
        <is>
          <t>Прайс из СД ОП</t>
        </is>
      </c>
      <c r="D220" s="126" t="inlineStr">
        <is>
          <t>Верстак слесарный ВС -3МФ-ТПуТ -Э</t>
        </is>
      </c>
      <c r="E220" s="125" t="inlineStr">
        <is>
          <t>шт</t>
        </is>
      </c>
      <c r="F220" s="125" t="n">
        <v>1</v>
      </c>
      <c r="G220" s="133" t="n">
        <v>2522.8814146976</v>
      </c>
      <c r="H220" s="133">
        <f>ROUND(F220*G220,2)</f>
        <v/>
      </c>
    </row>
    <row r="221" ht="15.6" customFormat="1" customHeight="1" s="85">
      <c r="A221" s="125" t="n">
        <v>207</v>
      </c>
      <c r="B221" s="125" t="n"/>
      <c r="C221" s="19" t="inlineStr">
        <is>
          <t>01.2.01.01-0001</t>
        </is>
      </c>
      <c r="D221" s="126" t="inlineStr">
        <is>
          <t>Битумы нефтяные дорожные жидкие МГ, СГ</t>
        </is>
      </c>
      <c r="E221" s="125" t="inlineStr">
        <is>
          <t>т</t>
        </is>
      </c>
      <c r="F221" s="125" t="n">
        <v>1.680448</v>
      </c>
      <c r="G221" s="133" t="n">
        <v>1487.6</v>
      </c>
      <c r="H221" s="133">
        <f>ROUND(F221*G221,2)</f>
        <v/>
      </c>
    </row>
    <row r="222" ht="15.6" customFormat="1" customHeight="1" s="85">
      <c r="A222" s="125" t="n">
        <v>208</v>
      </c>
      <c r="B222" s="125" t="n"/>
      <c r="C222" s="19" t="inlineStr">
        <is>
          <t>Прайс из СД ОП</t>
        </is>
      </c>
      <c r="D222" s="126" t="inlineStr">
        <is>
          <t>Домкрат подкатной  г/п 5т Torin SJF0560А</t>
        </is>
      </c>
      <c r="E222" s="125" t="inlineStr">
        <is>
          <t>шт</t>
        </is>
      </c>
      <c r="F222" s="125" t="n">
        <v>1</v>
      </c>
      <c r="G222" s="133" t="n">
        <v>2471.2707162157</v>
      </c>
      <c r="H222" s="133">
        <f>ROUND(F222*G222,2)</f>
        <v/>
      </c>
    </row>
    <row r="223" ht="46.9" customFormat="1" customHeight="1" s="85">
      <c r="A223" s="125" t="n">
        <v>209</v>
      </c>
      <c r="B223" s="125" t="n"/>
      <c r="C223" s="19" t="inlineStr">
        <is>
          <t>18.1.10.02-0002</t>
        </is>
      </c>
      <c r="D223" s="126" t="inlineStr">
        <is>
          <t>Вентиль пожарный 50-10 для воды, номинальное давление 1,0 МПа (10 кгс/см2), номинальный диаметр 50 мм</t>
        </is>
      </c>
      <c r="E223" s="125" t="inlineStr">
        <is>
          <t>шт</t>
        </is>
      </c>
      <c r="F223" s="125" t="n">
        <v>10</v>
      </c>
      <c r="G223" s="133" t="n">
        <v>240</v>
      </c>
      <c r="H223" s="133">
        <f>ROUND(F223*G223,2)</f>
        <v/>
      </c>
    </row>
    <row r="224" ht="46.9" customFormat="1" customHeight="1" s="85">
      <c r="A224" s="125" t="n">
        <v>210</v>
      </c>
      <c r="B224" s="125" t="n"/>
      <c r="C224" s="19" t="inlineStr">
        <is>
          <t>01.7.16.02-0003</t>
        </is>
      </c>
      <c r="D224" s="126" t="inlineStr">
        <is>
          <t>Детали стальных трубчатых лесов, укомплектованные пробками, крючками и хомутами, окрашенные</t>
        </is>
      </c>
      <c r="E224" s="125" t="inlineStr">
        <is>
          <t>т</t>
        </is>
      </c>
      <c r="F224" s="125" t="n">
        <v>0.3878</v>
      </c>
      <c r="G224" s="133" t="n">
        <v>6102</v>
      </c>
      <c r="H224" s="133">
        <f>ROUND(F224*G224,2)</f>
        <v/>
      </c>
    </row>
    <row r="225" ht="15.6" customFormat="1" customHeight="1" s="85">
      <c r="A225" s="125" t="n">
        <v>211</v>
      </c>
      <c r="B225" s="125" t="n"/>
      <c r="C225" s="19" t="inlineStr">
        <is>
          <t>11.2.13.04-0011</t>
        </is>
      </c>
      <c r="D225" s="126" t="inlineStr">
        <is>
          <t>Щиты из досок, толщина 25 мм</t>
        </is>
      </c>
      <c r="E225" s="125" t="inlineStr">
        <is>
          <t>м2</t>
        </is>
      </c>
      <c r="F225" s="125" t="n">
        <v>65.92652</v>
      </c>
      <c r="G225" s="133" t="n">
        <v>35.53</v>
      </c>
      <c r="H225" s="133">
        <f>ROUND(F225*G225,2)</f>
        <v/>
      </c>
    </row>
    <row r="226" ht="31.35" customFormat="1" customHeight="1" s="85">
      <c r="A226" s="125" t="n">
        <v>212</v>
      </c>
      <c r="B226" s="125" t="n"/>
      <c r="C226" s="19" t="inlineStr">
        <is>
          <t>05.2.03.03-0031</t>
        </is>
      </c>
      <c r="D226" s="126" t="inlineStr">
        <is>
          <t>Камни бортовые БР 100.20.8, бетон В22,5 (М300), объем 0,016 м3</t>
        </is>
      </c>
      <c r="E226" s="125" t="inlineStr">
        <is>
          <t>шт</t>
        </is>
      </c>
      <c r="F226" s="125" t="n">
        <v>102</v>
      </c>
      <c r="G226" s="133" t="n">
        <v>22.36</v>
      </c>
      <c r="H226" s="133">
        <f>ROUND(F226*G226,2)</f>
        <v/>
      </c>
    </row>
    <row r="227" ht="62.45" customFormat="1" customHeight="1" s="85">
      <c r="A227" s="125" t="n">
        <v>213</v>
      </c>
      <c r="B227" s="125" t="n"/>
      <c r="C227" s="19" t="inlineStr">
        <is>
          <t>20.2.07.10-0021</t>
        </is>
      </c>
      <c r="D227" s="126" t="inlineStr">
        <is>
          <t>Секция горизонтальная для поворота кабельной трассы из лотков прямых на 90°, сейсмостойкая, СГ-50/100-90, горячеоцинкованная (Поворот 90град. для лотка ЛЛМР-200 прим.)</t>
        </is>
      </c>
      <c r="E227" s="125" t="inlineStr">
        <is>
          <t>шт</t>
        </is>
      </c>
      <c r="F227" s="125" t="n">
        <v>27</v>
      </c>
      <c r="G227" s="133" t="n">
        <v>84.14</v>
      </c>
      <c r="H227" s="133">
        <f>ROUND(F227*G227,2)</f>
        <v/>
      </c>
    </row>
    <row r="228" ht="31.35" customFormat="1" customHeight="1" s="85">
      <c r="A228" s="125" t="n">
        <v>214</v>
      </c>
      <c r="B228" s="125" t="n"/>
      <c r="C228" s="19" t="inlineStr">
        <is>
          <t>23.1.02.07-0002</t>
        </is>
      </c>
      <c r="D228" s="126" t="inlineStr">
        <is>
          <t>Крепления для трубопроводов (кронштейны, планки, хомуты)</t>
        </is>
      </c>
      <c r="E228" s="125" t="inlineStr">
        <is>
          <t>кг</t>
        </is>
      </c>
      <c r="F228" s="125" t="n">
        <v>186.58</v>
      </c>
      <c r="G228" s="133" t="n">
        <v>11.99</v>
      </c>
      <c r="H228" s="133">
        <f>ROUND(F228*G228,2)</f>
        <v/>
      </c>
    </row>
    <row r="229" ht="31.35" customFormat="1" customHeight="1" s="85">
      <c r="A229" s="125" t="n">
        <v>215</v>
      </c>
      <c r="B229" s="125" t="n"/>
      <c r="C229" s="19" t="inlineStr">
        <is>
          <t>20.2.07.13-0001</t>
        </is>
      </c>
      <c r="D229" s="126" t="inlineStr">
        <is>
          <t>Секция угловая лотка НЛ-У45 (Прим. Соединитель наружный лестничный СНЛ)</t>
        </is>
      </c>
      <c r="E229" s="125" t="inlineStr">
        <is>
          <t>шт</t>
        </is>
      </c>
      <c r="F229" s="125" t="n">
        <v>86</v>
      </c>
      <c r="G229" s="133" t="n">
        <v>25.77</v>
      </c>
      <c r="H229" s="133">
        <f>ROUND(F229*G229,2)</f>
        <v/>
      </c>
    </row>
    <row r="230" ht="46.9" customFormat="1" customHeight="1" s="85">
      <c r="A230" s="125" t="n">
        <v>216</v>
      </c>
      <c r="B230" s="125" t="n"/>
      <c r="C230" s="19" t="inlineStr">
        <is>
          <t>04.1.02.05-0077</t>
        </is>
      </c>
      <c r="D230" s="126" t="inlineStr">
        <is>
          <t>Смеси бетонные тяжелого бетона (БСТ), крупность заполнителя более 40 мм, класс В15 (М200)</t>
        </is>
      </c>
      <c r="E230" s="125" t="inlineStr">
        <is>
          <t>м3</t>
        </is>
      </c>
      <c r="F230" s="125" t="n">
        <v>3.672</v>
      </c>
      <c r="G230" s="133" t="n">
        <v>600</v>
      </c>
      <c r="H230" s="133">
        <f>ROUND(F230*G230,2)</f>
        <v/>
      </c>
    </row>
    <row r="231" ht="15.6" customFormat="1" customHeight="1" s="85">
      <c r="A231" s="125" t="n">
        <v>217</v>
      </c>
      <c r="B231" s="125" t="n"/>
      <c r="C231" s="19" t="inlineStr">
        <is>
          <t>07.2.07.13-0171</t>
        </is>
      </c>
      <c r="D231" s="126" t="inlineStr">
        <is>
          <t>Подкладки металлические</t>
        </is>
      </c>
      <c r="E231" s="125" t="inlineStr">
        <is>
          <t>кг</t>
        </is>
      </c>
      <c r="F231" s="125" t="n">
        <v>174</v>
      </c>
      <c r="G231" s="133" t="n">
        <v>12.6</v>
      </c>
      <c r="H231" s="133">
        <f>ROUND(F231*G231,2)</f>
        <v/>
      </c>
    </row>
    <row r="232" ht="46.9" customFormat="1" customHeight="1" s="85">
      <c r="A232" s="125" t="n">
        <v>218</v>
      </c>
      <c r="B232" s="125" t="n"/>
      <c r="C232" s="19" t="inlineStr">
        <is>
          <t>19.2.01.02-1012</t>
        </is>
      </c>
      <c r="D232" s="126" t="inlineStr">
        <is>
          <t>Вставки гибкие к канальным вентиляторам из оцинкованной стали с тканевой лентой, размер 600х350 мм</t>
        </is>
      </c>
      <c r="E232" s="125" t="inlineStr">
        <is>
          <t>шт</t>
        </is>
      </c>
      <c r="F232" s="125" t="n">
        <v>12</v>
      </c>
      <c r="G232" s="133" t="n">
        <v>181.08</v>
      </c>
      <c r="H232" s="133">
        <f>ROUND(F232*G232,2)</f>
        <v/>
      </c>
    </row>
    <row r="233" ht="15.6" customFormat="1" customHeight="1" s="85">
      <c r="A233" s="125" t="n">
        <v>219</v>
      </c>
      <c r="B233" s="125" t="n"/>
      <c r="C233" s="19" t="inlineStr">
        <is>
          <t>01.7.11.07-0032</t>
        </is>
      </c>
      <c r="D233" s="126" t="inlineStr">
        <is>
          <t>Электроды сварочные Э42, диаметр 4 мм</t>
        </is>
      </c>
      <c r="E233" s="125" t="inlineStr">
        <is>
          <t>т</t>
        </is>
      </c>
      <c r="F233" s="125" t="n">
        <v>0.198088</v>
      </c>
      <c r="G233" s="133" t="n">
        <v>10315.01</v>
      </c>
      <c r="H233" s="133">
        <f>ROUND(F233*G233,2)</f>
        <v/>
      </c>
    </row>
    <row r="234" ht="15.6" customFormat="1" customHeight="1" s="85">
      <c r="A234" s="125" t="n">
        <v>220</v>
      </c>
      <c r="B234" s="125" t="n"/>
      <c r="C234" s="19" t="inlineStr">
        <is>
          <t>101-0816</t>
        </is>
      </c>
      <c r="D234" s="126" t="inlineStr">
        <is>
          <t>Проволока светлая диаметром 1,1 мм</t>
        </is>
      </c>
      <c r="E234" s="125" t="inlineStr">
        <is>
          <t>т</t>
        </is>
      </c>
      <c r="F234" s="125" t="n">
        <v>0.197346</v>
      </c>
      <c r="G234" s="133" t="n">
        <v>10200</v>
      </c>
      <c r="H234" s="133">
        <f>ROUND(F234*G234,2)</f>
        <v/>
      </c>
    </row>
    <row r="235" ht="31.35" customFormat="1" customHeight="1" s="85">
      <c r="A235" s="125" t="n">
        <v>221</v>
      </c>
      <c r="B235" s="125" t="n"/>
      <c r="C235" s="19" t="inlineStr">
        <is>
          <t>Прайс из СД ОП</t>
        </is>
      </c>
      <c r="D235" s="126" t="inlineStr">
        <is>
          <t>Кабель нагревательный саморегулирующийся ЗЗТСК-РВ-35-2;   ЗЗТСК-РВ-34-2</t>
        </is>
      </c>
      <c r="E235" s="125" t="inlineStr">
        <is>
          <t>м</t>
        </is>
      </c>
      <c r="F235" s="125" t="n">
        <v>74.45999999999999</v>
      </c>
      <c r="G235" s="133" t="n">
        <v>26.79</v>
      </c>
      <c r="H235" s="133">
        <f>ROUND(F235*G235,2)</f>
        <v/>
      </c>
    </row>
    <row r="236" ht="15.6" customFormat="1" customHeight="1" s="85">
      <c r="A236" s="125" t="n">
        <v>222</v>
      </c>
      <c r="B236" s="125" t="n"/>
      <c r="C236" s="19" t="inlineStr">
        <is>
          <t>08.3.11.01-0091</t>
        </is>
      </c>
      <c r="D236" s="126" t="inlineStr">
        <is>
          <t>Швеллеры № 40, марка стали Ст0</t>
        </is>
      </c>
      <c r="E236" s="125" t="inlineStr">
        <is>
          <t>т</t>
        </is>
      </c>
      <c r="F236" s="125" t="n">
        <v>0.4037452</v>
      </c>
      <c r="G236" s="133" t="n">
        <v>4920</v>
      </c>
      <c r="H236" s="133">
        <f>ROUND(F236*G236,2)</f>
        <v/>
      </c>
    </row>
    <row r="237" ht="31.35" customFormat="1" customHeight="1" s="85">
      <c r="A237" s="125" t="n">
        <v>223</v>
      </c>
      <c r="B237" s="125" t="n"/>
      <c r="C237" s="19" t="inlineStr">
        <is>
          <t>12.2.04.12-0034</t>
        </is>
      </c>
      <c r="D237" s="126" t="inlineStr">
        <is>
          <t>Маты прошивные "ТехноНИКОЛЬ 80", размер: 3000х1200х60</t>
        </is>
      </c>
      <c r="E237" s="125" t="inlineStr">
        <is>
          <t>м3</t>
        </is>
      </c>
      <c r="F237" s="125" t="n">
        <v>2.99544</v>
      </c>
      <c r="G237" s="133" t="n">
        <v>649.1</v>
      </c>
      <c r="H237" s="133">
        <f>ROUND(F237*G237,2)</f>
        <v/>
      </c>
    </row>
    <row r="238" ht="15.6" customFormat="1" customHeight="1" s="85">
      <c r="A238" s="125" t="n">
        <v>224</v>
      </c>
      <c r="B238" s="125" t="n"/>
      <c r="C238" s="19" t="inlineStr">
        <is>
          <t>01.3.02.09-0022</t>
        </is>
      </c>
      <c r="D238" s="126" t="inlineStr">
        <is>
          <t>Пропан-бутан смесь техническая</t>
        </is>
      </c>
      <c r="E238" s="125" t="inlineStr">
        <is>
          <t>кг</t>
        </is>
      </c>
      <c r="F238" s="125" t="n">
        <v>301.934532</v>
      </c>
      <c r="G238" s="133" t="n">
        <v>6.09</v>
      </c>
      <c r="H238" s="133">
        <f>ROUND(F238*G238,2)</f>
        <v/>
      </c>
    </row>
    <row r="239" ht="46.9" customFormat="1" customHeight="1" s="85">
      <c r="A239" s="125" t="n">
        <v>225</v>
      </c>
      <c r="B239" s="125" t="n"/>
      <c r="C239" s="19" t="inlineStr">
        <is>
          <t>19.2.01.02-1010</t>
        </is>
      </c>
      <c r="D239" s="126" t="inlineStr">
        <is>
          <t>Вставки гибкие к канальным вентиляторам из оцинкованной стали с тканевой лентой, размер 600х300 мм</t>
        </is>
      </c>
      <c r="E239" s="125" t="inlineStr">
        <is>
          <t>шт</t>
        </is>
      </c>
      <c r="F239" s="125" t="n">
        <v>10</v>
      </c>
      <c r="G239" s="133" t="n">
        <v>181.06</v>
      </c>
      <c r="H239" s="133">
        <f>ROUND(F239*G239,2)</f>
        <v/>
      </c>
    </row>
    <row r="240" ht="46.9" customFormat="1" customHeight="1" s="85">
      <c r="A240" s="125" t="n">
        <v>226</v>
      </c>
      <c r="B240" s="125" t="n"/>
      <c r="C240" s="19" t="inlineStr">
        <is>
          <t>06.2.02.01-0051</t>
        </is>
      </c>
      <c r="D240" s="126" t="inlineStr">
        <is>
          <t>Плитка керамическая неглазурованная для полов гладкая, многоцветная квадратная и прямоугольная</t>
        </is>
      </c>
      <c r="E240" s="125" t="inlineStr">
        <is>
          <t>м2</t>
        </is>
      </c>
      <c r="F240" s="125" t="n">
        <v>26.52</v>
      </c>
      <c r="G240" s="133" t="n">
        <v>67.8</v>
      </c>
      <c r="H240" s="133">
        <f>ROUND(F240*G240,2)</f>
        <v/>
      </c>
    </row>
    <row r="241" ht="31.35" customFormat="1" customHeight="1" s="85">
      <c r="A241" s="125" t="n">
        <v>227</v>
      </c>
      <c r="B241" s="125" t="n"/>
      <c r="C241" s="19" t="inlineStr">
        <is>
          <t>08.4.03.02-0002</t>
        </is>
      </c>
      <c r="D241" s="126" t="inlineStr">
        <is>
          <t>Сталь арматурная, горячекатаная, гладкая, класс А-I, диаметр 8 мм</t>
        </is>
      </c>
      <c r="E241" s="125" t="inlineStr">
        <is>
          <t>т</t>
        </is>
      </c>
      <c r="F241" s="125" t="n">
        <v>0.2619</v>
      </c>
      <c r="G241" s="133" t="n">
        <v>6780</v>
      </c>
      <c r="H241" s="133">
        <f>ROUND(F241*G241,2)</f>
        <v/>
      </c>
    </row>
    <row r="242" ht="31.35" customFormat="1" customHeight="1" s="85">
      <c r="A242" s="125" t="n">
        <v>228</v>
      </c>
      <c r="B242" s="125" t="n"/>
      <c r="C242" s="19" t="inlineStr">
        <is>
          <t>Прайс из СД ОП</t>
        </is>
      </c>
      <c r="D242" s="126" t="inlineStr">
        <is>
          <t>Кабель нагревательный саморегулирующийся  ЗЗТСК-РВ-54-2</t>
        </is>
      </c>
      <c r="E242" s="125" t="inlineStr">
        <is>
          <t>м</t>
        </is>
      </c>
      <c r="F242" s="125" t="n">
        <v>57.12</v>
      </c>
      <c r="G242" s="133" t="n">
        <v>30.58</v>
      </c>
      <c r="H242" s="133">
        <f>ROUND(F242*G242,2)</f>
        <v/>
      </c>
    </row>
    <row r="243" ht="31.35" customFormat="1" customHeight="1" s="85">
      <c r="A243" s="125" t="n">
        <v>229</v>
      </c>
      <c r="B243" s="125" t="n"/>
      <c r="C243" s="19" t="inlineStr">
        <is>
          <t>24.3.03.06-0043</t>
        </is>
      </c>
      <c r="D243" s="126" t="inlineStr">
        <is>
          <t>Трубы дренажные полиэтиленовые гофрированные, диаметр 63 мм, тип 1</t>
        </is>
      </c>
      <c r="E243" s="125" t="inlineStr">
        <is>
          <t>м</t>
        </is>
      </c>
      <c r="F243" s="125" t="n">
        <v>113.3</v>
      </c>
      <c r="G243" s="133" t="n">
        <v>14.74</v>
      </c>
      <c r="H243" s="133">
        <f>ROUND(F243*G243,2)</f>
        <v/>
      </c>
    </row>
    <row r="244" ht="31.35" customFormat="1" customHeight="1" s="85">
      <c r="A244" s="125" t="n">
        <v>230</v>
      </c>
      <c r="B244" s="125" t="n"/>
      <c r="C244" s="19" t="inlineStr">
        <is>
          <t>01.7.04.04-0012</t>
        </is>
      </c>
      <c r="D244" s="126" t="inlineStr">
        <is>
          <t>Замок врезной оцинкованный с цилиндровым механизмом из латуни</t>
        </is>
      </c>
      <c r="E244" s="125" t="inlineStr">
        <is>
          <t>компл</t>
        </is>
      </c>
      <c r="F244" s="125" t="n">
        <v>18</v>
      </c>
      <c r="G244" s="133" t="n">
        <v>92.52</v>
      </c>
      <c r="H244" s="133">
        <f>ROUND(F244*G244,2)</f>
        <v/>
      </c>
    </row>
    <row r="245" ht="15.6" customFormat="1" customHeight="1" s="85">
      <c r="A245" s="125" t="n">
        <v>231</v>
      </c>
      <c r="B245" s="125" t="n"/>
      <c r="C245" s="19" t="inlineStr">
        <is>
          <t>Прайс из СД ОП</t>
        </is>
      </c>
      <c r="D245" s="126" t="inlineStr">
        <is>
          <t>Шкаф пожарный ШП-04 навесной  (2140,0/1,18)</t>
        </is>
      </c>
      <c r="E245" s="125" t="inlineStr">
        <is>
          <t>шт.</t>
        </is>
      </c>
      <c r="F245" s="125" t="n">
        <v>6</v>
      </c>
      <c r="G245" s="133" t="n">
        <v>273.53992776129</v>
      </c>
      <c r="H245" s="133">
        <f>ROUND(F245*G245,2)</f>
        <v/>
      </c>
    </row>
    <row r="246" ht="31.35" customFormat="1" customHeight="1" s="85">
      <c r="A246" s="125" t="n">
        <v>232</v>
      </c>
      <c r="B246" s="125" t="n"/>
      <c r="C246" s="19" t="inlineStr">
        <is>
          <t>01.7.19.02-0063</t>
        </is>
      </c>
      <c r="D246" s="126" t="inlineStr">
        <is>
          <t>Кольцо резиновое уплотнительное для полиэтиленовых труб, диаметр 125 мм</t>
        </is>
      </c>
      <c r="E246" s="125" t="inlineStr">
        <is>
          <t>100 шт</t>
        </is>
      </c>
      <c r="F246" s="125" t="n">
        <v>4</v>
      </c>
      <c r="G246" s="133" t="n">
        <v>409</v>
      </c>
      <c r="H246" s="133">
        <f>ROUND(F246*G246,2)</f>
        <v/>
      </c>
    </row>
    <row r="247" ht="15.6" customFormat="1" customHeight="1" s="85">
      <c r="A247" s="125" t="n">
        <v>233</v>
      </c>
      <c r="B247" s="125" t="n"/>
      <c r="C247" s="19" t="inlineStr">
        <is>
          <t>08.3.05.05-0054</t>
        </is>
      </c>
      <c r="D247" s="126" t="inlineStr">
        <is>
          <t>Сталь листовая оцинкованная, толщина 0,8 мм</t>
        </is>
      </c>
      <c r="E247" s="125" t="inlineStr">
        <is>
          <t>т</t>
        </is>
      </c>
      <c r="F247" s="125" t="n">
        <v>0.1425899</v>
      </c>
      <c r="G247" s="133" t="n">
        <v>11000</v>
      </c>
      <c r="H247" s="133">
        <f>ROUND(F247*G247,2)</f>
        <v/>
      </c>
    </row>
    <row r="248" ht="15.6" customFormat="1" customHeight="1" s="85">
      <c r="A248" s="125" t="n">
        <v>234</v>
      </c>
      <c r="B248" s="125" t="n"/>
      <c r="C248" s="19" t="inlineStr">
        <is>
          <t>01.7.11.07-0054</t>
        </is>
      </c>
      <c r="D248" s="126" t="inlineStr">
        <is>
          <t>Электроды сварочные Э42, диаметр 6 мм</t>
        </is>
      </c>
      <c r="E248" s="125" t="inlineStr">
        <is>
          <t>т</t>
        </is>
      </c>
      <c r="F248" s="125" t="n">
        <v>0.1661755</v>
      </c>
      <c r="G248" s="133" t="n">
        <v>9424</v>
      </c>
      <c r="H248" s="133">
        <f>ROUND(F248*G248,2)</f>
        <v/>
      </c>
    </row>
    <row r="249" ht="46.9" customFormat="1" customHeight="1" s="85">
      <c r="A249" s="125" t="n">
        <v>235</v>
      </c>
      <c r="B249" s="125" t="n"/>
      <c r="C249" s="19" t="inlineStr">
        <is>
          <t>07.2.06.03-0195</t>
        </is>
      </c>
      <c r="D249" s="126" t="inlineStr">
        <is>
          <t>Профиль стоечный, стальной, оцинкованный, для монтажа гипсовых перегородок, длина 3 м, сечение 50х50х0,6 мм</t>
        </is>
      </c>
      <c r="E249" s="125" t="inlineStr">
        <is>
          <t>м</t>
        </is>
      </c>
      <c r="F249" s="125" t="n">
        <v>226.44</v>
      </c>
      <c r="G249" s="133" t="n">
        <v>6.86</v>
      </c>
      <c r="H249" s="133">
        <f>ROUND(F249*G249,2)</f>
        <v/>
      </c>
    </row>
    <row r="250" ht="15.6" customFormat="1" customHeight="1" s="85">
      <c r="A250" s="125" t="n">
        <v>236</v>
      </c>
      <c r="B250" s="125" t="n"/>
      <c r="C250" s="19" t="inlineStr">
        <is>
          <t>01.7.11.07-0036</t>
        </is>
      </c>
      <c r="D250" s="126" t="inlineStr">
        <is>
          <t>Электроды сварочные Э46, диаметр 4 мм</t>
        </is>
      </c>
      <c r="E250" s="125" t="inlineStr">
        <is>
          <t>кг</t>
        </is>
      </c>
      <c r="F250" s="125" t="n">
        <v>143.49495</v>
      </c>
      <c r="G250" s="133" t="n">
        <v>10.75</v>
      </c>
      <c r="H250" s="133">
        <f>ROUND(F250*G250,2)</f>
        <v/>
      </c>
    </row>
    <row r="251" ht="15.6" customFormat="1" customHeight="1" s="85">
      <c r="A251" s="125" t="n">
        <v>237</v>
      </c>
      <c r="B251" s="125" t="n"/>
      <c r="C251" s="19" t="inlineStr">
        <is>
          <t>01.7.15.03-0042</t>
        </is>
      </c>
      <c r="D251" s="126" t="inlineStr">
        <is>
          <t>Болты с гайками и шайбами строительные</t>
        </is>
      </c>
      <c r="E251" s="125" t="inlineStr">
        <is>
          <t>кг</t>
        </is>
      </c>
      <c r="F251" s="125" t="n">
        <v>170.5</v>
      </c>
      <c r="G251" s="133" t="n">
        <v>9.039999999999999</v>
      </c>
      <c r="H251" s="133">
        <f>ROUND(F251*G251,2)</f>
        <v/>
      </c>
    </row>
    <row r="252" ht="46.9" customFormat="1" customHeight="1" s="85">
      <c r="A252" s="125" t="n">
        <v>238</v>
      </c>
      <c r="B252" s="125" t="n"/>
      <c r="C252" s="19" t="inlineStr">
        <is>
          <t>102-0025</t>
        </is>
      </c>
      <c r="D252" s="126" t="inlineStr">
        <is>
          <t>Бруски обрезные хвойных пород длиной 4-6,5 м, шириной 75-150 мм, толщиной 40-75 мм, III сорта</t>
        </is>
      </c>
      <c r="E252" s="125" t="inlineStr">
        <is>
          <t>м3</t>
        </is>
      </c>
      <c r="F252" s="125" t="n">
        <v>1.1928498</v>
      </c>
      <c r="G252" s="133" t="n">
        <v>1287</v>
      </c>
      <c r="H252" s="133">
        <f>ROUND(F252*G252,2)</f>
        <v/>
      </c>
    </row>
    <row r="253" ht="31.35" customFormat="1" customHeight="1" s="85">
      <c r="A253" s="125" t="n">
        <v>239</v>
      </c>
      <c r="B253" s="125" t="n"/>
      <c r="C253" s="19" t="inlineStr">
        <is>
          <t>24.3.03.06-0041</t>
        </is>
      </c>
      <c r="D253" s="126" t="inlineStr">
        <is>
          <t>Трубы дренажные полиэтиленовые гофрированные, диаметр 50 мм, тип 1</t>
        </is>
      </c>
      <c r="E253" s="125" t="inlineStr">
        <is>
          <t>м</t>
        </is>
      </c>
      <c r="F253" s="125" t="n">
        <v>135.96</v>
      </c>
      <c r="G253" s="133" t="n">
        <v>10.65</v>
      </c>
      <c r="H253" s="133">
        <f>ROUND(F253*G253,2)</f>
        <v/>
      </c>
    </row>
    <row r="254" ht="31.35" customFormat="1" customHeight="1" s="85">
      <c r="A254" s="125" t="n">
        <v>240</v>
      </c>
      <c r="B254" s="125" t="n"/>
      <c r="C254" s="19" t="inlineStr">
        <is>
          <t>21.1.06.10-0496</t>
        </is>
      </c>
      <c r="D254" s="126" t="inlineStr">
        <is>
          <t>Кабель силовой с медными жилами ВВГ 5х6-1000</t>
        </is>
      </c>
      <c r="E254" s="125" t="inlineStr">
        <is>
          <t>1000 м</t>
        </is>
      </c>
      <c r="F254" s="125" t="n">
        <v>0.07344000000000001</v>
      </c>
      <c r="G254" s="133" t="n">
        <v>19170.45</v>
      </c>
      <c r="H254" s="133">
        <f>ROUND(F254*G254,2)</f>
        <v/>
      </c>
    </row>
    <row r="255" ht="31.35" customFormat="1" customHeight="1" s="85">
      <c r="A255" s="125" t="n">
        <v>241</v>
      </c>
      <c r="B255" s="125" t="n"/>
      <c r="C255" s="19" t="inlineStr">
        <is>
          <t>04.1.02.05-0049</t>
        </is>
      </c>
      <c r="D255" s="126" t="inlineStr">
        <is>
          <t>Смеси бетонные тяжелого бетона (БСТ), крупность заполнителя 20 мм, класс В35 (М450)</t>
        </is>
      </c>
      <c r="E255" s="125" t="inlineStr">
        <is>
          <t>м3</t>
        </is>
      </c>
      <c r="F255" s="125" t="n">
        <v>1.5225</v>
      </c>
      <c r="G255" s="133" t="n">
        <v>880.54</v>
      </c>
      <c r="H255" s="133">
        <f>ROUND(F255*G255,2)</f>
        <v/>
      </c>
    </row>
    <row r="256" ht="31.35" customFormat="1" customHeight="1" s="85">
      <c r="A256" s="125" t="n">
        <v>242</v>
      </c>
      <c r="B256" s="125" t="n"/>
      <c r="C256" s="19" t="inlineStr">
        <is>
          <t>04.1.02.05-0041</t>
        </is>
      </c>
      <c r="D256" s="126" t="inlineStr">
        <is>
          <t>Смеси бетонные тяжелого бетона (БСТ), крупность заполнителя 20 мм, класс В10 (М150)</t>
        </is>
      </c>
      <c r="E256" s="125" t="inlineStr">
        <is>
          <t>м3</t>
        </is>
      </c>
      <c r="F256" s="125" t="n">
        <v>2.448</v>
      </c>
      <c r="G256" s="133" t="n">
        <v>542.24</v>
      </c>
      <c r="H256" s="133">
        <f>ROUND(F256*G256,2)</f>
        <v/>
      </c>
    </row>
    <row r="257" ht="15.6" customFormat="1" customHeight="1" s="85">
      <c r="A257" s="125" t="n">
        <v>243</v>
      </c>
      <c r="B257" s="125" t="n"/>
      <c r="C257" s="19" t="inlineStr">
        <is>
          <t>11.2.13.06-0011</t>
        </is>
      </c>
      <c r="D257" s="126" t="inlineStr">
        <is>
          <t>Щиты настила, все толщины</t>
        </is>
      </c>
      <c r="E257" s="125" t="inlineStr">
        <is>
          <t>м2</t>
        </is>
      </c>
      <c r="F257" s="125" t="n">
        <v>37.672</v>
      </c>
      <c r="G257" s="133" t="n">
        <v>35.22</v>
      </c>
      <c r="H257" s="133">
        <f>ROUND(F257*G257,2)</f>
        <v/>
      </c>
    </row>
    <row r="258" ht="46.9" customFormat="1" customHeight="1" s="85">
      <c r="A258" s="125" t="n">
        <v>244</v>
      </c>
      <c r="B258" s="125" t="n"/>
      <c r="C258" s="19" t="inlineStr">
        <is>
          <t>21.2.03.05-0054</t>
        </is>
      </c>
      <c r="D258" s="126" t="inlineStr">
        <is>
          <t>Провода силовые для электрических установок на напряжение до 450 В с медной жилой марки: ПВ1, сечением 16 мм2</t>
        </is>
      </c>
      <c r="E258" s="125" t="inlineStr">
        <is>
          <t>1000 м</t>
        </is>
      </c>
      <c r="F258" s="125" t="n">
        <v>0.102</v>
      </c>
      <c r="G258" s="133" t="n">
        <v>12686.92</v>
      </c>
      <c r="H258" s="133">
        <f>ROUND(F258*G258,2)</f>
        <v/>
      </c>
    </row>
    <row r="259" ht="46.9" customFormat="1" customHeight="1" s="85">
      <c r="A259" s="125" t="n">
        <v>245</v>
      </c>
      <c r="B259" s="125" t="n"/>
      <c r="C259" s="19" t="inlineStr">
        <is>
          <t>08.4.03.03-0034</t>
        </is>
      </c>
      <c r="D259" s="126" t="inlineStr">
        <is>
          <t>Сталь арматурная, горячекатаная, периодического профиля, класс А-III, диаметр 16-18 мм</t>
        </is>
      </c>
      <c r="E259" s="125" t="inlineStr">
        <is>
          <t>т</t>
        </is>
      </c>
      <c r="F259" s="125" t="n">
        <v>0.1593</v>
      </c>
      <c r="G259" s="133" t="n">
        <v>7956.21</v>
      </c>
      <c r="H259" s="133">
        <f>ROUND(F259*G259,2)</f>
        <v/>
      </c>
    </row>
    <row r="260" ht="15.6" customFormat="1" customHeight="1" s="85">
      <c r="A260" s="125" t="n">
        <v>246</v>
      </c>
      <c r="B260" s="125" t="n"/>
      <c r="C260" s="19" t="inlineStr">
        <is>
          <t>01.7.11.07-0039</t>
        </is>
      </c>
      <c r="D260" s="126" t="inlineStr">
        <is>
          <t>Электроды сварочные Э50, диаметр 4 мм</t>
        </is>
      </c>
      <c r="E260" s="125" t="inlineStr">
        <is>
          <t>кг</t>
        </is>
      </c>
      <c r="F260" s="125" t="n">
        <v>112.16</v>
      </c>
      <c r="G260" s="133" t="n">
        <v>11.22</v>
      </c>
      <c r="H260" s="133">
        <f>ROUND(F260*G260,2)</f>
        <v/>
      </c>
    </row>
    <row r="261" ht="31.35" customFormat="1" customHeight="1" s="85">
      <c r="A261" s="125" t="n">
        <v>247</v>
      </c>
      <c r="B261" s="125" t="n"/>
      <c r="C261" s="19" t="inlineStr">
        <is>
          <t>Прайс из СД ОП</t>
        </is>
      </c>
      <c r="D261" s="126" t="inlineStr">
        <is>
          <t>Кабель нагревательный саморегулирующийся ЗЗТСК-РВ-39-2;</t>
        </is>
      </c>
      <c r="E261" s="125" t="inlineStr">
        <is>
          <t>м</t>
        </is>
      </c>
      <c r="F261" s="125" t="n">
        <v>41.82</v>
      </c>
      <c r="G261" s="133" t="n">
        <v>29.09</v>
      </c>
      <c r="H261" s="133">
        <f>ROUND(F261*G261,2)</f>
        <v/>
      </c>
    </row>
    <row r="262" ht="15.6" customFormat="1" customHeight="1" s="85">
      <c r="A262" s="125" t="n">
        <v>248</v>
      </c>
      <c r="B262" s="125" t="n"/>
      <c r="C262" s="19" t="inlineStr">
        <is>
          <t>01.2.03.03-0044</t>
        </is>
      </c>
      <c r="D262" s="126" t="inlineStr">
        <is>
          <t>Мастика битумно-латексная кровельная</t>
        </is>
      </c>
      <c r="E262" s="125" t="inlineStr">
        <is>
          <t>т</t>
        </is>
      </c>
      <c r="F262" s="125" t="n">
        <v>0.4002</v>
      </c>
      <c r="G262" s="133" t="n">
        <v>3039.7</v>
      </c>
      <c r="H262" s="133">
        <f>ROUND(F262*G262,2)</f>
        <v/>
      </c>
    </row>
    <row r="263" ht="15.6" customFormat="1" customHeight="1" s="85">
      <c r="A263" s="125" t="n">
        <v>249</v>
      </c>
      <c r="B263" s="125" t="n"/>
      <c r="C263" s="19" t="inlineStr">
        <is>
          <t>08.1.03.04-0001</t>
        </is>
      </c>
      <c r="D263" s="126" t="inlineStr">
        <is>
          <t>Блочки</t>
        </is>
      </c>
      <c r="E263" s="125" t="inlineStr">
        <is>
          <t>10 шт</t>
        </is>
      </c>
      <c r="F263" s="125" t="n">
        <v>5.2</v>
      </c>
      <c r="G263" s="133" t="n">
        <v>228</v>
      </c>
      <c r="H263" s="133">
        <f>ROUND(F263*G263,2)</f>
        <v/>
      </c>
    </row>
    <row r="264" ht="46.9" customFormat="1" customHeight="1" s="85">
      <c r="A264" s="125" t="n">
        <v>250</v>
      </c>
      <c r="B264" s="125" t="n"/>
      <c r="C264" s="19" t="inlineStr">
        <is>
          <t>04.1.02.05-0079</t>
        </is>
      </c>
      <c r="D264" s="126" t="inlineStr">
        <is>
          <t>Смеси бетонные тяжелого бетона (БСТ), крупность заполнителя более 40 мм, класс В22,5 (М300)</t>
        </is>
      </c>
      <c r="E264" s="125" t="inlineStr">
        <is>
          <t>м3</t>
        </is>
      </c>
      <c r="F264" s="125" t="n">
        <v>1.734</v>
      </c>
      <c r="G264" s="133" t="n">
        <v>651.92</v>
      </c>
      <c r="H264" s="133">
        <f>ROUND(F264*G264,2)</f>
        <v/>
      </c>
    </row>
    <row r="265" ht="15.6" customFormat="1" customHeight="1" s="85">
      <c r="A265" s="125" t="n">
        <v>251</v>
      </c>
      <c r="B265" s="125" t="n"/>
      <c r="C265" s="19" t="inlineStr">
        <is>
          <t>25.2.01.08-0011</t>
        </is>
      </c>
      <c r="D265" s="126" t="inlineStr">
        <is>
          <t>Коробка клеммная соединительная КС-3</t>
        </is>
      </c>
      <c r="E265" s="125" t="inlineStr">
        <is>
          <t>шт</t>
        </is>
      </c>
      <c r="F265" s="125" t="n">
        <v>3</v>
      </c>
      <c r="G265" s="133" t="n">
        <v>376.67</v>
      </c>
      <c r="H265" s="133">
        <f>ROUND(F265*G265,2)</f>
        <v/>
      </c>
    </row>
    <row r="266" ht="15.6" customFormat="1" customHeight="1" s="85">
      <c r="A266" s="125" t="n">
        <v>252</v>
      </c>
      <c r="B266" s="125" t="n"/>
      <c r="C266" s="19" t="inlineStr">
        <is>
          <t>203-0511</t>
        </is>
      </c>
      <c r="D266" s="126" t="inlineStr">
        <is>
          <t>Щиты из досок толщиной 25 мм</t>
        </is>
      </c>
      <c r="E266" s="125" t="inlineStr">
        <is>
          <t>м2</t>
        </is>
      </c>
      <c r="F266" s="125" t="n">
        <v>31.619545</v>
      </c>
      <c r="G266" s="133" t="n">
        <v>35.53</v>
      </c>
      <c r="H266" s="133">
        <f>ROUND(F266*G266,2)</f>
        <v/>
      </c>
    </row>
    <row r="267" ht="31.35" customFormat="1" customHeight="1" s="85">
      <c r="A267" s="125" t="n">
        <v>253</v>
      </c>
      <c r="B267" s="125" t="n"/>
      <c r="C267" s="19" t="inlineStr">
        <is>
          <t>101-6026</t>
        </is>
      </c>
      <c r="D267" s="126" t="inlineStr">
        <is>
          <t>Гидроизоляционный материал КТ трон-6 (штукатурный)</t>
        </is>
      </c>
      <c r="E267" s="125" t="inlineStr">
        <is>
          <t>кг</t>
        </is>
      </c>
      <c r="F267" s="125" t="n">
        <v>126.72</v>
      </c>
      <c r="G267" s="133" t="n">
        <v>8.68</v>
      </c>
      <c r="H267" s="133">
        <f>ROUND(F267*G267,2)</f>
        <v/>
      </c>
    </row>
    <row r="268" ht="31.35" customFormat="1" customHeight="1" s="85">
      <c r="A268" s="125" t="n">
        <v>254</v>
      </c>
      <c r="B268" s="125" t="n"/>
      <c r="C268" s="19" t="inlineStr">
        <is>
          <t>19.2.03.02-0141</t>
        </is>
      </c>
      <c r="D268" s="126" t="inlineStr">
        <is>
          <t>Решетки вентиляционные алюминиевые "АРКТОС" типа: АРН размером 400х700 мм</t>
        </is>
      </c>
      <c r="E268" s="125" t="inlineStr">
        <is>
          <t>шт</t>
        </is>
      </c>
      <c r="F268" s="125" t="n">
        <v>2</v>
      </c>
      <c r="G268" s="133" t="n">
        <v>534.15</v>
      </c>
      <c r="H268" s="133">
        <f>ROUND(F268*G268,2)</f>
        <v/>
      </c>
    </row>
    <row r="269" ht="31.35" customFormat="1" customHeight="1" s="85">
      <c r="A269" s="125" t="n">
        <v>255</v>
      </c>
      <c r="B269" s="125" t="n"/>
      <c r="C269" s="19" t="inlineStr">
        <is>
          <t>08.3.05.02-0094</t>
        </is>
      </c>
      <c r="D269" s="126" t="inlineStr">
        <is>
          <t>Прокат толстолистовой горячекатаный в листах, марка стали Ст3пс, толщина 13-20 мм</t>
        </is>
      </c>
      <c r="E269" s="125" t="inlineStr">
        <is>
          <t>т</t>
        </is>
      </c>
      <c r="F269" s="125" t="n">
        <v>0.2</v>
      </c>
      <c r="G269" s="133" t="n">
        <v>5301.3</v>
      </c>
      <c r="H269" s="133">
        <f>ROUND(F269*G269,2)</f>
        <v/>
      </c>
    </row>
    <row r="270" ht="15.6" customFormat="1" customHeight="1" s="85">
      <c r="A270" s="125" t="n">
        <v>256</v>
      </c>
      <c r="B270" s="125" t="n"/>
      <c r="C270" s="19" t="inlineStr">
        <is>
          <t>14.5.09.07-0030</t>
        </is>
      </c>
      <c r="D270" s="126" t="inlineStr">
        <is>
          <t>Растворитель Р-4</t>
        </is>
      </c>
      <c r="E270" s="125" t="inlineStr">
        <is>
          <t>кг</t>
        </is>
      </c>
      <c r="F270" s="125" t="n">
        <v>109.24602</v>
      </c>
      <c r="G270" s="133" t="n">
        <v>9.42</v>
      </c>
      <c r="H270" s="133">
        <f>ROUND(F270*G270,2)</f>
        <v/>
      </c>
    </row>
    <row r="271" ht="46.9" customFormat="1" customHeight="1" s="85">
      <c r="A271" s="125" t="n">
        <v>257</v>
      </c>
      <c r="B271" s="125" t="n"/>
      <c r="C271" s="19" t="inlineStr">
        <is>
          <t>23.8.03.11-0652</t>
        </is>
      </c>
      <c r="D271" s="126" t="inlineStr">
        <is>
          <t>Фланцы стальные плоские приварные из стали ВСт3сп2, ВСт3сп3, номинальное давление 1,0 МПа, номинальный диаметр 40 мм</t>
        </is>
      </c>
      <c r="E271" s="125" t="inlineStr">
        <is>
          <t>шт</t>
        </is>
      </c>
      <c r="F271" s="125" t="n">
        <v>44</v>
      </c>
      <c r="G271" s="133" t="n">
        <v>23</v>
      </c>
      <c r="H271" s="133">
        <f>ROUND(F271*G271,2)</f>
        <v/>
      </c>
    </row>
    <row r="272" ht="31.35" customFormat="1" customHeight="1" s="85">
      <c r="A272" s="125" t="n">
        <v>258</v>
      </c>
      <c r="B272" s="125" t="n"/>
      <c r="C272" s="19" t="inlineStr">
        <is>
          <t>08.1.02.17-0161</t>
        </is>
      </c>
      <c r="D272" s="126" t="inlineStr">
        <is>
          <t>Сетка тканая с квадратными ячейками № 05, без покрытия</t>
        </is>
      </c>
      <c r="E272" s="125" t="inlineStr">
        <is>
          <t>м2</t>
        </is>
      </c>
      <c r="F272" s="125" t="n">
        <v>35.64</v>
      </c>
      <c r="G272" s="133" t="n">
        <v>28.25</v>
      </c>
      <c r="H272" s="133">
        <f>ROUND(F272*G272,2)</f>
        <v/>
      </c>
    </row>
    <row r="273" ht="46.9" customFormat="1" customHeight="1" s="85">
      <c r="A273" s="125" t="n">
        <v>259</v>
      </c>
      <c r="B273" s="125" t="n"/>
      <c r="C273" s="19" t="inlineStr">
        <is>
          <t>20.2.08.04-0021</t>
        </is>
      </c>
      <c r="D273" s="126" t="inlineStr">
        <is>
          <t>Полоса монтажная сейсмостойкая П 30х2-2/6, оцинкованная  (Прим. Стойка потолочного  подвеса)</t>
        </is>
      </c>
      <c r="E273" s="125" t="inlineStr">
        <is>
          <t>шт</t>
        </is>
      </c>
      <c r="F273" s="125" t="n">
        <v>42</v>
      </c>
      <c r="G273" s="133" t="n">
        <v>23.92</v>
      </c>
      <c r="H273" s="133">
        <f>ROUND(F273*G273,2)</f>
        <v/>
      </c>
    </row>
    <row r="274" ht="31.35" customFormat="1" customHeight="1" s="85">
      <c r="A274" s="125" t="n">
        <v>260</v>
      </c>
      <c r="B274" s="125" t="n"/>
      <c r="C274" s="19" t="inlineStr">
        <is>
          <t>11.1.03.06-0094</t>
        </is>
      </c>
      <c r="D274" s="126" t="inlineStr">
        <is>
          <t>Доска обрезная, хвойных пород, ширина 75-150 мм, толщина 44 мм и более, длина 4-6,5 м, сорт II</t>
        </is>
      </c>
      <c r="E274" s="125" t="inlineStr">
        <is>
          <t>м3</t>
        </is>
      </c>
      <c r="F274" s="125" t="n">
        <v>0.756</v>
      </c>
      <c r="G274" s="133" t="n">
        <v>1320</v>
      </c>
      <c r="H274" s="133">
        <f>ROUND(F274*G274,2)</f>
        <v/>
      </c>
    </row>
    <row r="275" ht="15.6" customFormat="1" customHeight="1" s="85">
      <c r="A275" s="125" t="n">
        <v>261</v>
      </c>
      <c r="B275" s="125" t="n"/>
      <c r="C275" s="19" t="inlineStr">
        <is>
          <t>01.3.02.08-0001</t>
        </is>
      </c>
      <c r="D275" s="126" t="inlineStr">
        <is>
          <t>Кислород газообразный технический</t>
        </is>
      </c>
      <c r="E275" s="125" t="inlineStr">
        <is>
          <t>м3</t>
        </is>
      </c>
      <c r="F275" s="125" t="n">
        <v>155.63817</v>
      </c>
      <c r="G275" s="133" t="n">
        <v>6.22</v>
      </c>
      <c r="H275" s="133">
        <f>ROUND(F275*G275,2)</f>
        <v/>
      </c>
    </row>
    <row r="276" ht="31.35" customFormat="1" customHeight="1" s="85">
      <c r="A276" s="125" t="n">
        <v>262</v>
      </c>
      <c r="B276" s="125" t="n"/>
      <c r="C276" s="19" t="inlineStr">
        <is>
          <t>04.3.02.09-0816</t>
        </is>
      </c>
      <c r="D276" s="126" t="inlineStr">
        <is>
          <t>Смесь сухая гидроизоляционная проникающая: Гидротэкс-У</t>
        </is>
      </c>
      <c r="E276" s="125" t="inlineStr">
        <is>
          <t>кг</t>
        </is>
      </c>
      <c r="F276" s="125" t="n">
        <v>54</v>
      </c>
      <c r="G276" s="133" t="n">
        <v>17.81</v>
      </c>
      <c r="H276" s="133">
        <f>ROUND(F276*G276,2)</f>
        <v/>
      </c>
    </row>
    <row r="277" ht="15.6" customFormat="1" customHeight="1" s="85">
      <c r="A277" s="125" t="n">
        <v>263</v>
      </c>
      <c r="B277" s="125" t="n"/>
      <c r="C277" s="19" t="inlineStr">
        <is>
          <t>14.5.01.10-0003</t>
        </is>
      </c>
      <c r="D277" s="126" t="inlineStr">
        <is>
          <t>Пена монтажная</t>
        </is>
      </c>
      <c r="E277" s="125" t="inlineStr">
        <is>
          <t>л</t>
        </is>
      </c>
      <c r="F277" s="125" t="n">
        <v>20.34045</v>
      </c>
      <c r="G277" s="133" t="n">
        <v>46.86</v>
      </c>
      <c r="H277" s="133">
        <f>ROUND(F277*G277,2)</f>
        <v/>
      </c>
    </row>
    <row r="278" ht="15.6" customFormat="1" customHeight="1" s="85">
      <c r="A278" s="125" t="n">
        <v>264</v>
      </c>
      <c r="B278" s="125" t="n"/>
      <c r="C278" s="19" t="inlineStr">
        <is>
          <t>02.2.05.04-1592</t>
        </is>
      </c>
      <c r="D278" s="126" t="inlineStr">
        <is>
          <t>Щебень М 1400, фракция 5(3)-10 мм, группа 2</t>
        </is>
      </c>
      <c r="E278" s="125" t="inlineStr">
        <is>
          <t>м3</t>
        </is>
      </c>
      <c r="F278" s="125" t="n">
        <v>6.67</v>
      </c>
      <c r="G278" s="133" t="n">
        <v>142.72</v>
      </c>
      <c r="H278" s="133">
        <f>ROUND(F278*G278,2)</f>
        <v/>
      </c>
    </row>
    <row r="279" ht="46.9" customFormat="1" customHeight="1" s="85">
      <c r="A279" s="125" t="n">
        <v>265</v>
      </c>
      <c r="B279" s="125" t="n"/>
      <c r="C279" s="19" t="inlineStr">
        <is>
          <t>08.4.02.03-0021</t>
        </is>
      </c>
      <c r="D279" s="126" t="inlineStr">
        <is>
          <t>Каркасы и сетки арматурные плоские, собранные и сваренные (связанные) в арматурные изделия, класс ВР-I, диаметр 4 мм</t>
        </is>
      </c>
      <c r="E279" s="125" t="inlineStr">
        <is>
          <t>т</t>
        </is>
      </c>
      <c r="F279" s="125" t="n">
        <v>0.1043</v>
      </c>
      <c r="G279" s="133" t="n">
        <v>8817.17</v>
      </c>
      <c r="H279" s="133">
        <f>ROUND(F279*G279,2)</f>
        <v/>
      </c>
    </row>
    <row r="280" ht="15.6" customFormat="1" customHeight="1" s="85">
      <c r="A280" s="125" t="n">
        <v>266</v>
      </c>
      <c r="B280" s="125" t="n"/>
      <c r="C280" s="19" t="inlineStr">
        <is>
          <t>11.1.03.06-0002</t>
        </is>
      </c>
      <c r="D280" s="126" t="inlineStr">
        <is>
          <t>Доска дубовая, сорт II</t>
        </is>
      </c>
      <c r="E280" s="125" t="inlineStr">
        <is>
          <t>м3</t>
        </is>
      </c>
      <c r="F280" s="125" t="n">
        <v>0.65124</v>
      </c>
      <c r="G280" s="133" t="n">
        <v>1410</v>
      </c>
      <c r="H280" s="133">
        <f>ROUND(F280*G280,2)</f>
        <v/>
      </c>
    </row>
    <row r="281" ht="62.45" customFormat="1" customHeight="1" s="85">
      <c r="A281" s="125" t="n">
        <v>267</v>
      </c>
      <c r="B281" s="125" t="n"/>
      <c r="C281" s="19" t="inlineStr">
        <is>
          <t>14.5.11.03-0003</t>
        </is>
      </c>
      <c r="D281" s="126" t="inlineStr">
        <is>
          <t>Смесь сухая шпатлевочная на основе гипса с полимерными добавками, крупность заполнителя не более 0,2 мм, прочность на изгиб не более 1,0 МПа</t>
        </is>
      </c>
      <c r="E281" s="125" t="inlineStr">
        <is>
          <t>кг</t>
        </is>
      </c>
      <c r="F281" s="125" t="n">
        <v>303.12</v>
      </c>
      <c r="G281" s="133" t="n">
        <v>2.94</v>
      </c>
      <c r="H281" s="133">
        <f>ROUND(F281*G281,2)</f>
        <v/>
      </c>
    </row>
    <row r="282" ht="31.35" customFormat="1" customHeight="1" s="85">
      <c r="A282" s="125" t="n">
        <v>268</v>
      </c>
      <c r="B282" s="125" t="n"/>
      <c r="C282" s="19" t="inlineStr">
        <is>
          <t>04.3.01.09-0023</t>
        </is>
      </c>
      <c r="D282" s="126" t="inlineStr">
        <is>
          <t>Раствор отделочный тяжелый цементный, состав 1:3</t>
        </is>
      </c>
      <c r="E282" s="125" t="inlineStr">
        <is>
          <t>м3</t>
        </is>
      </c>
      <c r="F282" s="125" t="n">
        <v>1.759</v>
      </c>
      <c r="G282" s="133" t="n">
        <v>497</v>
      </c>
      <c r="H282" s="133">
        <f>ROUND(F282*G282,2)</f>
        <v/>
      </c>
    </row>
    <row r="283" ht="46.9" customFormat="1" customHeight="1" s="85">
      <c r="A283" s="125" t="n">
        <v>269</v>
      </c>
      <c r="B283" s="125" t="n"/>
      <c r="C283" s="19" t="inlineStr">
        <is>
          <t>21.2.03.05-0053</t>
        </is>
      </c>
      <c r="D283" s="126" t="inlineStr">
        <is>
          <t>Провода силовые для электрических установок на напряжение до 450 В с медной жилой марки: ПВ1, сечением 10 мм2</t>
        </is>
      </c>
      <c r="E283" s="125" t="inlineStr">
        <is>
          <t>1000 м</t>
        </is>
      </c>
      <c r="F283" s="125" t="n">
        <v>0.102</v>
      </c>
      <c r="G283" s="133" t="n">
        <v>8454.870000000001</v>
      </c>
      <c r="H283" s="133">
        <f>ROUND(F283*G283,2)</f>
        <v/>
      </c>
    </row>
    <row r="284" ht="31.35" customFormat="1" customHeight="1" s="85">
      <c r="A284" s="125" t="n">
        <v>270</v>
      </c>
      <c r="B284" s="125" t="n"/>
      <c r="C284" s="19" t="inlineStr">
        <is>
          <t>11.1.03.05-0081</t>
        </is>
      </c>
      <c r="D284" s="126" t="inlineStr">
        <is>
          <t>Доска необрезная, хвойных пород, длина 4-6,5 м, все ширины, толщина 32-40 мм, сорт III</t>
        </is>
      </c>
      <c r="E284" s="125" t="inlineStr">
        <is>
          <t>м3</t>
        </is>
      </c>
      <c r="F284" s="125" t="n">
        <v>1.032</v>
      </c>
      <c r="G284" s="133" t="n">
        <v>832.7</v>
      </c>
      <c r="H284" s="133">
        <f>ROUND(F284*G284,2)</f>
        <v/>
      </c>
    </row>
    <row r="285" ht="31.35" customFormat="1" customHeight="1" s="85">
      <c r="A285" s="125" t="n">
        <v>271</v>
      </c>
      <c r="B285" s="125" t="n"/>
      <c r="C285" s="19" t="inlineStr">
        <is>
          <t>08.3.07.01-0051</t>
        </is>
      </c>
      <c r="D285" s="126" t="inlineStr">
        <is>
          <t>Прокат полосовой, горячекатаный, марка стали Ст3сп, размер 50х4 мм</t>
        </is>
      </c>
      <c r="E285" s="125" t="inlineStr">
        <is>
          <t>т</t>
        </is>
      </c>
      <c r="F285" s="125" t="n">
        <v>0.1134</v>
      </c>
      <c r="G285" s="133" t="n">
        <v>7396.23</v>
      </c>
      <c r="H285" s="133">
        <f>ROUND(F285*G285,2)</f>
        <v/>
      </c>
    </row>
    <row r="286" ht="31.35" customFormat="1" customHeight="1" s="85">
      <c r="A286" s="125" t="n">
        <v>272</v>
      </c>
      <c r="B286" s="125" t="n"/>
      <c r="C286" s="19" t="inlineStr">
        <is>
          <t>23.8.03.12-0011</t>
        </is>
      </c>
      <c r="D286" s="126" t="inlineStr">
        <is>
          <t>Фасонные части стальные сварные, номинальный диаметр до 800 мм</t>
        </is>
      </c>
      <c r="E286" s="125" t="inlineStr">
        <is>
          <t>т</t>
        </is>
      </c>
      <c r="F286" s="125" t="n">
        <v>0.15095</v>
      </c>
      <c r="G286" s="133" t="n">
        <v>5500</v>
      </c>
      <c r="H286" s="133">
        <f>ROUND(F286*G286,2)</f>
        <v/>
      </c>
    </row>
    <row r="287" ht="46.9" customFormat="1" customHeight="1" s="85">
      <c r="A287" s="125" t="n">
        <v>273</v>
      </c>
      <c r="B287" s="125" t="n"/>
      <c r="C287" s="19" t="inlineStr">
        <is>
          <t>18.3.01.04-0001</t>
        </is>
      </c>
      <c r="D287" s="126" t="inlineStr">
        <is>
          <t>Ствол пожарный ручной из алюминиевого сплава АК7, рабочее давление 0,4-0,6 Мпа, длина ствола 265 мм, условный проход 50 мм</t>
        </is>
      </c>
      <c r="E287" s="125" t="inlineStr">
        <is>
          <t>шт</t>
        </is>
      </c>
      <c r="F287" s="125" t="n">
        <v>10</v>
      </c>
      <c r="G287" s="133" t="n">
        <v>82.56999999999999</v>
      </c>
      <c r="H287" s="133">
        <f>ROUND(F287*G287,2)</f>
        <v/>
      </c>
    </row>
    <row r="288" ht="15.6" customFormat="1" customHeight="1" s="85">
      <c r="A288" s="125" t="n">
        <v>274</v>
      </c>
      <c r="B288" s="125" t="n"/>
      <c r="C288" s="19" t="inlineStr">
        <is>
          <t>20.3.03.03-0040</t>
        </is>
      </c>
      <c r="D288" s="126" t="inlineStr">
        <is>
          <t>Светильник НСП 11х200-334, подвесной (IP 54)</t>
        </is>
      </c>
      <c r="E288" s="125" t="inlineStr">
        <is>
          <t>шт</t>
        </is>
      </c>
      <c r="F288" s="125" t="n">
        <v>13</v>
      </c>
      <c r="G288" s="133" t="n">
        <v>63.32</v>
      </c>
      <c r="H288" s="133">
        <f>ROUND(F288*G288,2)</f>
        <v/>
      </c>
    </row>
    <row r="289" ht="46.9" customFormat="1" customHeight="1" s="85">
      <c r="A289" s="125" t="n">
        <v>275</v>
      </c>
      <c r="B289" s="125" t="n"/>
      <c r="C289" s="19" t="inlineStr">
        <is>
          <t>18.2.06.10-0001</t>
        </is>
      </c>
      <c r="D289" s="126" t="inlineStr">
        <is>
          <t>Трапы полипропиленовые с горизонтальным отводом, с решеткой из нержавеющей стали, условным проходом 75, 110 мм</t>
        </is>
      </c>
      <c r="E289" s="125" t="inlineStr">
        <is>
          <t>компл</t>
        </is>
      </c>
      <c r="F289" s="125" t="n">
        <v>1</v>
      </c>
      <c r="G289" s="133" t="n">
        <v>821.3200000000001</v>
      </c>
      <c r="H289" s="133">
        <f>ROUND(F289*G289,2)</f>
        <v/>
      </c>
    </row>
    <row r="290" ht="15.6" customFormat="1" customHeight="1" s="85">
      <c r="A290" s="125" t="n">
        <v>276</v>
      </c>
      <c r="B290" s="125" t="n"/>
      <c r="C290" s="19" t="inlineStr">
        <is>
          <t>01.7.07.12-0024</t>
        </is>
      </c>
      <c r="D290" s="126" t="inlineStr">
        <is>
          <t>Пленка полиэтиленовая, толщина 0,15 мм</t>
        </is>
      </c>
      <c r="E290" s="125" t="inlineStr">
        <is>
          <t>м2</t>
        </is>
      </c>
      <c r="F290" s="125" t="n">
        <v>226.88</v>
      </c>
      <c r="G290" s="133" t="n">
        <v>3.62</v>
      </c>
      <c r="H290" s="133">
        <f>ROUND(F290*G290,2)</f>
        <v/>
      </c>
    </row>
    <row r="291" ht="62.45" customFormat="1" customHeight="1" s="85">
      <c r="A291" s="125" t="n">
        <v>277</v>
      </c>
      <c r="B291" s="125" t="n"/>
      <c r="C291" s="19" t="inlineStr">
        <is>
          <t>23.8.03.11-0130</t>
        </is>
      </c>
      <c r="D291" s="126" t="inlineStr">
        <is>
          <t>Фланцы стальные плоские приварные с соединительным выступом, марка стали ВСт3сп2, ВСт3сп3, номинальное давление 1 МПа, номинальный диаметр 80 мм</t>
        </is>
      </c>
      <c r="E291" s="125" t="inlineStr">
        <is>
          <t>шт</t>
        </is>
      </c>
      <c r="F291" s="125" t="n">
        <v>12</v>
      </c>
      <c r="G291" s="133" t="n">
        <v>67.81999999999999</v>
      </c>
      <c r="H291" s="133">
        <f>ROUND(F291*G291,2)</f>
        <v/>
      </c>
    </row>
    <row r="292" ht="15.6" customFormat="1" customHeight="1" s="85">
      <c r="A292" s="125" t="n">
        <v>278</v>
      </c>
      <c r="B292" s="125" t="n"/>
      <c r="C292" s="19" t="inlineStr">
        <is>
          <t>01.3.01.03-0002</t>
        </is>
      </c>
      <c r="D292" s="126" t="inlineStr">
        <is>
          <t>Керосин для технических целей</t>
        </is>
      </c>
      <c r="E292" s="125" t="inlineStr">
        <is>
          <t>т</t>
        </is>
      </c>
      <c r="F292" s="125" t="n">
        <v>0.310888</v>
      </c>
      <c r="G292" s="133" t="n">
        <v>2606.9</v>
      </c>
      <c r="H292" s="133">
        <f>ROUND(F292*G292,2)</f>
        <v/>
      </c>
    </row>
    <row r="293" ht="31.35" customFormat="1" customHeight="1" s="85">
      <c r="A293" s="125" t="n">
        <v>279</v>
      </c>
      <c r="B293" s="125" t="n"/>
      <c r="C293" s="19" t="inlineStr">
        <is>
          <t>21.1.06.10-0468</t>
        </is>
      </c>
      <c r="D293" s="126" t="inlineStr">
        <is>
          <t>Кабель силовой с медными жилами ВВГ 3х10-1000</t>
        </is>
      </c>
      <c r="E293" s="125" t="inlineStr">
        <is>
          <t>1000 м</t>
        </is>
      </c>
      <c r="F293" s="125" t="n">
        <v>0.051</v>
      </c>
      <c r="G293" s="133" t="n">
        <v>15737.51</v>
      </c>
      <c r="H293" s="133">
        <f>ROUND(F293*G293,2)</f>
        <v/>
      </c>
    </row>
    <row r="294" ht="15.6" customFormat="1" customHeight="1" s="85">
      <c r="A294" s="125" t="n">
        <v>280</v>
      </c>
      <c r="B294" s="125" t="n"/>
      <c r="C294" s="19" t="inlineStr">
        <is>
          <t>01.7.20.08-0071</t>
        </is>
      </c>
      <c r="D294" s="126" t="inlineStr">
        <is>
          <t>Канат пеньковый пропитанный</t>
        </is>
      </c>
      <c r="E294" s="125" t="inlineStr">
        <is>
          <t>т</t>
        </is>
      </c>
      <c r="F294" s="125" t="n">
        <v>0.020888</v>
      </c>
      <c r="G294" s="133" t="n">
        <v>37900</v>
      </c>
      <c r="H294" s="133">
        <f>ROUND(F294*G294,2)</f>
        <v/>
      </c>
    </row>
    <row r="295" ht="31.35" customFormat="1" customHeight="1" s="85">
      <c r="A295" s="125" t="n">
        <v>281</v>
      </c>
      <c r="B295" s="125" t="n"/>
      <c r="C295" s="19" t="inlineStr">
        <is>
          <t>19.2.03.02-0139</t>
        </is>
      </c>
      <c r="D295" s="126" t="inlineStr">
        <is>
          <t>Решетки вентиляционные алюминиевые "АРКТОС" типа: АРН размером 350х600 мм</t>
        </is>
      </c>
      <c r="E295" s="125" t="inlineStr">
        <is>
          <t>шт</t>
        </is>
      </c>
      <c r="F295" s="125" t="n">
        <v>2</v>
      </c>
      <c r="G295" s="133" t="n">
        <v>391.55</v>
      </c>
      <c r="H295" s="133">
        <f>ROUND(F295*G295,2)</f>
        <v/>
      </c>
    </row>
    <row r="296" ht="15.6" customFormat="1" customHeight="1" s="85">
      <c r="A296" s="125" t="n">
        <v>282</v>
      </c>
      <c r="B296" s="125" t="n"/>
      <c r="C296" s="19" t="inlineStr">
        <is>
          <t>02.2.05.04-1702</t>
        </is>
      </c>
      <c r="D296" s="126" t="inlineStr">
        <is>
          <t>Щебень М 1000, фракция 10-20 мм, группа 2</t>
        </is>
      </c>
      <c r="E296" s="125" t="inlineStr">
        <is>
          <t>м3</t>
        </is>
      </c>
      <c r="F296" s="125" t="n">
        <v>6.003</v>
      </c>
      <c r="G296" s="133" t="n">
        <v>130</v>
      </c>
      <c r="H296" s="133">
        <f>ROUND(F296*G296,2)</f>
        <v/>
      </c>
    </row>
    <row r="297" ht="62.45" customFormat="1" customHeight="1" s="85">
      <c r="A297" s="125" t="n">
        <v>283</v>
      </c>
      <c r="B297" s="125" t="n"/>
      <c r="C297" s="19" t="inlineStr">
        <is>
          <t>19.3.01.01-0012</t>
        </is>
      </c>
      <c r="D297" s="126" t="inlineStr">
        <is>
          <t>Дроссель-клапаны для регулирования расхода воздуха, в обечайке, с сектором управления из оцинкованной стали, прямоугольные, периметр 1000 мм</t>
        </is>
      </c>
      <c r="E297" s="125" t="inlineStr">
        <is>
          <t>шт</t>
        </is>
      </c>
      <c r="F297" s="125" t="n">
        <v>13</v>
      </c>
      <c r="G297" s="133" t="n">
        <v>58.31</v>
      </c>
      <c r="H297" s="133">
        <f>ROUND(F297*G297,2)</f>
        <v/>
      </c>
    </row>
    <row r="298" ht="15.6" customFormat="1" customHeight="1" s="85">
      <c r="A298" s="125" t="n">
        <v>284</v>
      </c>
      <c r="B298" s="125" t="n"/>
      <c r="C298" s="19" t="inlineStr">
        <is>
          <t>04.3.01.09-0015</t>
        </is>
      </c>
      <c r="D298" s="126" t="inlineStr">
        <is>
          <t>Раствор готовый кладочный, цементный, М150</t>
        </is>
      </c>
      <c r="E298" s="125" t="inlineStr">
        <is>
          <t>м3</t>
        </is>
      </c>
      <c r="F298" s="125" t="n">
        <v>1.377</v>
      </c>
      <c r="G298" s="133" t="n">
        <v>548.3</v>
      </c>
      <c r="H298" s="133">
        <f>ROUND(F298*G298,2)</f>
        <v/>
      </c>
    </row>
    <row r="299" ht="31.35" customFormat="1" customHeight="1" s="85">
      <c r="A299" s="125" t="n">
        <v>285</v>
      </c>
      <c r="B299" s="125" t="n"/>
      <c r="C299" s="19" t="inlineStr">
        <is>
          <t>08.3.02.01-0041</t>
        </is>
      </c>
      <c r="D299" s="126" t="inlineStr">
        <is>
          <t>Лента стальная упаковочная мягкая нормальной точности 0,7х20-50 мм</t>
        </is>
      </c>
      <c r="E299" s="125" t="inlineStr">
        <is>
          <t>т</t>
        </is>
      </c>
      <c r="F299" s="125" t="n">
        <v>0.099344</v>
      </c>
      <c r="G299" s="133" t="n">
        <v>7590</v>
      </c>
      <c r="H299" s="133">
        <f>ROUND(F299*G299,2)</f>
        <v/>
      </c>
    </row>
    <row r="300" ht="46.9" customFormat="1" customHeight="1" s="85">
      <c r="A300" s="125" t="n">
        <v>286</v>
      </c>
      <c r="B300" s="125" t="n"/>
      <c r="C300" s="19" t="inlineStr">
        <is>
          <t>19.1.06.01-0003</t>
        </is>
      </c>
      <c r="D300" s="126" t="inlineStr">
        <is>
          <t>Узлы прохода вытяжных вентиляционных шахт без клапана и с кольцом для сбора конденсата УП 1-13, диаметр 315 мм</t>
        </is>
      </c>
      <c r="E300" s="125" t="inlineStr">
        <is>
          <t>шт</t>
        </is>
      </c>
      <c r="F300" s="125" t="n">
        <v>1</v>
      </c>
      <c r="G300" s="133" t="n">
        <v>753.46</v>
      </c>
      <c r="H300" s="133">
        <f>ROUND(F300*G300,2)</f>
        <v/>
      </c>
    </row>
    <row r="301" ht="15.6" customFormat="1" customHeight="1" s="85">
      <c r="A301" s="125" t="n">
        <v>287</v>
      </c>
      <c r="B301" s="125" t="n"/>
      <c r="C301" s="19" t="inlineStr">
        <is>
          <t>08.1.02.11-0013</t>
        </is>
      </c>
      <c r="D301" s="126" t="inlineStr">
        <is>
          <t>Поковки оцинкованные, масса 2,825 кг</t>
        </is>
      </c>
      <c r="E301" s="125" t="inlineStr">
        <is>
          <t>т</t>
        </is>
      </c>
      <c r="F301" s="125" t="n">
        <v>0.093512</v>
      </c>
      <c r="G301" s="133" t="n">
        <v>7977</v>
      </c>
      <c r="H301" s="133">
        <f>ROUND(F301*G301,2)</f>
        <v/>
      </c>
    </row>
    <row r="302" ht="15.6" customFormat="1" customHeight="1" s="85">
      <c r="A302" s="125" t="n">
        <v>288</v>
      </c>
      <c r="B302" s="125" t="n"/>
      <c r="C302" s="19" t="inlineStr">
        <is>
          <t>01.7.06.02-0001</t>
        </is>
      </c>
      <c r="D302" s="126" t="inlineStr">
        <is>
          <t>Лента бутиловая</t>
        </is>
      </c>
      <c r="E302" s="125" t="inlineStr">
        <is>
          <t>м</t>
        </is>
      </c>
      <c r="F302" s="125" t="n">
        <v>114.4467</v>
      </c>
      <c r="G302" s="133" t="n">
        <v>6.38</v>
      </c>
      <c r="H302" s="133">
        <f>ROUND(F302*G302,2)</f>
        <v/>
      </c>
    </row>
    <row r="303" ht="46.9" customFormat="1" customHeight="1" s="85">
      <c r="A303" s="125" t="n">
        <v>289</v>
      </c>
      <c r="B303" s="125" t="n"/>
      <c r="C303" s="19" t="inlineStr">
        <is>
          <t>18.2.08.10-0031</t>
        </is>
      </c>
      <c r="D303" s="126" t="inlineStr">
        <is>
          <t>Фильтры аэрозольные В-1, фильтрующий материал ФПП-15-4.5, фильтрующая поверхность ФП 1,0 м2</t>
        </is>
      </c>
      <c r="E303" s="125" t="inlineStr">
        <is>
          <t>м2</t>
        </is>
      </c>
      <c r="F303" s="125" t="n">
        <v>0.4</v>
      </c>
      <c r="G303" s="133" t="n">
        <v>1824</v>
      </c>
      <c r="H303" s="133">
        <f>ROUND(F303*G303,2)</f>
        <v/>
      </c>
    </row>
    <row r="304" ht="15.6" customFormat="1" customHeight="1" s="85">
      <c r="A304" s="125" t="n">
        <v>290</v>
      </c>
      <c r="B304" s="125" t="n"/>
      <c r="C304" s="19" t="inlineStr">
        <is>
          <t>01.7.11.07-0045</t>
        </is>
      </c>
      <c r="D304" s="126" t="inlineStr">
        <is>
          <t>Электроды сварочные Э42А, диаметр 5 мм</t>
        </is>
      </c>
      <c r="E304" s="125" t="inlineStr">
        <is>
          <t>т</t>
        </is>
      </c>
      <c r="F304" s="125" t="n">
        <v>0.0697024</v>
      </c>
      <c r="G304" s="133" t="n">
        <v>10362</v>
      </c>
      <c r="H304" s="133">
        <f>ROUND(F304*G304,2)</f>
        <v/>
      </c>
    </row>
    <row r="305" ht="31.35" customFormat="1" customHeight="1" s="85">
      <c r="A305" s="125" t="n">
        <v>291</v>
      </c>
      <c r="B305" s="125" t="n"/>
      <c r="C305" s="19" t="inlineStr">
        <is>
          <t>21.1.06.10-0235</t>
        </is>
      </c>
      <c r="D305" s="126" t="inlineStr">
        <is>
          <t>Кабель силовой с медными жилами ВВГнг-FRLS 3х1,5-1000</t>
        </is>
      </c>
      <c r="E305" s="125" t="inlineStr">
        <is>
          <t>1000 м</t>
        </is>
      </c>
      <c r="F305" s="125" t="n">
        <v>0.0612</v>
      </c>
      <c r="G305" s="133" t="n">
        <v>11531.72</v>
      </c>
      <c r="H305" s="133">
        <f>ROUND(F305*G305,2)</f>
        <v/>
      </c>
    </row>
    <row r="306" ht="31.35" customFormat="1" customHeight="1" s="85">
      <c r="A306" s="125" t="n">
        <v>292</v>
      </c>
      <c r="B306" s="125" t="n"/>
      <c r="C306" s="19" t="inlineStr">
        <is>
          <t>21.1.06.10-0487</t>
        </is>
      </c>
      <c r="D306" s="126" t="inlineStr">
        <is>
          <t>Кабель силовой с медными жилами ВВГ 4х16-1000</t>
        </is>
      </c>
      <c r="E306" s="125" t="inlineStr">
        <is>
          <t>1000 м</t>
        </is>
      </c>
      <c r="F306" s="125" t="n">
        <v>0.0204</v>
      </c>
      <c r="G306" s="133" t="n">
        <v>34546.36</v>
      </c>
      <c r="H306" s="133">
        <f>ROUND(F306*G306,2)</f>
        <v/>
      </c>
    </row>
    <row r="307" ht="31.35" customFormat="1" customHeight="1" s="85">
      <c r="A307" s="125" t="n">
        <v>293</v>
      </c>
      <c r="B307" s="125" t="n"/>
      <c r="C307" s="19" t="inlineStr">
        <is>
          <t>19.1.06.01-0022</t>
        </is>
      </c>
      <c r="D307" s="126" t="inlineStr">
        <is>
          <t>Узлы прохода вытяжных вентиляционных шахт без клапана УП1-02, диаметр патрубка 315 мм</t>
        </is>
      </c>
      <c r="E307" s="125" t="inlineStr">
        <is>
          <t>шт</t>
        </is>
      </c>
      <c r="F307" s="125" t="n">
        <v>1</v>
      </c>
      <c r="G307" s="133" t="n">
        <v>697.65</v>
      </c>
      <c r="H307" s="133">
        <f>ROUND(F307*G307,2)</f>
        <v/>
      </c>
    </row>
    <row r="308" ht="62.45" customFormat="1" customHeight="1" s="85">
      <c r="A308" s="125" t="n">
        <v>294</v>
      </c>
      <c r="B308" s="125" t="n"/>
      <c r="C308" s="19" t="inlineStr">
        <is>
          <t>24.2.02.01-0001</t>
        </is>
      </c>
      <c r="D308" s="126" t="inlineStr">
        <is>
          <t>Трубы металлополимерные многослойные для горячего водоснабжения, номинальное давление 1 МПа (10 кгс/см2), температура до 95 °C, диаметр 15 мм</t>
        </is>
      </c>
      <c r="E308" s="125" t="inlineStr">
        <is>
          <t>м</t>
        </is>
      </c>
      <c r="F308" s="125" t="n">
        <v>46.8</v>
      </c>
      <c r="G308" s="133" t="n">
        <v>13.71</v>
      </c>
      <c r="H308" s="133">
        <f>ROUND(F308*G308,2)</f>
        <v/>
      </c>
    </row>
    <row r="309" ht="31.35" customFormat="1" customHeight="1" s="85">
      <c r="A309" s="125" t="n">
        <v>295</v>
      </c>
      <c r="B309" s="125" t="n"/>
      <c r="C309" s="19" t="inlineStr">
        <is>
          <t>19.2.02.01-0004</t>
        </is>
      </c>
      <c r="D309" s="126" t="inlineStr">
        <is>
          <t>Зонты вентиляционных систем из листовой и сортовой стали, круглые, диаметр шахты 400 мм</t>
        </is>
      </c>
      <c r="E309" s="125" t="inlineStr">
        <is>
          <t>шт</t>
        </is>
      </c>
      <c r="F309" s="125" t="n">
        <v>3</v>
      </c>
      <c r="G309" s="133" t="n">
        <v>212.46</v>
      </c>
      <c r="H309" s="133">
        <f>ROUND(F309*G309,2)</f>
        <v/>
      </c>
    </row>
    <row r="310" ht="31.35" customFormat="1" customHeight="1" s="85">
      <c r="A310" s="125" t="n">
        <v>296</v>
      </c>
      <c r="B310" s="125" t="n"/>
      <c r="C310" s="19" t="inlineStr">
        <is>
          <t>11.3.03.19-0244</t>
        </is>
      </c>
      <c r="D310" s="126" t="inlineStr">
        <is>
          <t>Панель из поликарбоната, сотовая, цветная, толщина 8,0 мм</t>
        </is>
      </c>
      <c r="E310" s="125" t="inlineStr">
        <is>
          <t>м2</t>
        </is>
      </c>
      <c r="F310" s="125" t="n">
        <v>12</v>
      </c>
      <c r="G310" s="133" t="n">
        <v>52.9</v>
      </c>
      <c r="H310" s="133">
        <f>ROUND(F310*G310,2)</f>
        <v/>
      </c>
    </row>
    <row r="311" ht="46.9" customFormat="1" customHeight="1" s="85">
      <c r="A311" s="125" t="n">
        <v>297</v>
      </c>
      <c r="B311" s="125" t="n"/>
      <c r="C311" s="19" t="inlineStr">
        <is>
          <t>102-0061</t>
        </is>
      </c>
      <c r="D311" s="126" t="inlineStr">
        <is>
          <t>Доски обрезные хвойных пород длиной 4-6,5 м, шириной 75-150 мм, толщиной 44 мм и более, III сорта</t>
        </is>
      </c>
      <c r="E311" s="125" t="inlineStr">
        <is>
          <t>м3</t>
        </is>
      </c>
      <c r="F311" s="125" t="n">
        <v>0.5963129</v>
      </c>
      <c r="G311" s="133" t="n">
        <v>1056</v>
      </c>
      <c r="H311" s="133">
        <f>ROUND(F311*G311,2)</f>
        <v/>
      </c>
    </row>
    <row r="312" ht="46.9" customFormat="1" customHeight="1" s="85">
      <c r="A312" s="125" t="n">
        <v>298</v>
      </c>
      <c r="B312" s="125" t="n"/>
      <c r="C312" s="19" t="inlineStr">
        <is>
          <t>11.1.03.06-0095</t>
        </is>
      </c>
      <c r="D312" s="126" t="inlineStr">
        <is>
          <t>Доска обрезная, хвойных пород, ширина 75-150 мм, толщина 44 мм и более, длина 4-6,5 м, сорт III</t>
        </is>
      </c>
      <c r="E312" s="125" t="inlineStr">
        <is>
          <t>м3</t>
        </is>
      </c>
      <c r="F312" s="125" t="n">
        <v>0.539624</v>
      </c>
      <c r="G312" s="133" t="n">
        <v>1056</v>
      </c>
      <c r="H312" s="133">
        <f>ROUND(F312*G312,2)</f>
        <v/>
      </c>
    </row>
    <row r="313" ht="31.35" customFormat="1" customHeight="1" s="85">
      <c r="A313" s="125" t="n">
        <v>299</v>
      </c>
      <c r="B313" s="125" t="n"/>
      <c r="C313" s="19" t="inlineStr">
        <is>
          <t>21.1.06.10-0466</t>
        </is>
      </c>
      <c r="D313" s="126" t="inlineStr">
        <is>
          <t>Кабель силовой с медными жилами ВВГ 3х6-1000</t>
        </is>
      </c>
      <c r="E313" s="125" t="inlineStr">
        <is>
          <t>1000 м</t>
        </is>
      </c>
      <c r="F313" s="125" t="n">
        <v>0.05406</v>
      </c>
      <c r="G313" s="133" t="n">
        <v>10260.4</v>
      </c>
      <c r="H313" s="133">
        <f>ROUND(F313*G313,2)</f>
        <v/>
      </c>
    </row>
    <row r="314" ht="15.6" customFormat="1" customHeight="1" s="85">
      <c r="A314" s="125" t="n">
        <v>300</v>
      </c>
      <c r="B314" s="125" t="n"/>
      <c r="C314" s="19" t="inlineStr">
        <is>
          <t>14.5.09.02-0002</t>
        </is>
      </c>
      <c r="D314" s="126" t="inlineStr">
        <is>
          <t>Ксилол нефтяной, марка А</t>
        </is>
      </c>
      <c r="E314" s="125" t="inlineStr">
        <is>
          <t>т</t>
        </is>
      </c>
      <c r="F314" s="125" t="n">
        <v>0.071286</v>
      </c>
      <c r="G314" s="133" t="n">
        <v>7640</v>
      </c>
      <c r="H314" s="133">
        <f>ROUND(F314*G314,2)</f>
        <v/>
      </c>
    </row>
    <row r="315" ht="15.6" customFormat="1" customHeight="1" s="85">
      <c r="A315" s="125" t="n">
        <v>301</v>
      </c>
      <c r="B315" s="125" t="n"/>
      <c r="C315" s="19" t="inlineStr">
        <is>
          <t>01.7.15.06-0111</t>
        </is>
      </c>
      <c r="D315" s="126" t="inlineStr">
        <is>
          <t>Гвозди строительные</t>
        </is>
      </c>
      <c r="E315" s="125" t="inlineStr">
        <is>
          <t>т</t>
        </is>
      </c>
      <c r="F315" s="125" t="n">
        <v>0.0450922</v>
      </c>
      <c r="G315" s="133" t="n">
        <v>11978</v>
      </c>
      <c r="H315" s="133">
        <f>ROUND(F315*G315,2)</f>
        <v/>
      </c>
    </row>
    <row r="316" ht="15.6" customFormat="1" customHeight="1" s="85">
      <c r="A316" s="125" t="n">
        <v>302</v>
      </c>
      <c r="B316" s="125" t="n"/>
      <c r="C316" s="19" t="inlineStr">
        <is>
          <t>101-1513</t>
        </is>
      </c>
      <c r="D316" s="126" t="inlineStr">
        <is>
          <t>Электроды диаметром 4 мм Э42</t>
        </is>
      </c>
      <c r="E316" s="125" t="inlineStr">
        <is>
          <t>т</t>
        </is>
      </c>
      <c r="F316" s="125" t="n">
        <v>0.0515024</v>
      </c>
      <c r="G316" s="133" t="n">
        <v>10315</v>
      </c>
      <c r="H316" s="133">
        <f>ROUND(F316*G316,2)</f>
        <v/>
      </c>
    </row>
    <row r="317" ht="31.35" customFormat="1" customHeight="1" s="85">
      <c r="A317" s="125" t="n">
        <v>303</v>
      </c>
      <c r="B317" s="125" t="n"/>
      <c r="C317" s="19" t="inlineStr">
        <is>
          <t>04.3.01.07-0012</t>
        </is>
      </c>
      <c r="D317" s="126" t="inlineStr">
        <is>
          <t>Раствор готовый отделочный тяжелый, известковый, состав 1:2,5</t>
        </is>
      </c>
      <c r="E317" s="125" t="inlineStr">
        <is>
          <t>м3</t>
        </is>
      </c>
      <c r="F317" s="125" t="n">
        <v>1.023</v>
      </c>
      <c r="G317" s="133" t="n">
        <v>510.4</v>
      </c>
      <c r="H317" s="133">
        <f>ROUND(F317*G317,2)</f>
        <v/>
      </c>
    </row>
    <row r="318" ht="62.45" customFormat="1" customHeight="1" s="85">
      <c r="A318" s="125" t="n">
        <v>304</v>
      </c>
      <c r="B318" s="125" t="n"/>
      <c r="C318" s="19" t="inlineStr">
        <is>
          <t>07.2.06.03-0112</t>
        </is>
      </c>
      <c r="D318" s="126" t="inlineStr">
        <is>
          <t>Профиль направляющий, стальной, оцинкованный, для монтажа гипсовых перегородок и подвесных потолков, длина 3 м, сечение 50х40х0,6 мм</t>
        </is>
      </c>
      <c r="E318" s="125" t="inlineStr">
        <is>
          <t>м</t>
        </is>
      </c>
      <c r="F318" s="125" t="n">
        <v>84.36</v>
      </c>
      <c r="G318" s="133" t="n">
        <v>6.16</v>
      </c>
      <c r="H318" s="133">
        <f>ROUND(F318*G318,2)</f>
        <v/>
      </c>
    </row>
    <row r="319" ht="31.35" customFormat="1" customHeight="1" s="85">
      <c r="A319" s="125" t="n">
        <v>305</v>
      </c>
      <c r="B319" s="125" t="n"/>
      <c r="C319" s="19" t="inlineStr">
        <is>
          <t>04.1.02.05-0060</t>
        </is>
      </c>
      <c r="D319" s="126" t="inlineStr">
        <is>
          <t>Смеси бетонные тяжелого бетона (БСТ), крупность заполнителя 40 мм, класс В15 (М200)</t>
        </is>
      </c>
      <c r="E319" s="125" t="inlineStr">
        <is>
          <t>м3</t>
        </is>
      </c>
      <c r="F319" s="125" t="n">
        <v>0.7752</v>
      </c>
      <c r="G319" s="133" t="n">
        <v>665</v>
      </c>
      <c r="H319" s="133">
        <f>ROUND(F319*G319,2)</f>
        <v/>
      </c>
    </row>
    <row r="320" ht="31.35" customFormat="1" customHeight="1" s="85">
      <c r="A320" s="125" t="n">
        <v>306</v>
      </c>
      <c r="B320" s="125" t="n"/>
      <c r="C320" s="19" t="inlineStr">
        <is>
          <t>11.1.03.01-0079</t>
        </is>
      </c>
      <c r="D320" s="126" t="inlineStr">
        <is>
          <t>Бруски обрезные, хвойных пород, длина 4-6,5 м, ширина 75-150 мм, толщина 40-75 мм, сорт III</t>
        </is>
      </c>
      <c r="E320" s="125" t="inlineStr">
        <is>
          <t>м3</t>
        </is>
      </c>
      <c r="F320" s="125" t="n">
        <v>0.385</v>
      </c>
      <c r="G320" s="133" t="n">
        <v>1287</v>
      </c>
      <c r="H320" s="133">
        <f>ROUND(F320*G320,2)</f>
        <v/>
      </c>
    </row>
    <row r="321" ht="31.35" customFormat="1" customHeight="1" s="85">
      <c r="A321" s="125" t="n">
        <v>307</v>
      </c>
      <c r="B321" s="125" t="n"/>
      <c r="C321" s="19" t="inlineStr">
        <is>
          <t>14.4.02.09-0301</t>
        </is>
      </c>
      <c r="D321" s="126" t="inlineStr">
        <is>
          <t>Композиция антикоррозионная цинкнаполненная</t>
        </is>
      </c>
      <c r="E321" s="125" t="inlineStr">
        <is>
          <t>кг</t>
        </is>
      </c>
      <c r="F321" s="125" t="n">
        <v>2.07</v>
      </c>
      <c r="G321" s="133" t="n">
        <v>238.48</v>
      </c>
      <c r="H321" s="133">
        <f>ROUND(F321*G321,2)</f>
        <v/>
      </c>
    </row>
    <row r="322" ht="15.6" customFormat="1" customHeight="1" s="85">
      <c r="A322" s="125" t="n">
        <v>308</v>
      </c>
      <c r="B322" s="125" t="n"/>
      <c r="C322" s="19" t="inlineStr">
        <is>
          <t>01.7.06.11-0001</t>
        </is>
      </c>
      <c r="D322" s="126" t="inlineStr">
        <is>
          <t>Лента предварительно сжатая, уплотнительная</t>
        </is>
      </c>
      <c r="E322" s="125" t="inlineStr">
        <is>
          <t>10 м</t>
        </is>
      </c>
      <c r="F322" s="125" t="n">
        <v>7.09437</v>
      </c>
      <c r="G322" s="133" t="n">
        <v>64.09999999999999</v>
      </c>
      <c r="H322" s="133">
        <f>ROUND(F322*G322,2)</f>
        <v/>
      </c>
    </row>
    <row r="323" ht="15.6" customFormat="1" customHeight="1" s="85">
      <c r="A323" s="125" t="n">
        <v>309</v>
      </c>
      <c r="B323" s="125" t="n"/>
      <c r="C323" s="19" t="inlineStr">
        <is>
          <t>101-1805</t>
        </is>
      </c>
      <c r="D323" s="126" t="inlineStr">
        <is>
          <t>Гвозди строительные</t>
        </is>
      </c>
      <c r="E323" s="125" t="inlineStr">
        <is>
          <t>т</t>
        </is>
      </c>
      <c r="F323" s="125" t="n">
        <v>0.0373307</v>
      </c>
      <c r="G323" s="133" t="n">
        <v>11978</v>
      </c>
      <c r="H323" s="133">
        <f>ROUND(F323*G323,2)</f>
        <v/>
      </c>
    </row>
    <row r="324" ht="31.35" customFormat="1" customHeight="1" s="85">
      <c r="A324" s="125" t="n">
        <v>310</v>
      </c>
      <c r="B324" s="125" t="n"/>
      <c r="C324" s="19" t="inlineStr">
        <is>
          <t>10.3.02.03-0011</t>
        </is>
      </c>
      <c r="D324" s="126" t="inlineStr">
        <is>
          <t>Припои оловянно-свинцовые бессурьмянистые, марка ПОС30</t>
        </is>
      </c>
      <c r="E324" s="125" t="inlineStr">
        <is>
          <t>т</t>
        </is>
      </c>
      <c r="F324" s="125" t="n">
        <v>0.0065165</v>
      </c>
      <c r="G324" s="133" t="n">
        <v>68050</v>
      </c>
      <c r="H324" s="133">
        <f>ROUND(F324*G324,2)</f>
        <v/>
      </c>
    </row>
    <row r="325" ht="31.35" customFormat="1" customHeight="1" s="85">
      <c r="A325" s="125" t="n">
        <v>311</v>
      </c>
      <c r="B325" s="125" t="n"/>
      <c r="C325" s="19" t="inlineStr">
        <is>
          <t>11.1.03.06-0063</t>
        </is>
      </c>
      <c r="D325" s="126" t="inlineStr">
        <is>
          <t>Доска обрезная, хвойных пород, ширина 75-150 мм, толщина 16 мм, длина 2-3,75 м, сорт III</t>
        </is>
      </c>
      <c r="E325" s="125" t="inlineStr">
        <is>
          <t>м3</t>
        </is>
      </c>
      <c r="F325" s="125" t="n">
        <v>0.3</v>
      </c>
      <c r="G325" s="133" t="n">
        <v>1434.99</v>
      </c>
      <c r="H325" s="133">
        <f>ROUND(F325*G325,2)</f>
        <v/>
      </c>
    </row>
    <row r="326" ht="46.9" customFormat="1" customHeight="1" s="85">
      <c r="A326" s="125" t="n">
        <v>312</v>
      </c>
      <c r="B326" s="125" t="n"/>
      <c r="C326" s="19" t="inlineStr">
        <is>
          <t>18.3.01.01-0041</t>
        </is>
      </c>
      <c r="D326" s="126" t="inlineStr">
        <is>
          <t>Головки для пожарных рукавов соединительные напорные рукавные ГР, давление 1,2 МПа (12 кгс/см2), диаметр 50 мм</t>
        </is>
      </c>
      <c r="E326" s="125" t="inlineStr">
        <is>
          <t>шт</t>
        </is>
      </c>
      <c r="F326" s="125" t="n">
        <v>30</v>
      </c>
      <c r="G326" s="133" t="n">
        <v>14.2</v>
      </c>
      <c r="H326" s="133">
        <f>ROUND(F326*G326,2)</f>
        <v/>
      </c>
    </row>
    <row r="327" ht="46.9" customFormat="1" customHeight="1" s="85">
      <c r="A327" s="125" t="n">
        <v>313</v>
      </c>
      <c r="B327" s="125" t="n"/>
      <c r="C327" s="19" t="inlineStr">
        <is>
          <t>14.4.01.02-0012</t>
        </is>
      </c>
      <c r="D327" s="126" t="inlineStr">
        <is>
          <t>Грунтовка укрепляющая, глубокого проникновения, быстросохнущая, паропроницаемая</t>
        </is>
      </c>
      <c r="E327" s="125" t="inlineStr">
        <is>
          <t>кг</t>
        </is>
      </c>
      <c r="F327" s="125" t="n">
        <v>31.62</v>
      </c>
      <c r="G327" s="133" t="n">
        <v>13.08</v>
      </c>
      <c r="H327" s="133">
        <f>ROUND(F327*G327,2)</f>
        <v/>
      </c>
    </row>
    <row r="328" ht="46.9" customFormat="1" customHeight="1" s="85">
      <c r="A328" s="125" t="n">
        <v>314</v>
      </c>
      <c r="B328" s="125" t="n"/>
      <c r="C328" s="19" t="inlineStr">
        <is>
          <t>102-0032</t>
        </is>
      </c>
      <c r="D328" s="126" t="inlineStr">
        <is>
          <t>Бруски обрезные хвойных пород длиной 4-6,5 м, шириной 75-150 мм, толщиной 150 мм и более, II сорта</t>
        </is>
      </c>
      <c r="E328" s="125" t="inlineStr">
        <is>
          <t>м3</t>
        </is>
      </c>
      <c r="F328" s="125" t="n">
        <v>0.1892</v>
      </c>
      <c r="G328" s="133" t="n">
        <v>2156</v>
      </c>
      <c r="H328" s="133">
        <f>ROUND(F328*G328,2)</f>
        <v/>
      </c>
    </row>
    <row r="329" ht="15.6" customFormat="1" customHeight="1" s="85">
      <c r="A329" s="125" t="n">
        <v>315</v>
      </c>
      <c r="B329" s="125" t="n"/>
      <c r="C329" s="19" t="inlineStr">
        <is>
          <t>14.5.09.11-0102</t>
        </is>
      </c>
      <c r="D329" s="126" t="inlineStr">
        <is>
          <t>Уайт-спирит</t>
        </is>
      </c>
      <c r="E329" s="125" t="inlineStr">
        <is>
          <t>кг</t>
        </is>
      </c>
      <c r="F329" s="125" t="n">
        <v>60.9672</v>
      </c>
      <c r="G329" s="133" t="n">
        <v>6.67</v>
      </c>
      <c r="H329" s="133">
        <f>ROUND(F329*G329,2)</f>
        <v/>
      </c>
    </row>
    <row r="330" ht="15.6" customFormat="1" customHeight="1" s="85">
      <c r="A330" s="125" t="n">
        <v>316</v>
      </c>
      <c r="B330" s="125" t="n"/>
      <c r="C330" s="19" t="inlineStr">
        <is>
          <t>Прайс из СД ОП</t>
        </is>
      </c>
      <c r="D330" s="126" t="inlineStr">
        <is>
          <t>Тиски станочные поворотные УИМ-90м</t>
        </is>
      </c>
      <c r="E330" s="125" t="inlineStr">
        <is>
          <t>шт</t>
        </is>
      </c>
      <c r="F330" s="125" t="n">
        <v>1</v>
      </c>
      <c r="G330" s="133" t="n">
        <v>401.36983801605</v>
      </c>
      <c r="H330" s="133">
        <f>ROUND(F330*G330,2)</f>
        <v/>
      </c>
    </row>
    <row r="331" ht="62.45" customFormat="1" customHeight="1" s="85">
      <c r="A331" s="125" t="n">
        <v>317</v>
      </c>
      <c r="B331" s="125" t="n"/>
      <c r="C331" s="19" t="inlineStr">
        <is>
          <t>12.2.01.01-0013</t>
        </is>
      </c>
      <c r="D331" s="126" t="inlineStr">
        <is>
          <t>Детали защитных покрытий конструкций тепловой изоляции трубопроводов, из стали тонколистовой оцинкованной, толщиной 0,55 мм, криволинейные</t>
        </is>
      </c>
      <c r="E331" s="125" t="inlineStr">
        <is>
          <t>м2</t>
        </is>
      </c>
      <c r="F331" s="125" t="n">
        <v>4.026</v>
      </c>
      <c r="G331" s="133" t="n">
        <v>99.2</v>
      </c>
      <c r="H331" s="133">
        <f>ROUND(F331*G331,2)</f>
        <v/>
      </c>
    </row>
    <row r="332" ht="31.35" customFormat="1" customHeight="1" s="85">
      <c r="A332" s="125" t="n">
        <v>318</v>
      </c>
      <c r="B332" s="125" t="n"/>
      <c r="C332" s="19" t="inlineStr">
        <is>
          <t>08.3.04.02-0092</t>
        </is>
      </c>
      <c r="D332" s="126" t="inlineStr">
        <is>
          <t>Круг стальной горячекатаный, марка стали ВСт3пс5-1, диаметр 10 мм</t>
        </is>
      </c>
      <c r="E332" s="125" t="inlineStr">
        <is>
          <t>т</t>
        </is>
      </c>
      <c r="F332" s="125" t="n">
        <v>0.0728</v>
      </c>
      <c r="G332" s="133" t="n">
        <v>5230.01</v>
      </c>
      <c r="H332" s="133">
        <f>ROUND(F332*G332,2)</f>
        <v/>
      </c>
    </row>
    <row r="333" ht="31.35" customFormat="1" customHeight="1" s="85">
      <c r="A333" s="125" t="n">
        <v>319</v>
      </c>
      <c r="B333" s="125" t="n"/>
      <c r="C333" s="19" t="inlineStr">
        <is>
          <t>01.6.01.01-0001</t>
        </is>
      </c>
      <c r="D333" s="126" t="inlineStr">
        <is>
          <t>Лист гипсоволокнистый влагостойкий ГВЛВ, толщина 10 мм</t>
        </is>
      </c>
      <c r="E333" s="125" t="inlineStr">
        <is>
          <t>м2</t>
        </is>
      </c>
      <c r="F333" s="125" t="n">
        <v>16.05</v>
      </c>
      <c r="G333" s="133" t="n">
        <v>23.52</v>
      </c>
      <c r="H333" s="133">
        <f>ROUND(F333*G333,2)</f>
        <v/>
      </c>
    </row>
    <row r="334" ht="62.45" customFormat="1" customHeight="1" s="85">
      <c r="A334" s="125" t="n">
        <v>320</v>
      </c>
      <c r="B334" s="125" t="n"/>
      <c r="C334" s="19" t="inlineStr">
        <is>
          <t>12.2.08.01-0091</t>
        </is>
      </c>
      <c r="D334" s="126" t="inlineStr">
        <is>
          <t>Цилиндры теплоизоляционные минераловатные М-100, на синтетическом связующем, кашированные алюминиевой фольгой, диаметр 57 мм, толщина 50 мм</t>
        </is>
      </c>
      <c r="E334" s="125" t="inlineStr">
        <is>
          <t>м</t>
        </is>
      </c>
      <c r="F334" s="125" t="n">
        <v>3</v>
      </c>
      <c r="G334" s="133" t="n">
        <v>118.86</v>
      </c>
      <c r="H334" s="133">
        <f>ROUND(F334*G334,2)</f>
        <v/>
      </c>
    </row>
    <row r="335" ht="31.35" customFormat="1" customHeight="1" s="85">
      <c r="A335" s="125" t="n">
        <v>321</v>
      </c>
      <c r="B335" s="125" t="n"/>
      <c r="C335" s="19" t="inlineStr">
        <is>
          <t>01.7.06.04-0007</t>
        </is>
      </c>
      <c r="D335" s="126" t="inlineStr">
        <is>
          <t>Лента разделительная для сопряжения потолка из ЛГК со стеной</t>
        </is>
      </c>
      <c r="E335" s="125" t="inlineStr">
        <is>
          <t>100 м</t>
        </is>
      </c>
      <c r="F335" s="125" t="n">
        <v>2.0307</v>
      </c>
      <c r="G335" s="133" t="n">
        <v>173</v>
      </c>
      <c r="H335" s="133">
        <f>ROUND(F335*G335,2)</f>
        <v/>
      </c>
    </row>
    <row r="336" ht="31.35" customFormat="1" customHeight="1" s="85">
      <c r="A336" s="125" t="n">
        <v>322</v>
      </c>
      <c r="B336" s="125" t="n"/>
      <c r="C336" s="19" t="inlineStr">
        <is>
          <t>Прайс из СД ОП</t>
        </is>
      </c>
      <c r="D336" s="126" t="inlineStr">
        <is>
          <t>Кабель нагревательный саморегулирующийся ЗЗТСК-РВ-9-2         прим.</t>
        </is>
      </c>
      <c r="E336" s="125" t="inlineStr">
        <is>
          <t>м</t>
        </is>
      </c>
      <c r="F336" s="125" t="n">
        <v>11.22</v>
      </c>
      <c r="G336" s="133" t="n">
        <v>30.579981405331</v>
      </c>
      <c r="H336" s="133">
        <f>ROUND(F336*G336,2)</f>
        <v/>
      </c>
    </row>
    <row r="337" ht="31.35" customFormat="1" customHeight="1" s="85">
      <c r="A337" s="125" t="n">
        <v>323</v>
      </c>
      <c r="B337" s="125" t="n"/>
      <c r="C337" s="19" t="inlineStr">
        <is>
          <t>999-9950</t>
        </is>
      </c>
      <c r="D337" s="126" t="inlineStr">
        <is>
          <t>Вспомогательные ненормируемые ресурсы (2% от Оплаты труда рабочих)</t>
        </is>
      </c>
      <c r="E337" s="125" t="inlineStr">
        <is>
          <t>руб</t>
        </is>
      </c>
      <c r="F337" s="125" t="n">
        <v>341.3251724</v>
      </c>
      <c r="G337" s="133" t="n">
        <v>1</v>
      </c>
      <c r="H337" s="133">
        <f>ROUND(F337*G337,2)</f>
        <v/>
      </c>
    </row>
    <row r="338" ht="31.35" customFormat="1" customHeight="1" s="85">
      <c r="A338" s="125" t="n">
        <v>324</v>
      </c>
      <c r="B338" s="125" t="n"/>
      <c r="C338" s="19" t="inlineStr">
        <is>
          <t>21.1.06.10-0495</t>
        </is>
      </c>
      <c r="D338" s="126" t="inlineStr">
        <is>
          <t>Кабель силовой с медными жилами ВВГ 5х4-1000</t>
        </is>
      </c>
      <c r="E338" s="125" t="inlineStr">
        <is>
          <t>1000 м</t>
        </is>
      </c>
      <c r="F338" s="125" t="n">
        <v>0.02448</v>
      </c>
      <c r="G338" s="133" t="n">
        <v>13626.67</v>
      </c>
      <c r="H338" s="133">
        <f>ROUND(F338*G338,2)</f>
        <v/>
      </c>
    </row>
    <row r="339" ht="31.35" customFormat="1" customHeight="1" s="85">
      <c r="A339" s="125" t="n">
        <v>325</v>
      </c>
      <c r="B339" s="125" t="n"/>
      <c r="C339" s="19" t="inlineStr">
        <is>
          <t>11.1.03.01-0077</t>
        </is>
      </c>
      <c r="D339" s="126" t="inlineStr">
        <is>
          <t>Бруски обрезные, хвойных пород, длина 4-6,5 м, ширина 75-150 мм, толщина 40-75 мм, сорт I</t>
        </is>
      </c>
      <c r="E339" s="125" t="inlineStr">
        <is>
          <t>м3</t>
        </is>
      </c>
      <c r="F339" s="125" t="n">
        <v>0.1960875</v>
      </c>
      <c r="G339" s="133" t="n">
        <v>1700</v>
      </c>
      <c r="H339" s="133">
        <f>ROUND(F339*G339,2)</f>
        <v/>
      </c>
    </row>
    <row r="340" ht="15.6" customFormat="1" customHeight="1" s="85">
      <c r="A340" s="125" t="n">
        <v>326</v>
      </c>
      <c r="B340" s="125" t="n"/>
      <c r="C340" s="19" t="inlineStr">
        <is>
          <t>14.4.02.09-0001</t>
        </is>
      </c>
      <c r="D340" s="126" t="inlineStr">
        <is>
          <t>Краска</t>
        </is>
      </c>
      <c r="E340" s="125" t="inlineStr">
        <is>
          <t>кг</t>
        </is>
      </c>
      <c r="F340" s="125" t="n">
        <v>11.621</v>
      </c>
      <c r="G340" s="133" t="n">
        <v>28.6</v>
      </c>
      <c r="H340" s="133">
        <f>ROUND(F340*G340,2)</f>
        <v/>
      </c>
    </row>
    <row r="341" ht="31.35" customFormat="1" customHeight="1" s="85">
      <c r="A341" s="125" t="n">
        <v>327</v>
      </c>
      <c r="B341" s="125" t="n"/>
      <c r="C341" s="19" t="inlineStr">
        <is>
          <t>01.2.01.02-0021</t>
        </is>
      </c>
      <c r="D341" s="126" t="inlineStr">
        <is>
          <t>Битумы нефтяные модифицированные для кровельных мастик БНМ-55/60</t>
        </is>
      </c>
      <c r="E341" s="125" t="inlineStr">
        <is>
          <t>т</t>
        </is>
      </c>
      <c r="F341" s="125" t="n">
        <v>0.204</v>
      </c>
      <c r="G341" s="133" t="n">
        <v>1596</v>
      </c>
      <c r="H341" s="133">
        <f>ROUND(F341*G341,2)</f>
        <v/>
      </c>
    </row>
    <row r="342" ht="31.35" customFormat="1" customHeight="1" s="85">
      <c r="A342" s="125" t="n">
        <v>328</v>
      </c>
      <c r="B342" s="125" t="n"/>
      <c r="C342" s="19" t="inlineStr">
        <is>
          <t>19.2.03.02-0138</t>
        </is>
      </c>
      <c r="D342" s="126" t="inlineStr">
        <is>
          <t>Решетки вентиляционные алюминиевые "АРКТОС" типа: АРН размером 300х600 мм</t>
        </is>
      </c>
      <c r="E342" s="125" t="inlineStr">
        <is>
          <t>шт</t>
        </is>
      </c>
      <c r="F342" s="125" t="n">
        <v>1</v>
      </c>
      <c r="G342" s="133" t="n">
        <v>321.36</v>
      </c>
      <c r="H342" s="133">
        <f>ROUND(F342*G342,2)</f>
        <v/>
      </c>
    </row>
    <row r="343" ht="15.6" customFormat="1" customHeight="1" s="85">
      <c r="A343" s="125" t="n">
        <v>329</v>
      </c>
      <c r="B343" s="125" t="n"/>
      <c r="C343" s="19" t="inlineStr">
        <is>
          <t>01.7.03.01-0001</t>
        </is>
      </c>
      <c r="D343" s="126" t="inlineStr">
        <is>
          <t>Вода</t>
        </is>
      </c>
      <c r="E343" s="125" t="inlineStr">
        <is>
          <t>м3</t>
        </is>
      </c>
      <c r="F343" s="125" t="n">
        <v>116.1844108</v>
      </c>
      <c r="G343" s="133" t="n">
        <v>2.44</v>
      </c>
      <c r="H343" s="133">
        <f>ROUND(F343*G343,2)</f>
        <v/>
      </c>
    </row>
    <row r="344" ht="31.35" customFormat="1" customHeight="1" s="85">
      <c r="A344" s="125" t="n">
        <v>330</v>
      </c>
      <c r="B344" s="125" t="n"/>
      <c r="C344" s="19" t="inlineStr">
        <is>
          <t>24.3.03.03-0024</t>
        </is>
      </c>
      <c r="D344" s="126" t="inlineStr">
        <is>
          <t>Трубы ливневые полиэтиленовые двухслойные профилированные, SN6, диаметр 200 мм</t>
        </is>
      </c>
      <c r="E344" s="125" t="inlineStr">
        <is>
          <t>м</t>
        </is>
      </c>
      <c r="F344" s="125" t="n">
        <v>4.99</v>
      </c>
      <c r="G344" s="133" t="n">
        <v>55.99</v>
      </c>
      <c r="H344" s="133">
        <f>ROUND(F344*G344,2)</f>
        <v/>
      </c>
    </row>
    <row r="345" ht="31.35" customFormat="1" customHeight="1" s="85">
      <c r="A345" s="125" t="n">
        <v>331</v>
      </c>
      <c r="B345" s="125" t="n"/>
      <c r="C345" s="19" t="inlineStr">
        <is>
          <t>21.1.06.10-0264</t>
        </is>
      </c>
      <c r="D345" s="126" t="inlineStr">
        <is>
          <t>Кабель силовой с медными жилами ВВГнг-FRLS 5х1,5-1000</t>
        </is>
      </c>
      <c r="E345" s="125" t="inlineStr">
        <is>
          <t>1000 м</t>
        </is>
      </c>
      <c r="F345" s="125" t="n">
        <v>0.0153</v>
      </c>
      <c r="G345" s="133" t="n">
        <v>18184.76</v>
      </c>
      <c r="H345" s="133">
        <f>ROUND(F345*G345,2)</f>
        <v/>
      </c>
    </row>
    <row r="346" ht="31.35" customFormat="1" customHeight="1" s="85">
      <c r="A346" s="125" t="n">
        <v>332</v>
      </c>
      <c r="B346" s="125" t="n"/>
      <c r="C346" s="19" t="inlineStr">
        <is>
          <t>401-0046</t>
        </is>
      </c>
      <c r="D346" s="126" t="inlineStr">
        <is>
          <t>Бетон тяжелый, крупность заполнителя 40 мм, класс В15 (М200)</t>
        </is>
      </c>
      <c r="E346" s="125" t="inlineStr">
        <is>
          <t>м3</t>
        </is>
      </c>
      <c r="F346" s="125" t="n">
        <v>0.406</v>
      </c>
      <c r="G346" s="133" t="n">
        <v>665</v>
      </c>
      <c r="H346" s="133">
        <f>ROUND(F346*G346,2)</f>
        <v/>
      </c>
    </row>
    <row r="347" ht="31.35" customFormat="1" customHeight="1" s="85">
      <c r="A347" s="125" t="n">
        <v>333</v>
      </c>
      <c r="B347" s="125" t="n"/>
      <c r="C347" s="19" t="inlineStr">
        <is>
          <t>14.5.01.05-0001</t>
        </is>
      </c>
      <c r="D347" s="126" t="inlineStr">
        <is>
          <t>Герметик пенополиуретановый (пена монтажная)</t>
        </is>
      </c>
      <c r="E347" s="125" t="inlineStr">
        <is>
          <t>л</t>
        </is>
      </c>
      <c r="F347" s="125" t="n">
        <v>3</v>
      </c>
      <c r="G347" s="133" t="n">
        <v>89.33</v>
      </c>
      <c r="H347" s="133">
        <f>ROUND(F347*G347,2)</f>
        <v/>
      </c>
    </row>
    <row r="348" ht="31.35" customFormat="1" customHeight="1" s="85">
      <c r="A348" s="125" t="n">
        <v>334</v>
      </c>
      <c r="B348" s="125" t="n"/>
      <c r="C348" s="19" t="inlineStr">
        <is>
          <t>19.2.03.02-0135</t>
        </is>
      </c>
      <c r="D348" s="126" t="inlineStr">
        <is>
          <t>Решетки вентиляционные алюминиевые "АРКТОС" типа: АРН размером 250х500 мм</t>
        </is>
      </c>
      <c r="E348" s="125" t="inlineStr">
        <is>
          <t>шт</t>
        </is>
      </c>
      <c r="F348" s="125" t="n">
        <v>1</v>
      </c>
      <c r="G348" s="133" t="n">
        <v>260.06</v>
      </c>
      <c r="H348" s="133">
        <f>ROUND(F348*G348,2)</f>
        <v/>
      </c>
    </row>
    <row r="349" ht="15.6" customFormat="1" customHeight="1" s="85">
      <c r="A349" s="125" t="n">
        <v>335</v>
      </c>
      <c r="B349" s="125" t="n"/>
      <c r="C349" s="19" t="inlineStr">
        <is>
          <t>08.4.03.01-0001</t>
        </is>
      </c>
      <c r="D349" s="126" t="inlineStr">
        <is>
          <t>Проволока арматурная</t>
        </is>
      </c>
      <c r="E349" s="125" t="inlineStr">
        <is>
          <t>т</t>
        </is>
      </c>
      <c r="F349" s="125" t="n">
        <v>0.036</v>
      </c>
      <c r="G349" s="133" t="n">
        <v>7200</v>
      </c>
      <c r="H349" s="133">
        <f>ROUND(F349*G349,2)</f>
        <v/>
      </c>
    </row>
    <row r="350" ht="31.35" customFormat="1" customHeight="1" s="85">
      <c r="A350" s="125" t="n">
        <v>336</v>
      </c>
      <c r="B350" s="125" t="n"/>
      <c r="C350" s="19" t="inlineStr">
        <is>
          <t>21.1.06.10-0494</t>
        </is>
      </c>
      <c r="D350" s="126" t="inlineStr">
        <is>
          <t>Кабель силовой с медными жилами ВВГ 5х2,5-1000</t>
        </is>
      </c>
      <c r="E350" s="125" t="inlineStr">
        <is>
          <t>1000 м</t>
        </is>
      </c>
      <c r="F350" s="125" t="n">
        <v>0.02856</v>
      </c>
      <c r="G350" s="133" t="n">
        <v>9038.870000000001</v>
      </c>
      <c r="H350" s="133">
        <f>ROUND(F350*G350,2)</f>
        <v/>
      </c>
    </row>
    <row r="351" ht="15.6" customFormat="1" customHeight="1" s="85">
      <c r="A351" s="125" t="n">
        <v>337</v>
      </c>
      <c r="B351" s="125" t="n"/>
      <c r="C351" s="19" t="inlineStr">
        <is>
          <t>08.3.03.05-0002</t>
        </is>
      </c>
      <c r="D351" s="126" t="inlineStr">
        <is>
          <t>Проволока канатная оцинкованная, диаметр 3 мм</t>
        </is>
      </c>
      <c r="E351" s="125" t="inlineStr">
        <is>
          <t>т</t>
        </is>
      </c>
      <c r="F351" s="125" t="n">
        <v>0.031434</v>
      </c>
      <c r="G351" s="133" t="n">
        <v>8190</v>
      </c>
      <c r="H351" s="133">
        <f>ROUND(F351*G351,2)</f>
        <v/>
      </c>
    </row>
    <row r="352" ht="15.6" customFormat="1" customHeight="1" s="85">
      <c r="A352" s="125" t="n">
        <v>338</v>
      </c>
      <c r="B352" s="125" t="n"/>
      <c r="C352" s="19" t="inlineStr">
        <is>
          <t>14.5.09.07-0022</t>
        </is>
      </c>
      <c r="D352" s="126" t="inlineStr">
        <is>
          <t>Растворитель № 646</t>
        </is>
      </c>
      <c r="E352" s="125" t="inlineStr">
        <is>
          <t>т</t>
        </is>
      </c>
      <c r="F352" s="125" t="n">
        <v>0.02431</v>
      </c>
      <c r="G352" s="133" t="n">
        <v>10465</v>
      </c>
      <c r="H352" s="133">
        <f>ROUND(F352*G352,2)</f>
        <v/>
      </c>
    </row>
    <row r="353" ht="31.35" customFormat="1" customHeight="1" s="85">
      <c r="A353" s="125" t="n">
        <v>339</v>
      </c>
      <c r="B353" s="125" t="n"/>
      <c r="C353" s="19" t="inlineStr">
        <is>
          <t>24.3.03.03-0022</t>
        </is>
      </c>
      <c r="D353" s="126" t="inlineStr">
        <is>
          <t>Трубы ливневые полиэтиленовые двухслойные профилированные, SN6, диаметр 125 мм</t>
        </is>
      </c>
      <c r="E353" s="125" t="inlineStr">
        <is>
          <t>м</t>
        </is>
      </c>
      <c r="F353" s="125" t="n">
        <v>9.98</v>
      </c>
      <c r="G353" s="133" t="n">
        <v>25.37</v>
      </c>
      <c r="H353" s="133">
        <f>ROUND(F353*G353,2)</f>
        <v/>
      </c>
    </row>
    <row r="354" ht="15.6" customFormat="1" customHeight="1" s="85">
      <c r="A354" s="125" t="n">
        <v>340</v>
      </c>
      <c r="B354" s="125" t="n"/>
      <c r="C354" s="19" t="inlineStr">
        <is>
          <t>Прайс из СД ОП</t>
        </is>
      </c>
      <c r="D354" s="126" t="inlineStr">
        <is>
          <t>Шкаф пожарный ШП-03 навесной  (1900,0/1,18)</t>
        </is>
      </c>
      <c r="E354" s="125" t="inlineStr">
        <is>
          <t>шт.</t>
        </is>
      </c>
      <c r="F354" s="125" t="n">
        <v>1</v>
      </c>
      <c r="G354" s="133" t="n">
        <v>242.86013206748</v>
      </c>
      <c r="H354" s="133">
        <f>ROUND(F354*G354,2)</f>
        <v/>
      </c>
    </row>
    <row r="355" ht="62.45" customFormat="1" customHeight="1" s="85">
      <c r="A355" s="125" t="n">
        <v>341</v>
      </c>
      <c r="B355" s="125" t="n"/>
      <c r="C355" s="19" t="inlineStr">
        <is>
          <t>14.4.04.13-0210</t>
        </is>
      </c>
      <c r="D355" s="126" t="inlineStr">
        <is>
          <t>Эмаль из суспензии пигментов, растворенных в крезольно-формальдегидной и поливинилбутиральной смолах с органическими растворителями</t>
        </is>
      </c>
      <c r="E355" s="125" t="inlineStr">
        <is>
          <t>т</t>
        </is>
      </c>
      <c r="F355" s="125" t="n">
        <v>0.00966</v>
      </c>
      <c r="G355" s="133" t="n">
        <v>25020</v>
      </c>
      <c r="H355" s="133">
        <f>ROUND(F355*G355,2)</f>
        <v/>
      </c>
    </row>
    <row r="356" ht="15.6" customFormat="1" customHeight="1" s="85">
      <c r="A356" s="125" t="n">
        <v>342</v>
      </c>
      <c r="B356" s="125" t="n"/>
      <c r="C356" s="19" t="inlineStr">
        <is>
          <t>04.3.01.12-0002</t>
        </is>
      </c>
      <c r="D356" s="126" t="inlineStr">
        <is>
          <t>Раствор кладочный, цементно-известковый, М25</t>
        </is>
      </c>
      <c r="E356" s="125" t="inlineStr">
        <is>
          <t>м3</t>
        </is>
      </c>
      <c r="F356" s="125" t="n">
        <v>0.486</v>
      </c>
      <c r="G356" s="133" t="n">
        <v>497</v>
      </c>
      <c r="H356" s="133">
        <f>ROUND(F356*G356,2)</f>
        <v/>
      </c>
    </row>
    <row r="357" ht="31.35" customFormat="1" customHeight="1" s="85">
      <c r="A357" s="125" t="n">
        <v>343</v>
      </c>
      <c r="B357" s="125" t="n"/>
      <c r="C357" s="19" t="inlineStr">
        <is>
          <t>21.1.06.10-0450</t>
        </is>
      </c>
      <c r="D357" s="126" t="inlineStr">
        <is>
          <t>Кабель силовой с медными жилами ВВГ 2х1,5-1000</t>
        </is>
      </c>
      <c r="E357" s="125" t="inlineStr">
        <is>
          <t>1000 м</t>
        </is>
      </c>
      <c r="F357" s="125" t="n">
        <v>0.09180000000000001</v>
      </c>
      <c r="G357" s="133" t="n">
        <v>2615.95</v>
      </c>
      <c r="H357" s="133">
        <f>ROUND(F357*G357,2)</f>
        <v/>
      </c>
    </row>
    <row r="358" ht="31.35" customFormat="1" customHeight="1" s="85">
      <c r="A358" s="125" t="n">
        <v>344</v>
      </c>
      <c r="B358" s="125" t="n"/>
      <c r="C358" s="19" t="inlineStr">
        <is>
          <t>08.3.03.06-0002</t>
        </is>
      </c>
      <c r="D358" s="126" t="inlineStr">
        <is>
          <t>Проволока горячекатаная в мотках, диаметр 6,3-6,5 мм</t>
        </is>
      </c>
      <c r="E358" s="125" t="inlineStr">
        <is>
          <t>т</t>
        </is>
      </c>
      <c r="F358" s="125" t="n">
        <v>0.0519129</v>
      </c>
      <c r="G358" s="133" t="n">
        <v>4455.2</v>
      </c>
      <c r="H358" s="133">
        <f>ROUND(F358*G358,2)</f>
        <v/>
      </c>
    </row>
    <row r="359" ht="31.35" customFormat="1" customHeight="1" s="85">
      <c r="A359" s="125" t="n">
        <v>345</v>
      </c>
      <c r="B359" s="125" t="n"/>
      <c r="C359" s="19" t="inlineStr">
        <is>
          <t>19.2.03.02-0021</t>
        </is>
      </c>
      <c r="D359" s="126" t="inlineStr">
        <is>
          <t>Решетки вентиляционные алюминиевые "АРКТОС" типа: АДН, размером 100х200 мм</t>
        </is>
      </c>
      <c r="E359" s="125" t="inlineStr">
        <is>
          <t>шт</t>
        </is>
      </c>
      <c r="F359" s="125" t="n">
        <v>3</v>
      </c>
      <c r="G359" s="133" t="n">
        <v>74.92</v>
      </c>
      <c r="H359" s="133">
        <f>ROUND(F359*G359,2)</f>
        <v/>
      </c>
    </row>
    <row r="360" ht="62.45" customFormat="1" customHeight="1" s="85">
      <c r="A360" s="125" t="n">
        <v>346</v>
      </c>
      <c r="B360" s="125" t="n"/>
      <c r="C360" s="19" t="inlineStr">
        <is>
          <t>07.2.06.03-0155</t>
        </is>
      </c>
      <c r="D360" s="126" t="inlineStr">
        <is>
          <t>Профиль направляющий, стальной, оцинкованный, для монтажа гипсовых перегородок и подвесных потолков, длина 3 м, сечение 60х27х0,6 мм</t>
        </is>
      </c>
      <c r="E360" s="125" t="inlineStr">
        <is>
          <t>м</t>
        </is>
      </c>
      <c r="F360" s="125" t="n">
        <v>40.35</v>
      </c>
      <c r="G360" s="133" t="n">
        <v>5.5</v>
      </c>
      <c r="H360" s="133">
        <f>ROUND(F360*G360,2)</f>
        <v/>
      </c>
    </row>
    <row r="361" ht="15.6" customFormat="1" customHeight="1" s="85">
      <c r="A361" s="125" t="n">
        <v>347</v>
      </c>
      <c r="B361" s="125" t="n"/>
      <c r="C361" s="19" t="inlineStr">
        <is>
          <t>01.7.11.07-0034</t>
        </is>
      </c>
      <c r="D361" s="126" t="inlineStr">
        <is>
          <t>Электроды сварочные Э42А, диаметр 4 мм</t>
        </is>
      </c>
      <c r="E361" s="125" t="inlineStr">
        <is>
          <t>кг</t>
        </is>
      </c>
      <c r="F361" s="125" t="n">
        <v>20.407568</v>
      </c>
      <c r="G361" s="133" t="n">
        <v>10.57</v>
      </c>
      <c r="H361" s="133">
        <f>ROUND(F361*G361,2)</f>
        <v/>
      </c>
    </row>
    <row r="362" ht="62.45" customFormat="1" customHeight="1" s="85">
      <c r="A362" s="125" t="n">
        <v>348</v>
      </c>
      <c r="B362" s="125" t="n"/>
      <c r="C362" s="19" t="inlineStr">
        <is>
          <t>23.8.04.12-0124</t>
        </is>
      </c>
      <c r="D362" s="126" t="inlineStr">
        <is>
          <t>Тройники равнопроходные, номинальное давление до 16 МПа, номинальный диаметр 100 мм, наружный диаметр и толщина стенки 108х9,0 мм</t>
        </is>
      </c>
      <c r="E362" s="125" t="inlineStr">
        <is>
          <t>шт</t>
        </is>
      </c>
      <c r="F362" s="125" t="n">
        <v>1</v>
      </c>
      <c r="G362" s="133" t="n">
        <v>207.11</v>
      </c>
      <c r="H362" s="133">
        <f>ROUND(F362*G362,2)</f>
        <v/>
      </c>
    </row>
    <row r="363" ht="31.35" customFormat="1" customHeight="1" s="85">
      <c r="A363" s="125" t="n">
        <v>349</v>
      </c>
      <c r="B363" s="125" t="n"/>
      <c r="C363" s="19" t="inlineStr">
        <is>
          <t>01.7.15.03-0014</t>
        </is>
      </c>
      <c r="D363" s="126" t="inlineStr">
        <is>
          <t>Болты с гайками и шайбами для санитарно-технических работ, диаметр 16 мм</t>
        </is>
      </c>
      <c r="E363" s="125" t="inlineStr">
        <is>
          <t>т</t>
        </is>
      </c>
      <c r="F363" s="125" t="n">
        <v>0.013919</v>
      </c>
      <c r="G363" s="133" t="n">
        <v>14830</v>
      </c>
      <c r="H363" s="133">
        <f>ROUND(F363*G363,2)</f>
        <v/>
      </c>
    </row>
    <row r="364" ht="15.6" customFormat="1" customHeight="1" s="85">
      <c r="A364" s="125" t="n">
        <v>350</v>
      </c>
      <c r="B364" s="125" t="n"/>
      <c r="C364" s="19" t="inlineStr">
        <is>
          <t>01.2.01.02-0054</t>
        </is>
      </c>
      <c r="D364" s="126" t="inlineStr">
        <is>
          <t>Битумы нефтяные строительные БН-90/10</t>
        </is>
      </c>
      <c r="E364" s="125" t="inlineStr">
        <is>
          <t>т</t>
        </is>
      </c>
      <c r="F364" s="125" t="n">
        <v>0.148944</v>
      </c>
      <c r="G364" s="133" t="n">
        <v>1383.1</v>
      </c>
      <c r="H364" s="133">
        <f>ROUND(F364*G364,2)</f>
        <v/>
      </c>
    </row>
    <row r="365" ht="15.6" customFormat="1" customHeight="1" s="85">
      <c r="A365" s="125" t="n">
        <v>351</v>
      </c>
      <c r="B365" s="125" t="n"/>
      <c r="C365" s="19" t="inlineStr">
        <is>
          <t>20.1.02.23-0082</t>
        </is>
      </c>
      <c r="D365" s="126" t="inlineStr">
        <is>
          <t>Перемычки гибкие, тип ПГС-50</t>
        </is>
      </c>
      <c r="E365" s="125" t="inlineStr">
        <is>
          <t>10 шт</t>
        </is>
      </c>
      <c r="F365" s="125" t="n">
        <v>5.1</v>
      </c>
      <c r="G365" s="133" t="n">
        <v>39</v>
      </c>
      <c r="H365" s="133">
        <f>ROUND(F365*G365,2)</f>
        <v/>
      </c>
    </row>
    <row r="366" ht="31.35" customFormat="1" customHeight="1" s="85">
      <c r="A366" s="125" t="n">
        <v>352</v>
      </c>
      <c r="B366" s="125" t="n"/>
      <c r="C366" s="19" t="inlineStr">
        <is>
          <t>08.4.03.02-0004</t>
        </is>
      </c>
      <c r="D366" s="126" t="inlineStr">
        <is>
          <t>Сталь арматурная, горячекатаная, гладкая, класс А-I, диаметр 12 мм</t>
        </is>
      </c>
      <c r="E366" s="125" t="inlineStr">
        <is>
          <t>т</t>
        </is>
      </c>
      <c r="F366" s="125" t="n">
        <v>0.0301</v>
      </c>
      <c r="G366" s="133" t="n">
        <v>6508.75</v>
      </c>
      <c r="H366" s="133">
        <f>ROUND(F366*G366,2)</f>
        <v/>
      </c>
    </row>
    <row r="367" ht="31.35" customFormat="1" customHeight="1" s="85">
      <c r="A367" s="125" t="n">
        <v>353</v>
      </c>
      <c r="B367" s="125" t="n"/>
      <c r="C367" s="19" t="inlineStr">
        <is>
          <t>19.2.03.02-0022</t>
        </is>
      </c>
      <c r="D367" s="126" t="inlineStr">
        <is>
          <t>Решетки вентиляционные алюминиевые "АРКТОС" типа: АДН, размером 100х300 мм</t>
        </is>
      </c>
      <c r="E367" s="125" t="inlineStr">
        <is>
          <t>шт</t>
        </is>
      </c>
      <c r="F367" s="125" t="n">
        <v>2</v>
      </c>
      <c r="G367" s="133" t="n">
        <v>94.43000000000001</v>
      </c>
      <c r="H367" s="133">
        <f>ROUND(F367*G367,2)</f>
        <v/>
      </c>
    </row>
    <row r="368" ht="15.6" customFormat="1" customHeight="1" s="85">
      <c r="A368" s="125" t="n">
        <v>354</v>
      </c>
      <c r="B368" s="125" t="n"/>
      <c r="C368" s="19" t="inlineStr">
        <is>
          <t>01.7.06.02-0002</t>
        </is>
      </c>
      <c r="D368" s="126" t="inlineStr">
        <is>
          <t>Лента бутиловая диффузионная</t>
        </is>
      </c>
      <c r="E368" s="125" t="inlineStr">
        <is>
          <t>м</t>
        </is>
      </c>
      <c r="F368" s="125" t="n">
        <v>23.4165</v>
      </c>
      <c r="G368" s="133" t="n">
        <v>7.95</v>
      </c>
      <c r="H368" s="133">
        <f>ROUND(F368*G368,2)</f>
        <v/>
      </c>
    </row>
    <row r="369" ht="46.9" customFormat="1" customHeight="1" s="85">
      <c r="A369" s="125" t="n">
        <v>355</v>
      </c>
      <c r="B369" s="125" t="n"/>
      <c r="C369" s="19" t="inlineStr">
        <is>
          <t>01.7.19.09-0021</t>
        </is>
      </c>
      <c r="D369" s="126" t="inlineStr">
        <is>
          <t>Рукава резинотканевые напорно-всасывающие для воды давлением 1 МПа (10 кгс/см2), внутренний диаметр 16 мм</t>
        </is>
      </c>
      <c r="E369" s="125" t="inlineStr">
        <is>
          <t>м</t>
        </is>
      </c>
      <c r="F369" s="125" t="n">
        <v>5</v>
      </c>
      <c r="G369" s="133" t="n">
        <v>37.18</v>
      </c>
      <c r="H369" s="133">
        <f>ROUND(F369*G369,2)</f>
        <v/>
      </c>
    </row>
    <row r="370" ht="15.6" customFormat="1" customHeight="1" s="85">
      <c r="A370" s="125" t="n">
        <v>356</v>
      </c>
      <c r="B370" s="125" t="n"/>
      <c r="C370" s="19" t="inlineStr">
        <is>
          <t>18.5.08.11-0001</t>
        </is>
      </c>
      <c r="D370" s="126" t="inlineStr">
        <is>
          <t>Плита монтажная двойная</t>
        </is>
      </c>
      <c r="E370" s="125" t="inlineStr">
        <is>
          <t>шт</t>
        </is>
      </c>
      <c r="F370" s="125" t="n">
        <v>7</v>
      </c>
      <c r="G370" s="133" t="n">
        <v>26.2</v>
      </c>
      <c r="H370" s="133">
        <f>ROUND(F370*G370,2)</f>
        <v/>
      </c>
    </row>
    <row r="371" ht="15.6" customFormat="1" customHeight="1" s="85">
      <c r="A371" s="125" t="n">
        <v>357</v>
      </c>
      <c r="B371" s="125" t="n"/>
      <c r="C371" s="19" t="inlineStr">
        <is>
          <t>10.1.02.02-0103</t>
        </is>
      </c>
      <c r="D371" s="126" t="inlineStr">
        <is>
          <t>Листы алюминиевые, марка АД1Н, толщина 1 мм</t>
        </is>
      </c>
      <c r="E371" s="125" t="inlineStr">
        <is>
          <t>кг</t>
        </is>
      </c>
      <c r="F371" s="125" t="n">
        <v>3.39669</v>
      </c>
      <c r="G371" s="133" t="n">
        <v>52.86</v>
      </c>
      <c r="H371" s="133">
        <f>ROUND(F371*G371,2)</f>
        <v/>
      </c>
    </row>
    <row r="372" ht="46.9" customFormat="1" customHeight="1" s="85">
      <c r="A372" s="125" t="n">
        <v>358</v>
      </c>
      <c r="B372" s="125" t="n"/>
      <c r="C372" s="19" t="inlineStr">
        <is>
          <t>19.2.03.02-0080</t>
        </is>
      </c>
      <c r="D372" s="126" t="inlineStr">
        <is>
          <t>Решетки вентиляционные, жалюзийные, регулируемые АМН, алюминиевые, размер 150х150 мм</t>
        </is>
      </c>
      <c r="E372" s="125" t="inlineStr">
        <is>
          <t>шт</t>
        </is>
      </c>
      <c r="F372" s="125" t="n">
        <v>3</v>
      </c>
      <c r="G372" s="133" t="n">
        <v>59.36</v>
      </c>
      <c r="H372" s="133">
        <f>ROUND(F372*G372,2)</f>
        <v/>
      </c>
    </row>
    <row r="373" ht="31.35" customFormat="1" customHeight="1" s="85">
      <c r="A373" s="125" t="n">
        <v>359</v>
      </c>
      <c r="B373" s="125" t="n"/>
      <c r="C373" s="19" t="inlineStr">
        <is>
          <t>08.3.07.01-0076</t>
        </is>
      </c>
      <c r="D373" s="126" t="inlineStr">
        <is>
          <t>Прокат полосовой, горячекатаный, марка стали Ст3сп, ширина 50-200 мм, толщина 4-5 мм</t>
        </is>
      </c>
      <c r="E373" s="125" t="inlineStr">
        <is>
          <t>т</t>
        </is>
      </c>
      <c r="F373" s="125" t="n">
        <v>0.03522</v>
      </c>
      <c r="G373" s="133" t="n">
        <v>5000</v>
      </c>
      <c r="H373" s="133">
        <f>ROUND(F373*G373,2)</f>
        <v/>
      </c>
    </row>
    <row r="374" ht="31.35" customFormat="1" customHeight="1" s="85">
      <c r="A374" s="125" t="n">
        <v>360</v>
      </c>
      <c r="B374" s="125" t="n"/>
      <c r="C374" s="19" t="inlineStr">
        <is>
          <t>23.8.04.06-0234</t>
        </is>
      </c>
      <c r="D374" s="126" t="inlineStr">
        <is>
          <t>Отводы диаметром условного прохода: 100 мм и наружным диаметром 122 мм</t>
        </is>
      </c>
      <c r="E374" s="125" t="inlineStr">
        <is>
          <t>шт</t>
        </is>
      </c>
      <c r="F374" s="125" t="n">
        <v>4</v>
      </c>
      <c r="G374" s="133" t="n">
        <v>43.21</v>
      </c>
      <c r="H374" s="133">
        <f>ROUND(F374*G374,2)</f>
        <v/>
      </c>
    </row>
    <row r="375" ht="46.9" customFormat="1" customHeight="1" s="85">
      <c r="A375" s="125" t="n">
        <v>361</v>
      </c>
      <c r="B375" s="125" t="n"/>
      <c r="C375" s="19" t="inlineStr">
        <is>
          <t>19.2.02.02-0014</t>
        </is>
      </c>
      <c r="D375" s="126" t="inlineStr">
        <is>
          <t>Зонт вентиляционных систем из листовой оцинкованной стали, круглый, диаметр шахты 400 мм</t>
        </is>
      </c>
      <c r="E375" s="125" t="inlineStr">
        <is>
          <t>шт</t>
        </is>
      </c>
      <c r="F375" s="125" t="n">
        <v>1</v>
      </c>
      <c r="G375" s="133" t="n">
        <v>169.7</v>
      </c>
      <c r="H375" s="133">
        <f>ROUND(F375*G375,2)</f>
        <v/>
      </c>
    </row>
    <row r="376" ht="15.6" customFormat="1" customHeight="1" s="85">
      <c r="A376" s="125" t="n">
        <v>362</v>
      </c>
      <c r="B376" s="125" t="n"/>
      <c r="C376" s="19" t="inlineStr">
        <is>
          <t>20.5.04.10-0011</t>
        </is>
      </c>
      <c r="D376" s="126" t="inlineStr">
        <is>
          <t>Сжимы соединительные</t>
        </is>
      </c>
      <c r="E376" s="125" t="inlineStr">
        <is>
          <t>100 шт</t>
        </is>
      </c>
      <c r="F376" s="125" t="n">
        <v>1.68</v>
      </c>
      <c r="G376" s="133" t="n">
        <v>100</v>
      </c>
      <c r="H376" s="133">
        <f>ROUND(F376*G376,2)</f>
        <v/>
      </c>
    </row>
    <row r="377" ht="31.35" customFormat="1" customHeight="1" s="85">
      <c r="A377" s="125" t="n">
        <v>363</v>
      </c>
      <c r="B377" s="125" t="n"/>
      <c r="C377" s="19" t="inlineStr">
        <is>
          <t>08.3.03.05-0013</t>
        </is>
      </c>
      <c r="D377" s="126" t="inlineStr">
        <is>
          <t>Проволока стальная низкоуглеродистая разного назначения оцинкованная, диаметр 1,6 мм</t>
        </is>
      </c>
      <c r="E377" s="125" t="inlineStr">
        <is>
          <t>т</t>
        </is>
      </c>
      <c r="F377" s="125" t="n">
        <v>0.011407</v>
      </c>
      <c r="G377" s="133" t="n">
        <v>14690</v>
      </c>
      <c r="H377" s="133">
        <f>ROUND(F377*G377,2)</f>
        <v/>
      </c>
    </row>
    <row r="378" ht="31.35" customFormat="1" customHeight="1" s="85">
      <c r="A378" s="125" t="n">
        <v>364</v>
      </c>
      <c r="B378" s="125" t="n"/>
      <c r="C378" s="19" t="inlineStr">
        <is>
          <t>19.2.02.01-0003</t>
        </is>
      </c>
      <c r="D378" s="126" t="inlineStr">
        <is>
          <t>Зонты вентиляционных систем из листовой и сортовой стали, круглые, диаметр шахты 315 мм</t>
        </is>
      </c>
      <c r="E378" s="125" t="inlineStr">
        <is>
          <t>шт</t>
        </is>
      </c>
      <c r="F378" s="125" t="n">
        <v>1</v>
      </c>
      <c r="G378" s="133" t="n">
        <v>167.33</v>
      </c>
      <c r="H378" s="133">
        <f>ROUND(F378*G378,2)</f>
        <v/>
      </c>
    </row>
    <row r="379" ht="31.35" customFormat="1" customHeight="1" s="85">
      <c r="A379" s="125" t="n">
        <v>365</v>
      </c>
      <c r="B379" s="125" t="n"/>
      <c r="C379" s="19" t="inlineStr">
        <is>
          <t>12.2.03.10-0008</t>
        </is>
      </c>
      <c r="D379" s="126" t="inlineStr">
        <is>
          <t>Стеклопластик рулонный теплоизоляционный, плотность 120 г/м2, ширина 1м</t>
        </is>
      </c>
      <c r="E379" s="125" t="inlineStr">
        <is>
          <t>м2</t>
        </is>
      </c>
      <c r="F379" s="125" t="n">
        <v>17.631732</v>
      </c>
      <c r="G379" s="133" t="n">
        <v>9.359999999999999</v>
      </c>
      <c r="H379" s="133">
        <f>ROUND(F379*G379,2)</f>
        <v/>
      </c>
    </row>
    <row r="380" ht="15.6" customFormat="1" customHeight="1" s="85">
      <c r="A380" s="125" t="n">
        <v>366</v>
      </c>
      <c r="B380" s="125" t="n"/>
      <c r="C380" s="19" t="inlineStr">
        <is>
          <t>01.7.02.09-0002</t>
        </is>
      </c>
      <c r="D380" s="126" t="inlineStr">
        <is>
          <t>Шпагат бумажный</t>
        </is>
      </c>
      <c r="E380" s="125" t="inlineStr">
        <is>
          <t>кг</t>
        </is>
      </c>
      <c r="F380" s="125" t="n">
        <v>14.262</v>
      </c>
      <c r="G380" s="133" t="n">
        <v>11.5</v>
      </c>
      <c r="H380" s="133">
        <f>ROUND(F380*G380,2)</f>
        <v/>
      </c>
    </row>
    <row r="381" ht="31.35" customFormat="1" customHeight="1" s="85">
      <c r="A381" s="125" t="n">
        <v>367</v>
      </c>
      <c r="B381" s="125" t="n"/>
      <c r="C381" s="19" t="inlineStr">
        <is>
          <t>08.3.06.01-0021</t>
        </is>
      </c>
      <c r="D381" s="126" t="inlineStr">
        <is>
          <t>Сталь листовая горячекатаная рифленая марки: Ст0 толщиной 3-4 мм</t>
        </is>
      </c>
      <c r="E381" s="125" t="inlineStr">
        <is>
          <t>т</t>
        </is>
      </c>
      <c r="F381" s="125" t="n">
        <v>0.023</v>
      </c>
      <c r="G381" s="133" t="n">
        <v>7115.48</v>
      </c>
      <c r="H381" s="133">
        <f>ROUND(F381*G381,2)</f>
        <v/>
      </c>
    </row>
    <row r="382" ht="31.35" customFormat="1" customHeight="1" s="85">
      <c r="A382" s="125" t="n">
        <v>368</v>
      </c>
      <c r="B382" s="125" t="n"/>
      <c r="C382" s="19" t="inlineStr">
        <is>
          <t>204-0005</t>
        </is>
      </c>
      <c r="D382" s="126" t="inlineStr">
        <is>
          <t>Горячекатаная арматурная сталь гладкая класса А-I, диаметром 14 мм</t>
        </is>
      </c>
      <c r="E382" s="125" t="inlineStr">
        <is>
          <t>т</t>
        </is>
      </c>
      <c r="F382" s="125" t="n">
        <v>0.0263448</v>
      </c>
      <c r="G382" s="133" t="n">
        <v>6210</v>
      </c>
      <c r="H382" s="133">
        <f>ROUND(F382*G382,2)</f>
        <v/>
      </c>
    </row>
    <row r="383" ht="15.6" customFormat="1" customHeight="1" s="85">
      <c r="A383" s="125" t="n">
        <v>369</v>
      </c>
      <c r="B383" s="125" t="n"/>
      <c r="C383" s="19" t="inlineStr">
        <is>
          <t>01.3.01.01-0001</t>
        </is>
      </c>
      <c r="D383" s="126" t="inlineStr">
        <is>
          <t>Бензин авиационный Б-70</t>
        </is>
      </c>
      <c r="E383" s="125" t="inlineStr">
        <is>
          <t>т</t>
        </is>
      </c>
      <c r="F383" s="125" t="n">
        <v>0.036</v>
      </c>
      <c r="G383" s="133" t="n">
        <v>4488.4</v>
      </c>
      <c r="H383" s="133">
        <f>ROUND(F383*G383,2)</f>
        <v/>
      </c>
    </row>
    <row r="384" ht="46.9" customFormat="1" customHeight="1" s="85">
      <c r="A384" s="125" t="n">
        <v>370</v>
      </c>
      <c r="B384" s="125" t="n"/>
      <c r="C384" s="19" t="inlineStr">
        <is>
          <t>23.8.03.11-0658</t>
        </is>
      </c>
      <c r="D384" s="126" t="inlineStr">
        <is>
          <t>Фланцы стальные плоские приварные из стали ВСт3сп2, ВСт3сп3, номинальное давление 1,0 МПа, номинальный диаметр 150 мм</t>
        </is>
      </c>
      <c r="E384" s="125" t="inlineStr">
        <is>
          <t>шт</t>
        </is>
      </c>
      <c r="F384" s="125" t="n">
        <v>2.09</v>
      </c>
      <c r="G384" s="133" t="n">
        <v>75</v>
      </c>
      <c r="H384" s="133">
        <f>ROUND(F384*G384,2)</f>
        <v/>
      </c>
    </row>
    <row r="385" ht="62.45" customFormat="1" customHeight="1" s="85">
      <c r="A385" s="125" t="n">
        <v>371</v>
      </c>
      <c r="B385" s="125" t="n"/>
      <c r="C385" s="19" t="inlineStr">
        <is>
          <t>23.3.06.04-0008</t>
        </is>
      </c>
      <c r="D385" s="126" t="inlineStr">
        <is>
          <t>Трубы стальные сварные неоцинкованные водогазопроводные с резьбой, легкие, номинальный диаметр 25 мм, толщина стенки 2,8 мм</t>
        </is>
      </c>
      <c r="E385" s="125" t="inlineStr">
        <is>
          <t>м</t>
        </is>
      </c>
      <c r="F385" s="125" t="n">
        <v>10.14</v>
      </c>
      <c r="G385" s="133" t="n">
        <v>15.33</v>
      </c>
      <c r="H385" s="133">
        <f>ROUND(F385*G385,2)</f>
        <v/>
      </c>
    </row>
    <row r="386" ht="31.35" customFormat="1" customHeight="1" s="85">
      <c r="A386" s="125" t="n">
        <v>372</v>
      </c>
      <c r="B386" s="125" t="n"/>
      <c r="C386" s="19" t="inlineStr">
        <is>
          <t>11.1.03.03-0012</t>
        </is>
      </c>
      <c r="D386" s="126" t="inlineStr">
        <is>
          <t>Брусья необрезные, хвойных пород, длина 4-6,5 м, все ширины, толщина 100, 125 мм, сорт IV</t>
        </is>
      </c>
      <c r="E386" s="125" t="inlineStr">
        <is>
          <t>м3</t>
        </is>
      </c>
      <c r="F386" s="125" t="n">
        <v>0.1734</v>
      </c>
      <c r="G386" s="133" t="n">
        <v>880.01</v>
      </c>
      <c r="H386" s="133">
        <f>ROUND(F386*G386,2)</f>
        <v/>
      </c>
    </row>
    <row r="387" ht="15.6" customFormat="1" customHeight="1" s="85">
      <c r="A387" s="125" t="n">
        <v>373</v>
      </c>
      <c r="B387" s="125" t="n"/>
      <c r="C387" s="19" t="inlineStr">
        <is>
          <t>14.4.03.03-0002</t>
        </is>
      </c>
      <c r="D387" s="126" t="inlineStr">
        <is>
          <t>Лак битумный БТ-123</t>
        </is>
      </c>
      <c r="E387" s="125" t="inlineStr">
        <is>
          <t>т</t>
        </is>
      </c>
      <c r="F387" s="125" t="n">
        <v>0.019236</v>
      </c>
      <c r="G387" s="133" t="n">
        <v>7826.9</v>
      </c>
      <c r="H387" s="133">
        <f>ROUND(F387*G387,2)</f>
        <v/>
      </c>
    </row>
    <row r="388" ht="31.35" customFormat="1" customHeight="1" s="85">
      <c r="A388" s="125" t="n">
        <v>374</v>
      </c>
      <c r="B388" s="125" t="n"/>
      <c r="C388" s="19" t="inlineStr">
        <is>
          <t>14.4.02.04-0119</t>
        </is>
      </c>
      <c r="D388" s="126" t="inlineStr">
        <is>
          <t>Краска для внутренних работ МА-025, светло-бежевая</t>
        </is>
      </c>
      <c r="E388" s="125" t="inlineStr">
        <is>
          <t>т</t>
        </is>
      </c>
      <c r="F388" s="125" t="n">
        <v>0.012792</v>
      </c>
      <c r="G388" s="133" t="n">
        <v>11752</v>
      </c>
      <c r="H388" s="133">
        <f>ROUND(F388*G388,2)</f>
        <v/>
      </c>
    </row>
    <row r="389" ht="62.45" customFormat="1" customHeight="1" s="85">
      <c r="A389" s="125" t="n">
        <v>375</v>
      </c>
      <c r="B389" s="125" t="n"/>
      <c r="C389" s="19" t="inlineStr">
        <is>
          <t>08.2.02.11-0007</t>
        </is>
      </c>
      <c r="D389" s="126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389" s="125" t="inlineStr">
        <is>
          <t>10 м</t>
        </is>
      </c>
      <c r="F389" s="125" t="n">
        <v>2.9709629</v>
      </c>
      <c r="G389" s="133" t="n">
        <v>50.24</v>
      </c>
      <c r="H389" s="133">
        <f>ROUND(F389*G389,2)</f>
        <v/>
      </c>
    </row>
    <row r="390" ht="93.59999999999999" customFormat="1" customHeight="1" s="85">
      <c r="A390" s="125" t="n">
        <v>376</v>
      </c>
      <c r="B390" s="125" t="n"/>
      <c r="C390" s="19" t="inlineStr">
        <is>
          <t>07.2.07.12-0003</t>
        </is>
      </c>
      <c r="D390" s="126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390" s="125" t="inlineStr">
        <is>
          <t>т</t>
        </is>
      </c>
      <c r="F390" s="125" t="n">
        <v>0.0130248</v>
      </c>
      <c r="G390" s="133" t="n">
        <v>11255</v>
      </c>
      <c r="H390" s="133">
        <f>ROUND(F390*G390,2)</f>
        <v/>
      </c>
    </row>
    <row r="391" ht="31.35" customFormat="1" customHeight="1" s="85">
      <c r="A391" s="125" t="n">
        <v>377</v>
      </c>
      <c r="B391" s="125" t="n"/>
      <c r="C391" s="19" t="inlineStr">
        <is>
          <t>01.7.15.03-0031</t>
        </is>
      </c>
      <c r="D391" s="126" t="inlineStr">
        <is>
          <t>Болты с гайками и шайбами оцинкованные, диаметр 6 мм</t>
        </is>
      </c>
      <c r="E391" s="125" t="inlineStr">
        <is>
          <t>кг</t>
        </is>
      </c>
      <c r="F391" s="125" t="n">
        <v>5.04</v>
      </c>
      <c r="G391" s="133" t="n">
        <v>28.22</v>
      </c>
      <c r="H391" s="133">
        <f>ROUND(F391*G391,2)</f>
        <v/>
      </c>
    </row>
    <row r="392" ht="15.6" customFormat="1" customHeight="1" s="85">
      <c r="A392" s="125" t="n">
        <v>378</v>
      </c>
      <c r="B392" s="125" t="n"/>
      <c r="C392" s="19" t="inlineStr">
        <is>
          <t>11.3.03.15-0021</t>
        </is>
      </c>
      <c r="D392" s="126" t="inlineStr">
        <is>
          <t>Клинья пластиковые монтажные</t>
        </is>
      </c>
      <c r="E392" s="125" t="inlineStr">
        <is>
          <t>100 шт</t>
        </is>
      </c>
      <c r="F392" s="125" t="n">
        <v>2.796</v>
      </c>
      <c r="G392" s="133" t="n">
        <v>50</v>
      </c>
      <c r="H392" s="133">
        <f>ROUND(F392*G392,2)</f>
        <v/>
      </c>
    </row>
    <row r="393" ht="31.35" customFormat="1" customHeight="1" s="85">
      <c r="A393" s="125" t="n">
        <v>379</v>
      </c>
      <c r="B393" s="125" t="n"/>
      <c r="C393" s="19" t="inlineStr">
        <is>
          <t>19.2.02.01-0001</t>
        </is>
      </c>
      <c r="D393" s="126" t="inlineStr">
        <is>
          <t>Зонты вентиляционных систем из листовой и сортовой стали, круглые, диаметр шахты 200 мм</t>
        </is>
      </c>
      <c r="E393" s="125" t="inlineStr">
        <is>
          <t>шт</t>
        </is>
      </c>
      <c r="F393" s="125" t="n">
        <v>1</v>
      </c>
      <c r="G393" s="133" t="n">
        <v>138.79</v>
      </c>
      <c r="H393" s="133">
        <f>ROUND(F393*G393,2)</f>
        <v/>
      </c>
    </row>
    <row r="394" ht="15.6" customFormat="1" customHeight="1" s="85">
      <c r="A394" s="125" t="n">
        <v>380</v>
      </c>
      <c r="B394" s="125" t="n"/>
      <c r="C394" s="19" t="inlineStr">
        <is>
          <t>01.7.15.02-0051</t>
        </is>
      </c>
      <c r="D394" s="126" t="inlineStr">
        <is>
          <t>Болты анкерные</t>
        </is>
      </c>
      <c r="E394" s="125" t="inlineStr">
        <is>
          <t>т</t>
        </is>
      </c>
      <c r="F394" s="125" t="n">
        <v>0.0134</v>
      </c>
      <c r="G394" s="133" t="n">
        <v>10068</v>
      </c>
      <c r="H394" s="133">
        <f>ROUND(F394*G394,2)</f>
        <v/>
      </c>
    </row>
    <row r="395" ht="31.35" customFormat="1" customHeight="1" s="85">
      <c r="A395" s="125" t="n">
        <v>381</v>
      </c>
      <c r="B395" s="125" t="n"/>
      <c r="C395" s="19" t="inlineStr">
        <is>
          <t>01.7.17.11-0011</t>
        </is>
      </c>
      <c r="D395" s="126" t="inlineStr">
        <is>
          <t>Шкурка шлифовальная двухслойная с зернистостью 40-25</t>
        </is>
      </c>
      <c r="E395" s="125" t="inlineStr">
        <is>
          <t>м2</t>
        </is>
      </c>
      <c r="F395" s="125" t="n">
        <v>1.8648</v>
      </c>
      <c r="G395" s="133" t="n">
        <v>72.31999999999999</v>
      </c>
      <c r="H395" s="133">
        <f>ROUND(F395*G395,2)</f>
        <v/>
      </c>
    </row>
    <row r="396" ht="15.6" customFormat="1" customHeight="1" s="85">
      <c r="A396" s="125" t="n">
        <v>382</v>
      </c>
      <c r="B396" s="125" t="n"/>
      <c r="C396" s="19" t="inlineStr">
        <is>
          <t>01.7.15.07-0082</t>
        </is>
      </c>
      <c r="D396" s="126" t="inlineStr">
        <is>
          <t>Дюбель-гвозди, размер 6х39 мм</t>
        </is>
      </c>
      <c r="E396" s="125" t="inlineStr">
        <is>
          <t>100 шт</t>
        </is>
      </c>
      <c r="F396" s="125" t="n">
        <v>1.8759</v>
      </c>
      <c r="G396" s="133" t="n">
        <v>70</v>
      </c>
      <c r="H396" s="133">
        <f>ROUND(F396*G396,2)</f>
        <v/>
      </c>
    </row>
    <row r="397" ht="15.6" customFormat="1" customHeight="1" s="85">
      <c r="A397" s="125" t="n">
        <v>383</v>
      </c>
      <c r="B397" s="125" t="n"/>
      <c r="C397" s="19" t="inlineStr">
        <is>
          <t>21.1.08.03-0357</t>
        </is>
      </c>
      <c r="D397" s="126" t="inlineStr">
        <is>
          <t>Кабель контрольный КВВГ 7х1,5</t>
        </is>
      </c>
      <c r="E397" s="125" t="inlineStr">
        <is>
          <t>1000 м</t>
        </is>
      </c>
      <c r="F397" s="125" t="n">
        <v>0.0102</v>
      </c>
      <c r="G397" s="133" t="n">
        <v>12714.39</v>
      </c>
      <c r="H397" s="133">
        <f>ROUND(F397*G397,2)</f>
        <v/>
      </c>
    </row>
    <row r="398" ht="15.6" customFormat="1" customHeight="1" s="85">
      <c r="A398" s="125" t="n">
        <v>384</v>
      </c>
      <c r="B398" s="125" t="n"/>
      <c r="C398" s="19" t="inlineStr">
        <is>
          <t>14.5.06.03-0002</t>
        </is>
      </c>
      <c r="D398" s="126" t="inlineStr">
        <is>
          <t>Паста антисептическая</t>
        </is>
      </c>
      <c r="E398" s="125" t="inlineStr">
        <is>
          <t>т</t>
        </is>
      </c>
      <c r="F398" s="125" t="n">
        <v>0.0082944</v>
      </c>
      <c r="G398" s="133" t="n">
        <v>15255</v>
      </c>
      <c r="H398" s="133">
        <f>ROUND(F398*G398,2)</f>
        <v/>
      </c>
    </row>
    <row r="399" ht="31.35" customFormat="1" customHeight="1" s="85">
      <c r="A399" s="125" t="n">
        <v>385</v>
      </c>
      <c r="B399" s="125" t="n"/>
      <c r="C399" s="19" t="inlineStr">
        <is>
          <t>14.4.01.14-0002</t>
        </is>
      </c>
      <c r="D399" s="126" t="inlineStr">
        <is>
          <t>Грунтовка фосфатирующая ВЛ-02, зеленовато-желтого цвета</t>
        </is>
      </c>
      <c r="E399" s="125" t="inlineStr">
        <is>
          <t>т</t>
        </is>
      </c>
      <c r="F399" s="125" t="n">
        <v>0.0042</v>
      </c>
      <c r="G399" s="133" t="n">
        <v>30030</v>
      </c>
      <c r="H399" s="133">
        <f>ROUND(F399*G399,2)</f>
        <v/>
      </c>
    </row>
    <row r="400" ht="31.35" customFormat="1" customHeight="1" s="85">
      <c r="A400" s="125" t="n">
        <v>386</v>
      </c>
      <c r="B400" s="125" t="n"/>
      <c r="C400" s="19" t="inlineStr">
        <is>
          <t>101-0797</t>
        </is>
      </c>
      <c r="D400" s="126" t="inlineStr">
        <is>
          <t>Проволока горячекатаная в мотках, диаметром 6,3-6,5 мм</t>
        </is>
      </c>
      <c r="E400" s="125" t="inlineStr">
        <is>
          <t>т</t>
        </is>
      </c>
      <c r="F400" s="125" t="n">
        <v>0.0280984</v>
      </c>
      <c r="G400" s="133" t="n">
        <v>4455.2</v>
      </c>
      <c r="H400" s="133">
        <f>ROUND(F400*G400,2)</f>
        <v/>
      </c>
    </row>
    <row r="401" ht="31.35" customFormat="1" customHeight="1" s="85">
      <c r="A401" s="125" t="n">
        <v>387</v>
      </c>
      <c r="B401" s="125" t="n"/>
      <c r="C401" s="19" t="inlineStr">
        <is>
          <t>01.2.01.02-0041</t>
        </is>
      </c>
      <c r="D401" s="126" t="inlineStr">
        <is>
          <t>Битумы нефтяные строительные кровельные БНК-45/190, БНК-40/180</t>
        </is>
      </c>
      <c r="E401" s="125" t="inlineStr">
        <is>
          <t>т</t>
        </is>
      </c>
      <c r="F401" s="125" t="n">
        <v>0.0806</v>
      </c>
      <c r="G401" s="133" t="n">
        <v>1530</v>
      </c>
      <c r="H401" s="133">
        <f>ROUND(F401*G401,2)</f>
        <v/>
      </c>
    </row>
    <row r="402" ht="31.35" customFormat="1" customHeight="1" s="85">
      <c r="A402" s="125" t="n">
        <v>388</v>
      </c>
      <c r="B402" s="125" t="n"/>
      <c r="C402" s="19" t="inlineStr">
        <is>
          <t>11.1.03.05-0066</t>
        </is>
      </c>
      <c r="D402" s="126" t="inlineStr">
        <is>
          <t>Доска необрезная, хвойных пород, длина 2-3,75 м, все ширины, толщина 32-40 мм, сорт IV</t>
        </is>
      </c>
      <c r="E402" s="125" t="inlineStr">
        <is>
          <t>м3</t>
        </is>
      </c>
      <c r="F402" s="125" t="n">
        <v>0.2001</v>
      </c>
      <c r="G402" s="133" t="n">
        <v>602</v>
      </c>
      <c r="H402" s="133">
        <f>ROUND(F402*G402,2)</f>
        <v/>
      </c>
    </row>
    <row r="403" ht="31.35" customFormat="1" customHeight="1" s="85">
      <c r="A403" s="125" t="n">
        <v>389</v>
      </c>
      <c r="B403" s="125" t="n"/>
      <c r="C403" s="19" t="inlineStr">
        <is>
          <t>01.7.15.07-0005</t>
        </is>
      </c>
      <c r="D403" s="126" t="inlineStr">
        <is>
          <t>Дюбели монтажные, размер 10х130 (10х132, 10х150) мм</t>
        </is>
      </c>
      <c r="E403" s="125" t="inlineStr">
        <is>
          <t>10 шт</t>
        </is>
      </c>
      <c r="F403" s="125" t="n">
        <v>16.98606</v>
      </c>
      <c r="G403" s="133" t="n">
        <v>7.03</v>
      </c>
      <c r="H403" s="133">
        <f>ROUND(F403*G403,2)</f>
        <v/>
      </c>
    </row>
    <row r="404" ht="15.6" customFormat="1" customHeight="1" s="85">
      <c r="A404" s="125" t="n">
        <v>390</v>
      </c>
      <c r="B404" s="125" t="n"/>
      <c r="C404" s="19" t="inlineStr">
        <is>
          <t>01.7.15.14-0021</t>
        </is>
      </c>
      <c r="D404" s="126" t="inlineStr">
        <is>
          <t>Шурупы для ГВЛ 3,9х25</t>
        </is>
      </c>
      <c r="E404" s="125" t="inlineStr">
        <is>
          <t>100 шт</t>
        </is>
      </c>
      <c r="F404" s="125" t="n">
        <v>39.2163</v>
      </c>
      <c r="G404" s="133" t="n">
        <v>3</v>
      </c>
      <c r="H404" s="133">
        <f>ROUND(F404*G404,2)</f>
        <v/>
      </c>
    </row>
    <row r="405" ht="31.35" customFormat="1" customHeight="1" s="85">
      <c r="A405" s="125" t="n">
        <v>391</v>
      </c>
      <c r="B405" s="125" t="n"/>
      <c r="C405" s="19" t="inlineStr">
        <is>
          <t>01.7.16.02-0001</t>
        </is>
      </c>
      <c r="D405" s="126" t="inlineStr">
        <is>
          <t>Детали деревянные лесов из пиломатериалов хвойных пород</t>
        </is>
      </c>
      <c r="E405" s="125" t="inlineStr">
        <is>
          <t>м3</t>
        </is>
      </c>
      <c r="F405" s="125" t="n">
        <v>0.09972</v>
      </c>
      <c r="G405" s="133" t="n">
        <v>1100</v>
      </c>
      <c r="H405" s="133">
        <f>ROUND(F405*G405,2)</f>
        <v/>
      </c>
    </row>
    <row r="406" ht="31.35" customFormat="1" customHeight="1" s="85">
      <c r="A406" s="125" t="n">
        <v>392</v>
      </c>
      <c r="B406" s="125" t="n"/>
      <c r="C406" s="19" t="inlineStr">
        <is>
          <t>01.3.01.06-0050</t>
        </is>
      </c>
      <c r="D406" s="126" t="inlineStr">
        <is>
          <t>Смазка универсальная тугоплавкая УТ (консталин жировой)</t>
        </is>
      </c>
      <c r="E406" s="125" t="inlineStr">
        <is>
          <t>т</t>
        </is>
      </c>
      <c r="F406" s="125" t="n">
        <v>0.00626</v>
      </c>
      <c r="G406" s="133" t="n">
        <v>17500</v>
      </c>
      <c r="H406" s="133">
        <f>ROUND(F406*G406,2)</f>
        <v/>
      </c>
    </row>
    <row r="407" ht="15.6" customFormat="1" customHeight="1" s="85">
      <c r="A407" s="125" t="n">
        <v>393</v>
      </c>
      <c r="B407" s="125" t="n"/>
      <c r="C407" s="19" t="inlineStr">
        <is>
          <t>01.1.02.03-0002</t>
        </is>
      </c>
      <c r="D407" s="126" t="inlineStr">
        <is>
          <t>Волокно асбестовое П-3-50</t>
        </is>
      </c>
      <c r="E407" s="125" t="inlineStr">
        <is>
          <t>т</t>
        </is>
      </c>
      <c r="F407" s="125" t="n">
        <v>0.0091</v>
      </c>
      <c r="G407" s="133" t="n">
        <v>12034</v>
      </c>
      <c r="H407" s="133">
        <f>ROUND(F407*G407,2)</f>
        <v/>
      </c>
    </row>
    <row r="408" ht="31.35" customFormat="1" customHeight="1" s="85">
      <c r="A408" s="125" t="n">
        <v>394</v>
      </c>
      <c r="B408" s="125" t="n"/>
      <c r="C408" s="19" t="inlineStr">
        <is>
          <t>20.3.03.03-0065</t>
        </is>
      </c>
      <c r="D408" s="126" t="inlineStr">
        <is>
          <t>Светильник ПСХ-60 настенный (IP 54), белое металлическое основание</t>
        </is>
      </c>
      <c r="E408" s="125" t="inlineStr">
        <is>
          <t>шт</t>
        </is>
      </c>
      <c r="F408" s="125" t="n">
        <v>5</v>
      </c>
      <c r="G408" s="133" t="n">
        <v>20.52</v>
      </c>
      <c r="H408" s="133">
        <f>ROUND(F408*G408,2)</f>
        <v/>
      </c>
    </row>
    <row r="409" ht="15.6" customFormat="1" customHeight="1" s="85">
      <c r="A409" s="125" t="n">
        <v>395</v>
      </c>
      <c r="B409" s="125" t="n"/>
      <c r="C409" s="19" t="inlineStr">
        <is>
          <t>01.7.15.14-0023</t>
        </is>
      </c>
      <c r="D409" s="126" t="inlineStr">
        <is>
          <t>Шурупы для ГВЛ 3,9х45</t>
        </is>
      </c>
      <c r="E409" s="125" t="inlineStr">
        <is>
          <t>100 шт</t>
        </is>
      </c>
      <c r="F409" s="125" t="n">
        <v>19.6137</v>
      </c>
      <c r="G409" s="133" t="n">
        <v>5</v>
      </c>
      <c r="H409" s="133">
        <f>ROUND(F409*G409,2)</f>
        <v/>
      </c>
    </row>
    <row r="410" ht="31.35" customFormat="1" customHeight="1" s="85">
      <c r="A410" s="125" t="n">
        <v>396</v>
      </c>
      <c r="B410" s="125" t="n"/>
      <c r="C410" s="19" t="inlineStr">
        <is>
          <t>401-0023</t>
        </is>
      </c>
      <c r="D410" s="126" t="inlineStr">
        <is>
          <t>Бетон тяжелый, крупность заполнителя более 40 мм, класс В7,5 (М 100)</t>
        </is>
      </c>
      <c r="E410" s="125" t="inlineStr">
        <is>
          <t>м3</t>
        </is>
      </c>
      <c r="F410" s="125" t="n">
        <v>0.17442</v>
      </c>
      <c r="G410" s="133" t="n">
        <v>560</v>
      </c>
      <c r="H410" s="133">
        <f>ROUND(F410*G410,2)</f>
        <v/>
      </c>
    </row>
    <row r="411" ht="15.6" customFormat="1" customHeight="1" s="85">
      <c r="A411" s="125" t="n">
        <v>397</v>
      </c>
      <c r="B411" s="125" t="n"/>
      <c r="C411" s="19" t="inlineStr">
        <is>
          <t>01.7.15.06-0146</t>
        </is>
      </c>
      <c r="D411" s="126" t="inlineStr">
        <is>
          <t>Гвозди толевые круглые, размер 3,0х40 мм</t>
        </is>
      </c>
      <c r="E411" s="125" t="inlineStr">
        <is>
          <t>т</t>
        </is>
      </c>
      <c r="F411" s="125" t="n">
        <v>0.011284</v>
      </c>
      <c r="G411" s="133" t="n">
        <v>8475</v>
      </c>
      <c r="H411" s="133">
        <f>ROUND(F411*G411,2)</f>
        <v/>
      </c>
    </row>
    <row r="412" ht="15.6" customFormat="1" customHeight="1" s="85">
      <c r="A412" s="125" t="n">
        <v>398</v>
      </c>
      <c r="B412" s="125" t="n"/>
      <c r="C412" s="19" t="inlineStr">
        <is>
          <t>01.7.06.03-0023</t>
        </is>
      </c>
      <c r="D412" s="126" t="inlineStr">
        <is>
          <t>Лента полиэтиленовая с липким слоем, марка А</t>
        </is>
      </c>
      <c r="E412" s="125" t="inlineStr">
        <is>
          <t>кг</t>
        </is>
      </c>
      <c r="F412" s="125" t="n">
        <v>2.37</v>
      </c>
      <c r="G412" s="133" t="n">
        <v>39.02</v>
      </c>
      <c r="H412" s="133">
        <f>ROUND(F412*G412,2)</f>
        <v/>
      </c>
    </row>
    <row r="413" ht="31.35" customFormat="1" customHeight="1" s="85">
      <c r="A413" s="125" t="n">
        <v>399</v>
      </c>
      <c r="B413" s="125" t="n"/>
      <c r="C413" s="19" t="inlineStr">
        <is>
          <t>01.7.15.06-0123</t>
        </is>
      </c>
      <c r="D413" s="126" t="inlineStr">
        <is>
          <t>Гвозди строительные с плоской головкой, размер 1,8х60 мм</t>
        </is>
      </c>
      <c r="E413" s="125" t="inlineStr">
        <is>
          <t>т</t>
        </is>
      </c>
      <c r="F413" s="125" t="n">
        <v>0.0108864</v>
      </c>
      <c r="G413" s="133" t="n">
        <v>8475</v>
      </c>
      <c r="H413" s="133">
        <f>ROUND(F413*G413,2)</f>
        <v/>
      </c>
    </row>
    <row r="414" ht="31.35" customFormat="1" customHeight="1" s="85">
      <c r="A414" s="125" t="n">
        <v>400</v>
      </c>
      <c r="B414" s="125" t="n"/>
      <c r="C414" s="19" t="inlineStr">
        <is>
          <t>21.1.06.10-0461</t>
        </is>
      </c>
      <c r="D414" s="126" t="inlineStr">
        <is>
          <t>Кабель силовой с медными жилами ВВГ 3х1,5-1000</t>
        </is>
      </c>
      <c r="E414" s="125" t="inlineStr">
        <is>
          <t>1000 м</t>
        </is>
      </c>
      <c r="F414" s="125" t="n">
        <v>0.02448</v>
      </c>
      <c r="G414" s="133" t="n">
        <v>3703.01</v>
      </c>
      <c r="H414" s="133">
        <f>ROUND(F414*G414,2)</f>
        <v/>
      </c>
    </row>
    <row r="415" ht="15.6" customFormat="1" customHeight="1" s="85">
      <c r="A415" s="125" t="n">
        <v>401</v>
      </c>
      <c r="B415" s="125" t="n"/>
      <c r="C415" s="19" t="inlineStr">
        <is>
          <t>01.7.15.07-0031</t>
        </is>
      </c>
      <c r="D415" s="126" t="inlineStr">
        <is>
          <t>Дюбели распорные с гайкой</t>
        </is>
      </c>
      <c r="E415" s="125" t="inlineStr">
        <is>
          <t>100 шт</t>
        </is>
      </c>
      <c r="F415" s="125" t="n">
        <v>0.820832</v>
      </c>
      <c r="G415" s="133" t="n">
        <v>110</v>
      </c>
      <c r="H415" s="133">
        <f>ROUND(F415*G415,2)</f>
        <v/>
      </c>
    </row>
    <row r="416" ht="31.35" customFormat="1" customHeight="1" s="85">
      <c r="A416" s="125" t="n">
        <v>402</v>
      </c>
      <c r="B416" s="125" t="n"/>
      <c r="C416" s="19" t="inlineStr">
        <is>
          <t>03.2.01.01-0003</t>
        </is>
      </c>
      <c r="D416" s="126" t="inlineStr">
        <is>
          <t>Портландцемент общестроительного назначения бездобавочный М500 Д0 (ЦЕМ I 42,5Н)</t>
        </is>
      </c>
      <c r="E416" s="125" t="inlineStr">
        <is>
          <t>т</t>
        </is>
      </c>
      <c r="F416" s="125" t="n">
        <v>0.1846872</v>
      </c>
      <c r="G416" s="133" t="n">
        <v>480</v>
      </c>
      <c r="H416" s="133">
        <f>ROUND(F416*G416,2)</f>
        <v/>
      </c>
    </row>
    <row r="417" ht="15.6" customFormat="1" customHeight="1" s="85">
      <c r="A417" s="125" t="n">
        <v>403</v>
      </c>
      <c r="B417" s="125" t="n"/>
      <c r="C417" s="19" t="inlineStr">
        <is>
          <t>21.1.08.03-0347</t>
        </is>
      </c>
      <c r="D417" s="126" t="inlineStr">
        <is>
          <t>Кабель контрольный КВВГ 4х1,5</t>
        </is>
      </c>
      <c r="E417" s="125" t="inlineStr">
        <is>
          <t>1000 м</t>
        </is>
      </c>
      <c r="F417" s="125" t="n">
        <v>0.0102</v>
      </c>
      <c r="G417" s="133" t="n">
        <v>8308.84</v>
      </c>
      <c r="H417" s="133">
        <f>ROUND(F417*G417,2)</f>
        <v/>
      </c>
    </row>
    <row r="418" ht="31.35" customFormat="1" customHeight="1" s="85">
      <c r="A418" s="125" t="n">
        <v>404</v>
      </c>
      <c r="B418" s="125" t="n"/>
      <c r="C418" s="19" t="inlineStr">
        <is>
          <t>01.7.06.01-0042</t>
        </is>
      </c>
      <c r="D418" s="126" t="inlineStr">
        <is>
          <t>Лента эластичная самоклеящаяся для профилей направляющих 50/30000 мм</t>
        </is>
      </c>
      <c r="E418" s="125" t="inlineStr">
        <is>
          <t>м</t>
        </is>
      </c>
      <c r="F418" s="125" t="n">
        <v>139.86</v>
      </c>
      <c r="G418" s="133" t="n">
        <v>0.6</v>
      </c>
      <c r="H418" s="133">
        <f>ROUND(F418*G418,2)</f>
        <v/>
      </c>
    </row>
    <row r="419" ht="31.35" customFormat="1" customHeight="1" s="85">
      <c r="A419" s="125" t="n">
        <v>405</v>
      </c>
      <c r="B419" s="125" t="n"/>
      <c r="C419" s="19" t="inlineStr">
        <is>
          <t>08.3.03.05-0011</t>
        </is>
      </c>
      <c r="D419" s="126" t="inlineStr">
        <is>
          <t>Проволока стальная низкоуглеродистая разного назначения оцинкованная, диаметр 1,1 мм</t>
        </is>
      </c>
      <c r="E419" s="125" t="inlineStr">
        <is>
          <t>т</t>
        </is>
      </c>
      <c r="F419" s="125" t="n">
        <v>0.0054134</v>
      </c>
      <c r="G419" s="133" t="n">
        <v>14690</v>
      </c>
      <c r="H419" s="133">
        <f>ROUND(F419*G419,2)</f>
        <v/>
      </c>
    </row>
    <row r="420" ht="31.35" customFormat="1" customHeight="1" s="85">
      <c r="A420" s="125" t="n">
        <v>406</v>
      </c>
      <c r="B420" s="125" t="n"/>
      <c r="C420" s="19" t="inlineStr">
        <is>
          <t>19.2.03.02-0077</t>
        </is>
      </c>
      <c r="D420" s="126" t="inlineStr">
        <is>
          <t>Решетки вентиляционные алюминиевые "АРКТОС" типа: АМН, размером 100х400 мм</t>
        </is>
      </c>
      <c r="E420" s="125" t="inlineStr">
        <is>
          <t>шт</t>
        </is>
      </c>
      <c r="F420" s="125" t="n">
        <v>1</v>
      </c>
      <c r="G420" s="133" t="n">
        <v>77.23</v>
      </c>
      <c r="H420" s="133">
        <f>ROUND(F420*G420,2)</f>
        <v/>
      </c>
    </row>
    <row r="421" ht="31.35" customFormat="1" customHeight="1" s="85">
      <c r="A421" s="125" t="n">
        <v>407</v>
      </c>
      <c r="B421" s="125" t="n"/>
      <c r="C421" s="19" t="inlineStr">
        <is>
          <t>19.2.03.02-0026</t>
        </is>
      </c>
      <c r="D421" s="126" t="inlineStr">
        <is>
          <t>Решетки вентиляционные алюминиевые "АРКТОС" типа: АДН, размером 150х150 мм</t>
        </is>
      </c>
      <c r="E421" s="125" t="inlineStr">
        <is>
          <t>шт</t>
        </is>
      </c>
      <c r="F421" s="125" t="n">
        <v>1</v>
      </c>
      <c r="G421" s="133" t="n">
        <v>75.69</v>
      </c>
      <c r="H421" s="133">
        <f>ROUND(F421*G421,2)</f>
        <v/>
      </c>
    </row>
    <row r="422" ht="15.6" customFormat="1" customHeight="1" s="85">
      <c r="A422" s="125" t="n">
        <v>408</v>
      </c>
      <c r="B422" s="125" t="n"/>
      <c r="C422" s="19" t="inlineStr">
        <is>
          <t>08.1.02.11-0001</t>
        </is>
      </c>
      <c r="D422" s="126" t="inlineStr">
        <is>
          <t>Поковки из квадратных заготовок, масса 1,8 кг</t>
        </is>
      </c>
      <c r="E422" s="125" t="inlineStr">
        <is>
          <t>т</t>
        </is>
      </c>
      <c r="F422" s="125" t="n">
        <v>0.01224</v>
      </c>
      <c r="G422" s="133" t="n">
        <v>5989</v>
      </c>
      <c r="H422" s="133">
        <f>ROUND(F422*G422,2)</f>
        <v/>
      </c>
    </row>
    <row r="423" ht="15.6" customFormat="1" customHeight="1" s="85">
      <c r="A423" s="125" t="n">
        <v>409</v>
      </c>
      <c r="B423" s="125" t="n"/>
      <c r="C423" s="19" t="inlineStr">
        <is>
          <t>01.3.02.03-0001</t>
        </is>
      </c>
      <c r="D423" s="126" t="inlineStr">
        <is>
          <t>Ацетилен газообразный технический</t>
        </is>
      </c>
      <c r="E423" s="125" t="inlineStr">
        <is>
          <t>м3</t>
        </is>
      </c>
      <c r="F423" s="125" t="n">
        <v>1.8951</v>
      </c>
      <c r="G423" s="133" t="n">
        <v>38.51</v>
      </c>
      <c r="H423" s="133">
        <f>ROUND(F423*G423,2)</f>
        <v/>
      </c>
    </row>
    <row r="424" ht="31.35" customFormat="1" customHeight="1" s="85">
      <c r="A424" s="125" t="n">
        <v>410</v>
      </c>
      <c r="B424" s="125" t="n"/>
      <c r="C424" s="19" t="inlineStr">
        <is>
          <t>14.4.02.04-0142</t>
        </is>
      </c>
      <c r="D424" s="126" t="inlineStr">
        <is>
          <t>Краска масляная земляная МА-0115, мумия, сурик железный</t>
        </is>
      </c>
      <c r="E424" s="125" t="inlineStr">
        <is>
          <t>кг</t>
        </is>
      </c>
      <c r="F424" s="125" t="n">
        <v>4.7666</v>
      </c>
      <c r="G424" s="133" t="n">
        <v>15.12</v>
      </c>
      <c r="H424" s="133">
        <f>ROUND(F424*G424,2)</f>
        <v/>
      </c>
    </row>
    <row r="425" ht="15.6" customFormat="1" customHeight="1" s="85">
      <c r="A425" s="125" t="n">
        <v>411</v>
      </c>
      <c r="B425" s="125" t="n"/>
      <c r="C425" s="19" t="inlineStr">
        <is>
          <t>01.7.15.14-0022</t>
        </is>
      </c>
      <c r="D425" s="126" t="inlineStr">
        <is>
          <t>Шурупы для ГВЛ 3,9х30</t>
        </is>
      </c>
      <c r="E425" s="125" t="inlineStr">
        <is>
          <t>100 шт</t>
        </is>
      </c>
      <c r="F425" s="125" t="n">
        <v>17.8008</v>
      </c>
      <c r="G425" s="133" t="n">
        <v>4</v>
      </c>
      <c r="H425" s="133">
        <f>ROUND(F425*G425,2)</f>
        <v/>
      </c>
    </row>
    <row r="426" ht="15.6" customFormat="1" customHeight="1" s="85">
      <c r="A426" s="125" t="n">
        <v>412</v>
      </c>
      <c r="B426" s="125" t="n"/>
      <c r="C426" s="19" t="inlineStr">
        <is>
          <t>101-1529</t>
        </is>
      </c>
      <c r="D426" s="126" t="inlineStr">
        <is>
          <t>Электроды диаметром 6 мм Э42</t>
        </is>
      </c>
      <c r="E426" s="125" t="inlineStr">
        <is>
          <t>т</t>
        </is>
      </c>
      <c r="F426" s="125" t="n">
        <v>0.0073592</v>
      </c>
      <c r="G426" s="133" t="n">
        <v>9424</v>
      </c>
      <c r="H426" s="133">
        <f>ROUND(F426*G426,2)</f>
        <v/>
      </c>
    </row>
    <row r="427" ht="31.35" customFormat="1" customHeight="1" s="85">
      <c r="A427" s="125" t="n">
        <v>413</v>
      </c>
      <c r="B427" s="125" t="n"/>
      <c r="C427" s="19" t="inlineStr">
        <is>
          <t>04.1.02.05-0007</t>
        </is>
      </c>
      <c r="D427" s="126" t="inlineStr">
        <is>
          <t>Смеси бетонные тяжелого бетона (БСТ), класс В20 (М250)</t>
        </is>
      </c>
      <c r="E427" s="125" t="inlineStr">
        <is>
          <t>м3</t>
        </is>
      </c>
      <c r="F427" s="125" t="n">
        <v>0.102</v>
      </c>
      <c r="G427" s="133" t="n">
        <v>665</v>
      </c>
      <c r="H427" s="133">
        <f>ROUND(F427*G427,2)</f>
        <v/>
      </c>
    </row>
    <row r="428" ht="31.35" customFormat="1" customHeight="1" s="85">
      <c r="A428" s="125" t="n">
        <v>414</v>
      </c>
      <c r="B428" s="125" t="n"/>
      <c r="C428" s="19" t="inlineStr">
        <is>
          <t>01.1.02.08-0002</t>
        </is>
      </c>
      <c r="D428" s="126" t="inlineStr">
        <is>
          <t>Прокладки из паронита ПМБ, толщина 1 мм, диаметр 100 мм</t>
        </is>
      </c>
      <c r="E428" s="125" t="inlineStr">
        <is>
          <t>1000 шт</t>
        </is>
      </c>
      <c r="F428" s="125" t="n">
        <v>0.012</v>
      </c>
      <c r="G428" s="133" t="n">
        <v>5650</v>
      </c>
      <c r="H428" s="133">
        <f>ROUND(F428*G428,2)</f>
        <v/>
      </c>
    </row>
    <row r="429" ht="46.9" customFormat="1" customHeight="1" s="85">
      <c r="A429" s="125" t="n">
        <v>415</v>
      </c>
      <c r="B429" s="125" t="n"/>
      <c r="C429" s="19" t="inlineStr">
        <is>
          <t>102-0008</t>
        </is>
      </c>
      <c r="D429" s="126" t="inlineStr">
        <is>
          <t>Лесоматериалы круглые хвойных пород для строительства диаметром 14-24 см, длиной 3-6,5 м</t>
        </is>
      </c>
      <c r="E429" s="125" t="inlineStr">
        <is>
          <t>м3</t>
        </is>
      </c>
      <c r="F429" s="125" t="n">
        <v>0.1208849</v>
      </c>
      <c r="G429" s="133" t="n">
        <v>558.33</v>
      </c>
      <c r="H429" s="133">
        <f>ROUND(F429*G429,2)</f>
        <v/>
      </c>
    </row>
    <row r="430" ht="31.35" customFormat="1" customHeight="1" s="85">
      <c r="A430" s="125" t="n">
        <v>416</v>
      </c>
      <c r="B430" s="125" t="n"/>
      <c r="C430" s="19" t="inlineStr">
        <is>
          <t>102-0053</t>
        </is>
      </c>
      <c r="D430" s="126" t="inlineStr">
        <is>
          <t>Доски обрезные хвойных пород длиной 4-6,5 м, шириной 75-150 мм, толщиной 25 мм, III сорта</t>
        </is>
      </c>
      <c r="E430" s="125" t="inlineStr">
        <is>
          <t>м3</t>
        </is>
      </c>
      <c r="F430" s="125" t="n">
        <v>0.056462</v>
      </c>
      <c r="G430" s="133" t="n">
        <v>1100</v>
      </c>
      <c r="H430" s="133">
        <f>ROUND(F430*G430,2)</f>
        <v/>
      </c>
    </row>
    <row r="431" ht="46.9" customFormat="1" customHeight="1" s="85">
      <c r="A431" s="125" t="n">
        <v>417</v>
      </c>
      <c r="B431" s="125" t="n"/>
      <c r="C431" s="19" t="inlineStr">
        <is>
          <t>101-1738</t>
        </is>
      </c>
      <c r="D431" s="126" t="inlineStr">
        <is>
          <t>Профили холодногнутые из оцинкованной стали толщиной 0,6-0,65 мм, сумма размеров равная ширине исходной заготовки 101-150 мм</t>
        </is>
      </c>
      <c r="E431" s="125" t="inlineStr">
        <is>
          <t>т</t>
        </is>
      </c>
      <c r="F431" s="125" t="n">
        <v>0.00381</v>
      </c>
      <c r="G431" s="133" t="n">
        <v>16147</v>
      </c>
      <c r="H431" s="133">
        <f>ROUND(F431*G431,2)</f>
        <v/>
      </c>
    </row>
    <row r="432" ht="15.6" customFormat="1" customHeight="1" s="85">
      <c r="A432" s="125" t="n">
        <v>418</v>
      </c>
      <c r="B432" s="125" t="n"/>
      <c r="C432" s="19" t="inlineStr">
        <is>
          <t>14.5.09.07-0036</t>
        </is>
      </c>
      <c r="D432" s="126" t="inlineStr">
        <is>
          <t>Растворитель Р-60</t>
        </is>
      </c>
      <c r="E432" s="125" t="inlineStr">
        <is>
          <t>т</t>
        </is>
      </c>
      <c r="F432" s="125" t="n">
        <v>0.00294</v>
      </c>
      <c r="G432" s="133" t="n">
        <v>20870</v>
      </c>
      <c r="H432" s="133">
        <f>ROUND(F432*G432,2)</f>
        <v/>
      </c>
    </row>
    <row r="433" ht="15.6" customFormat="1" customHeight="1" s="85">
      <c r="A433" s="125" t="n">
        <v>419</v>
      </c>
      <c r="B433" s="125" t="n"/>
      <c r="C433" s="19" t="inlineStr">
        <is>
          <t>14.1.02.01-0002</t>
        </is>
      </c>
      <c r="D433" s="126" t="inlineStr">
        <is>
          <t>Клей БМК-5к</t>
        </is>
      </c>
      <c r="E433" s="125" t="inlineStr">
        <is>
          <t>кг</t>
        </is>
      </c>
      <c r="F433" s="125" t="n">
        <v>2.373</v>
      </c>
      <c r="G433" s="133" t="n">
        <v>25.8</v>
      </c>
      <c r="H433" s="133">
        <f>ROUND(F433*G433,2)</f>
        <v/>
      </c>
    </row>
    <row r="434" ht="46.9" customFormat="1" customHeight="1" s="85">
      <c r="A434" s="125" t="n">
        <v>420</v>
      </c>
      <c r="B434" s="125" t="n"/>
      <c r="C434" s="19" t="inlineStr">
        <is>
          <t>20.5.03.03-0006</t>
        </is>
      </c>
      <c r="D434" s="126" t="inlineStr">
        <is>
          <t>Шины соединительные типа PI№ (штырь) двухрядные длиной 1000 мм 63А (Прим. Медная шина ШМТ 40х4х800)</t>
        </is>
      </c>
      <c r="E434" s="125" t="inlineStr">
        <is>
          <t>100 шт</t>
        </is>
      </c>
      <c r="F434" s="125" t="n">
        <v>0.01</v>
      </c>
      <c r="G434" s="133" t="n">
        <v>6087.92</v>
      </c>
      <c r="H434" s="133">
        <f>ROUND(F434*G434,2)</f>
        <v/>
      </c>
    </row>
    <row r="435" ht="15.6" customFormat="1" customHeight="1" s="85">
      <c r="A435" s="125" t="n">
        <v>421</v>
      </c>
      <c r="B435" s="125" t="n"/>
      <c r="C435" s="19" t="inlineStr">
        <is>
          <t>01.7.15.07-0014</t>
        </is>
      </c>
      <c r="D435" s="126" t="inlineStr">
        <is>
          <t>Дюбели распорные полипропиленовые</t>
        </is>
      </c>
      <c r="E435" s="125" t="inlineStr">
        <is>
          <t>100 шт</t>
        </is>
      </c>
      <c r="F435" s="125" t="n">
        <v>0.694</v>
      </c>
      <c r="G435" s="133" t="n">
        <v>86</v>
      </c>
      <c r="H435" s="133">
        <f>ROUND(F435*G435,2)</f>
        <v/>
      </c>
    </row>
    <row r="436" ht="15.6" customFormat="1" customHeight="1" s="85">
      <c r="A436" s="125" t="n">
        <v>422</v>
      </c>
      <c r="B436" s="125" t="n"/>
      <c r="C436" s="19" t="inlineStr">
        <is>
          <t>22.2.01.05-0034</t>
        </is>
      </c>
      <c r="D436" s="126" t="inlineStr">
        <is>
          <t>Изолятор опорный ИОР-6-3,75 У3</t>
        </is>
      </c>
      <c r="E436" s="125" t="inlineStr">
        <is>
          <t>100 шт</t>
        </is>
      </c>
      <c r="F436" s="125" t="n">
        <v>0.02</v>
      </c>
      <c r="G436" s="133" t="n">
        <v>2902.27</v>
      </c>
      <c r="H436" s="133">
        <f>ROUND(F436*G436,2)</f>
        <v/>
      </c>
    </row>
    <row r="437" ht="31.35" customFormat="1" customHeight="1" s="85">
      <c r="A437" s="125" t="n">
        <v>423</v>
      </c>
      <c r="B437" s="125" t="n"/>
      <c r="C437" s="19" t="inlineStr">
        <is>
          <t>12.2.03.11-0012</t>
        </is>
      </c>
      <c r="D437" s="126" t="inlineStr">
        <is>
          <t>Ткань стеклянная изоляционная, плотность 230 г/м2, толщина 0,2 мм</t>
        </is>
      </c>
      <c r="E437" s="125" t="inlineStr">
        <is>
          <t>м2</t>
        </is>
      </c>
      <c r="F437" s="125" t="n">
        <v>3.96</v>
      </c>
      <c r="G437" s="133" t="n">
        <v>13.01</v>
      </c>
      <c r="H437" s="133">
        <f>ROUND(F437*G437,2)</f>
        <v/>
      </c>
    </row>
    <row r="438" ht="15.6" customFormat="1" customHeight="1" s="85">
      <c r="A438" s="125" t="n">
        <v>424</v>
      </c>
      <c r="B438" s="125" t="n"/>
      <c r="C438" s="19" t="inlineStr">
        <is>
          <t>01.7.06.07-0002</t>
        </is>
      </c>
      <c r="D438" s="126" t="inlineStr">
        <is>
          <t>Лента монтажная, тип ЛМ-5</t>
        </is>
      </c>
      <c r="E438" s="125" t="inlineStr">
        <is>
          <t>10 м</t>
        </is>
      </c>
      <c r="F438" s="125" t="n">
        <v>7.4085</v>
      </c>
      <c r="G438" s="133" t="n">
        <v>6.9</v>
      </c>
      <c r="H438" s="133">
        <f>ROUND(F438*G438,2)</f>
        <v/>
      </c>
    </row>
    <row r="439" ht="15.6" customFormat="1" customHeight="1" s="85">
      <c r="A439" s="125" t="n">
        <v>425</v>
      </c>
      <c r="B439" s="125" t="n"/>
      <c r="C439" s="19" t="inlineStr">
        <is>
          <t>07.2.03.06-0131</t>
        </is>
      </c>
      <c r="D439" s="126" t="inlineStr">
        <is>
          <t>Упоры тупиков</t>
        </is>
      </c>
      <c r="E439" s="125" t="inlineStr">
        <is>
          <t>т</t>
        </is>
      </c>
      <c r="F439" s="125" t="n">
        <v>0.007074</v>
      </c>
      <c r="G439" s="133" t="n">
        <v>6850</v>
      </c>
      <c r="H439" s="133">
        <f>ROUND(F439*G439,2)</f>
        <v/>
      </c>
    </row>
    <row r="440" ht="15.6" customFormat="1" customHeight="1" s="85">
      <c r="A440" s="125" t="n">
        <v>426</v>
      </c>
      <c r="B440" s="125" t="n"/>
      <c r="C440" s="19" t="inlineStr">
        <is>
          <t>14.5.05.02-0001</t>
        </is>
      </c>
      <c r="D440" s="126" t="inlineStr">
        <is>
          <t>Олифа натуральная</t>
        </is>
      </c>
      <c r="E440" s="125" t="inlineStr">
        <is>
          <t>кг</t>
        </is>
      </c>
      <c r="F440" s="125" t="n">
        <v>1.4654</v>
      </c>
      <c r="G440" s="133" t="n">
        <v>32.6</v>
      </c>
      <c r="H440" s="133">
        <f>ROUND(F440*G440,2)</f>
        <v/>
      </c>
    </row>
    <row r="441" ht="15.6" customFormat="1" customHeight="1" s="85">
      <c r="A441" s="125" t="n">
        <v>427</v>
      </c>
      <c r="B441" s="125" t="n"/>
      <c r="C441" s="19" t="inlineStr">
        <is>
          <t>14.5.11.01-0001</t>
        </is>
      </c>
      <c r="D441" s="126" t="inlineStr">
        <is>
          <t>Шпатлевка клеевая</t>
        </is>
      </c>
      <c r="E441" s="125" t="inlineStr">
        <is>
          <t>т</t>
        </is>
      </c>
      <c r="F441" s="125" t="n">
        <v>0.0111</v>
      </c>
      <c r="G441" s="133" t="n">
        <v>4294</v>
      </c>
      <c r="H441" s="133">
        <f>ROUND(F441*G441,2)</f>
        <v/>
      </c>
    </row>
    <row r="442" ht="62.45" customFormat="1" customHeight="1" s="85">
      <c r="A442" s="125" t="n">
        <v>428</v>
      </c>
      <c r="B442" s="125" t="n"/>
      <c r="C442" s="19" t="inlineStr">
        <is>
          <t>07.2.06.03-0119</t>
        </is>
      </c>
      <c r="D442" s="126" t="inlineStr">
        <is>
          <t>Профиль направляющий, стальной, оцинкованный, для монтажа гипсовых перегородок и подвесных потолков, длина 3 м, сечение 28х27х0,6 мм</t>
        </is>
      </c>
      <c r="E442" s="125" t="inlineStr">
        <is>
          <t>м</t>
        </is>
      </c>
      <c r="F442" s="125" t="n">
        <v>11.55</v>
      </c>
      <c r="G442" s="133" t="n">
        <v>4</v>
      </c>
      <c r="H442" s="133">
        <f>ROUND(F442*G442,2)</f>
        <v/>
      </c>
    </row>
    <row r="443" ht="31.35" customFormat="1" customHeight="1" s="85">
      <c r="A443" s="125" t="n">
        <v>429</v>
      </c>
      <c r="B443" s="125" t="n"/>
      <c r="C443" s="19" t="inlineStr">
        <is>
          <t>01.7.06.04-0002</t>
        </is>
      </c>
      <c r="D443" s="126" t="inlineStr">
        <is>
          <t>Лента бумажная для повышения трещиностойкости стыков ГКЛ и ГВЛ</t>
        </is>
      </c>
      <c r="E443" s="125" t="inlineStr">
        <is>
          <t>м</t>
        </is>
      </c>
      <c r="F443" s="125" t="n">
        <v>269.97</v>
      </c>
      <c r="G443" s="133" t="n">
        <v>0.17</v>
      </c>
      <c r="H443" s="133">
        <f>ROUND(F443*G443,2)</f>
        <v/>
      </c>
    </row>
    <row r="444" ht="15.6" customFormat="1" customHeight="1" s="85">
      <c r="A444" s="125" t="n">
        <v>430</v>
      </c>
      <c r="B444" s="125" t="n"/>
      <c r="C444" s="19" t="inlineStr">
        <is>
          <t>08.3.03.04-0012</t>
        </is>
      </c>
      <c r="D444" s="126" t="inlineStr">
        <is>
          <t>Проволока светлая, диаметр 1,1 мм</t>
        </is>
      </c>
      <c r="E444" s="125" t="inlineStr">
        <is>
          <t>т</t>
        </is>
      </c>
      <c r="F444" s="125" t="n">
        <v>0.0044164</v>
      </c>
      <c r="G444" s="133" t="n">
        <v>10200</v>
      </c>
      <c r="H444" s="133">
        <f>ROUND(F444*G444,2)</f>
        <v/>
      </c>
    </row>
    <row r="445" ht="62.45" customFormat="1" customHeight="1" s="85">
      <c r="A445" s="125" t="n">
        <v>431</v>
      </c>
      <c r="B445" s="125" t="n"/>
      <c r="C445" s="19" t="inlineStr">
        <is>
          <t>23.8.03.11-0123</t>
        </is>
      </c>
      <c r="D445" s="126" t="inlineStr">
        <is>
          <t>Фланцы стальные плоские приварные с соединительным выступом, марка стали ВСт3сп2, ВСт3сп3, номинальное давление 1 МПа, номинальный диаметр 15 мм</t>
        </is>
      </c>
      <c r="E445" s="125" t="inlineStr">
        <is>
          <t>компл</t>
        </is>
      </c>
      <c r="F445" s="125" t="n">
        <v>2</v>
      </c>
      <c r="G445" s="133" t="n">
        <v>22.23</v>
      </c>
      <c r="H445" s="133">
        <f>ROUND(F445*G445,2)</f>
        <v/>
      </c>
    </row>
    <row r="446" ht="15.6" customFormat="1" customHeight="1" s="85">
      <c r="A446" s="125" t="n">
        <v>432</v>
      </c>
      <c r="B446" s="125" t="n"/>
      <c r="C446" s="19" t="inlineStr">
        <is>
          <t>04.3.01.09-0014</t>
        </is>
      </c>
      <c r="D446" s="126" t="inlineStr">
        <is>
          <t>Раствор готовый кладочный, цементный, М100</t>
        </is>
      </c>
      <c r="E446" s="125" t="inlineStr">
        <is>
          <t>м3</t>
        </is>
      </c>
      <c r="F446" s="125" t="n">
        <v>0.08459999999999999</v>
      </c>
      <c r="G446" s="133" t="n">
        <v>519.8</v>
      </c>
      <c r="H446" s="133">
        <f>ROUND(F446*G446,2)</f>
        <v/>
      </c>
    </row>
    <row r="447" ht="15.6" customFormat="1" customHeight="1" s="85">
      <c r="A447" s="125" t="n">
        <v>433</v>
      </c>
      <c r="B447" s="125" t="n"/>
      <c r="C447" s="19" t="inlineStr">
        <is>
          <t>18.5.08.13-0011</t>
        </is>
      </c>
      <c r="D447" s="126" t="inlineStr">
        <is>
          <t>Трубки защитные гофрированные</t>
        </is>
      </c>
      <c r="E447" s="125" t="inlineStr">
        <is>
          <t>м</t>
        </is>
      </c>
      <c r="F447" s="125" t="n">
        <v>4.5</v>
      </c>
      <c r="G447" s="133" t="n">
        <v>9.5</v>
      </c>
      <c r="H447" s="133">
        <f>ROUND(F447*G447,2)</f>
        <v/>
      </c>
    </row>
    <row r="448" ht="15.6" customFormat="1" customHeight="1" s="85">
      <c r="A448" s="125" t="n">
        <v>434</v>
      </c>
      <c r="B448" s="125" t="n"/>
      <c r="C448" s="19" t="inlineStr">
        <is>
          <t>01.7.20.08-0051</t>
        </is>
      </c>
      <c r="D448" s="126" t="inlineStr">
        <is>
          <t>Ветошь</t>
        </is>
      </c>
      <c r="E448" s="125" t="inlineStr">
        <is>
          <t>кг</t>
        </is>
      </c>
      <c r="F448" s="125" t="n">
        <v>23.3994</v>
      </c>
      <c r="G448" s="133" t="n">
        <v>1.82</v>
      </c>
      <c r="H448" s="133">
        <f>ROUND(F448*G448,2)</f>
        <v/>
      </c>
    </row>
    <row r="449" ht="15.6" customFormat="1" customHeight="1" s="85">
      <c r="A449" s="125" t="n">
        <v>435</v>
      </c>
      <c r="B449" s="125" t="n"/>
      <c r="C449" s="19" t="inlineStr">
        <is>
          <t>07.2.06.02-0002</t>
        </is>
      </c>
      <c r="D449" s="126" t="inlineStr">
        <is>
          <t>Ревизионный люк 30х30 см</t>
        </is>
      </c>
      <c r="E449" s="125" t="inlineStr">
        <is>
          <t>шт</t>
        </is>
      </c>
      <c r="F449" s="125" t="n">
        <v>1</v>
      </c>
      <c r="G449" s="133" t="n">
        <v>42</v>
      </c>
      <c r="H449" s="133">
        <f>ROUND(F449*G449,2)</f>
        <v/>
      </c>
    </row>
    <row r="450" ht="15.6" customFormat="1" customHeight="1" s="85">
      <c r="A450" s="125" t="n">
        <v>436</v>
      </c>
      <c r="B450" s="125" t="n"/>
      <c r="C450" s="19" t="inlineStr">
        <is>
          <t>01.7.15.14-0165</t>
        </is>
      </c>
      <c r="D450" s="126" t="inlineStr">
        <is>
          <t>Шурупы с полукруглой головкой 4х40 мм</t>
        </is>
      </c>
      <c r="E450" s="125" t="inlineStr">
        <is>
          <t>т</t>
        </is>
      </c>
      <c r="F450" s="125" t="n">
        <v>0.003303</v>
      </c>
      <c r="G450" s="133" t="n">
        <v>12430</v>
      </c>
      <c r="H450" s="133">
        <f>ROUND(F450*G450,2)</f>
        <v/>
      </c>
    </row>
    <row r="451" ht="15.6" customFormat="1" customHeight="1" s="85">
      <c r="A451" s="125" t="n">
        <v>437</v>
      </c>
      <c r="B451" s="125" t="n"/>
      <c r="C451" s="19" t="inlineStr">
        <is>
          <t>01.7.15.02-0054</t>
        </is>
      </c>
      <c r="D451" s="126" t="inlineStr">
        <is>
          <t>Болты анкерные оцинкованные</t>
        </is>
      </c>
      <c r="E451" s="125" t="inlineStr">
        <is>
          <t>кг</t>
        </is>
      </c>
      <c r="F451" s="125" t="n">
        <v>3.4</v>
      </c>
      <c r="G451" s="133" t="n">
        <v>11.54</v>
      </c>
      <c r="H451" s="133">
        <f>ROUND(F451*G451,2)</f>
        <v/>
      </c>
    </row>
    <row r="452" ht="15.6" customFormat="1" customHeight="1" s="85">
      <c r="A452" s="125" t="n">
        <v>438</v>
      </c>
      <c r="B452" s="125" t="n"/>
      <c r="C452" s="19" t="inlineStr">
        <is>
          <t>01.7.07.29-0111</t>
        </is>
      </c>
      <c r="D452" s="126" t="inlineStr">
        <is>
          <t>Пакля пропитанная</t>
        </is>
      </c>
      <c r="E452" s="125" t="inlineStr">
        <is>
          <t>кг</t>
        </is>
      </c>
      <c r="F452" s="125" t="n">
        <v>3.96</v>
      </c>
      <c r="G452" s="133" t="n">
        <v>9.039999999999999</v>
      </c>
      <c r="H452" s="133">
        <f>ROUND(F452*G452,2)</f>
        <v/>
      </c>
    </row>
    <row r="453" ht="31.35" customFormat="1" customHeight="1" s="85">
      <c r="A453" s="125" t="n">
        <v>439</v>
      </c>
      <c r="B453" s="125" t="n"/>
      <c r="C453" s="19" t="inlineStr">
        <is>
          <t>18.1.09.06-0031</t>
        </is>
      </c>
      <c r="D453" s="126" t="inlineStr">
        <is>
          <t>Кран шаровой стандартный муфтовый с ручкой-рычагом диаметром 15 мм</t>
        </is>
      </c>
      <c r="E453" s="125" t="inlineStr">
        <is>
          <t>шт</t>
        </is>
      </c>
      <c r="F453" s="125" t="n">
        <v>1</v>
      </c>
      <c r="G453" s="133" t="n">
        <v>34.1</v>
      </c>
      <c r="H453" s="133">
        <f>ROUND(F453*G453,2)</f>
        <v/>
      </c>
    </row>
    <row r="454" ht="31.35" customFormat="1" customHeight="1" s="85">
      <c r="A454" s="125" t="n">
        <v>440</v>
      </c>
      <c r="B454" s="125" t="n"/>
      <c r="C454" s="19" t="inlineStr">
        <is>
          <t>01.7.15.03-0013</t>
        </is>
      </c>
      <c r="D454" s="126" t="inlineStr">
        <is>
          <t>Болты с гайками и шайбами для санитарно-технических работ, диаметр 12 мм</t>
        </is>
      </c>
      <c r="E454" s="125" t="inlineStr">
        <is>
          <t>т</t>
        </is>
      </c>
      <c r="F454" s="125" t="n">
        <v>0.0022</v>
      </c>
      <c r="G454" s="133" t="n">
        <v>15323</v>
      </c>
      <c r="H454" s="133">
        <f>ROUND(F454*G454,2)</f>
        <v/>
      </c>
    </row>
    <row r="455" ht="15.6" customFormat="1" customHeight="1" s="85">
      <c r="A455" s="125" t="n">
        <v>441</v>
      </c>
      <c r="B455" s="125" t="n"/>
      <c r="C455" s="19" t="inlineStr">
        <is>
          <t>18.5.08.11-0002</t>
        </is>
      </c>
      <c r="D455" s="126" t="inlineStr">
        <is>
          <t>Плита монтажная одинарная</t>
        </is>
      </c>
      <c r="E455" s="125" t="inlineStr">
        <is>
          <t>шт</t>
        </is>
      </c>
      <c r="F455" s="125" t="n">
        <v>2</v>
      </c>
      <c r="G455" s="133" t="n">
        <v>16.4</v>
      </c>
      <c r="H455" s="133">
        <f>ROUND(F455*G455,2)</f>
        <v/>
      </c>
    </row>
    <row r="456" ht="31.35" customFormat="1" customHeight="1" s="85">
      <c r="A456" s="125" t="n">
        <v>442</v>
      </c>
      <c r="B456" s="125" t="n"/>
      <c r="C456" s="19" t="inlineStr">
        <is>
          <t>12.2.03.12-0006</t>
        </is>
      </c>
      <c r="D456" s="126" t="inlineStr">
        <is>
          <t>Фольга алюминиевая дублированная стеклосеткой</t>
        </is>
      </c>
      <c r="E456" s="125" t="inlineStr">
        <is>
          <t>10 м2</t>
        </is>
      </c>
      <c r="F456" s="125" t="n">
        <v>0.115</v>
      </c>
      <c r="G456" s="133" t="n">
        <v>278</v>
      </c>
      <c r="H456" s="133">
        <f>ROUND(F456*G456,2)</f>
        <v/>
      </c>
    </row>
    <row r="457" ht="15.6" customFormat="1" customHeight="1" s="85">
      <c r="A457" s="125" t="n">
        <v>443</v>
      </c>
      <c r="B457" s="125" t="n"/>
      <c r="C457" s="19" t="inlineStr">
        <is>
          <t>405-0253</t>
        </is>
      </c>
      <c r="D457" s="126" t="inlineStr">
        <is>
          <t>Известь строительная негашеная комовая, сорт I</t>
        </is>
      </c>
      <c r="E457" s="125" t="inlineStr">
        <is>
          <t>т</t>
        </is>
      </c>
      <c r="F457" s="125" t="n">
        <v>0.0415926</v>
      </c>
      <c r="G457" s="133" t="n">
        <v>734.5</v>
      </c>
      <c r="H457" s="133">
        <f>ROUND(F457*G457,2)</f>
        <v/>
      </c>
    </row>
    <row r="458" ht="15.6" customFormat="1" customHeight="1" s="85">
      <c r="A458" s="125" t="n">
        <v>444</v>
      </c>
      <c r="B458" s="125" t="n"/>
      <c r="C458" s="19" t="inlineStr">
        <is>
          <t>101-1531</t>
        </is>
      </c>
      <c r="D458" s="126" t="inlineStr">
        <is>
          <t>Электроды диаметром 6 мм Э46</t>
        </is>
      </c>
      <c r="E458" s="125" t="inlineStr">
        <is>
          <t>т</t>
        </is>
      </c>
      <c r="F458" s="125" t="n">
        <v>0.003066</v>
      </c>
      <c r="G458" s="133" t="n">
        <v>9793</v>
      </c>
      <c r="H458" s="133">
        <f>ROUND(F458*G458,2)</f>
        <v/>
      </c>
    </row>
    <row r="459" ht="15.6" customFormat="1" customHeight="1" s="85">
      <c r="A459" s="125" t="n">
        <v>445</v>
      </c>
      <c r="B459" s="125" t="n"/>
      <c r="C459" s="19" t="inlineStr">
        <is>
          <t>03.1.02.03-0011</t>
        </is>
      </c>
      <c r="D459" s="126" t="inlineStr">
        <is>
          <t>Известь строительная негашеная комовая, сорт I</t>
        </is>
      </c>
      <c r="E459" s="125" t="inlineStr">
        <is>
          <t>т</t>
        </is>
      </c>
      <c r="F459" s="125" t="n">
        <v>0.0398424</v>
      </c>
      <c r="G459" s="133" t="n">
        <v>734.5</v>
      </c>
      <c r="H459" s="133">
        <f>ROUND(F459*G459,2)</f>
        <v/>
      </c>
    </row>
    <row r="460" ht="31.35" customFormat="1" customHeight="1" s="85">
      <c r="A460" s="125" t="n">
        <v>446</v>
      </c>
      <c r="B460" s="125" t="n"/>
      <c r="C460" s="19" t="inlineStr">
        <is>
          <t>24.3.05.07-0432</t>
        </is>
      </c>
      <c r="D460" s="126" t="inlineStr">
        <is>
          <t>Муфта полиэтиленовая для систем водоотведения, диаметр 125 мм</t>
        </is>
      </c>
      <c r="E460" s="125" t="inlineStr">
        <is>
          <t>шт</t>
        </is>
      </c>
      <c r="F460" s="125" t="n">
        <v>2</v>
      </c>
      <c r="G460" s="133" t="n">
        <v>14.3</v>
      </c>
      <c r="H460" s="133">
        <f>ROUND(F460*G460,2)</f>
        <v/>
      </c>
    </row>
    <row r="461" ht="46.9" customFormat="1" customHeight="1" s="85">
      <c r="A461" s="125" t="n">
        <v>447</v>
      </c>
      <c r="B461" s="125" t="n"/>
      <c r="C461" s="19" t="inlineStr">
        <is>
          <t>101-1739</t>
        </is>
      </c>
      <c r="D461" s="126" t="inlineStr">
        <is>
          <t>Профили холодногнутые из оцинкованной стали толщиной 0,6-0,65 мм, сумма размеров равная ширине исходной заготовки 151-200 мм</t>
        </is>
      </c>
      <c r="E461" s="125" t="inlineStr">
        <is>
          <t>т</t>
        </is>
      </c>
      <c r="F461" s="125" t="n">
        <v>0.00174</v>
      </c>
      <c r="G461" s="133" t="n">
        <v>16147</v>
      </c>
      <c r="H461" s="133">
        <f>ROUND(F461*G461,2)</f>
        <v/>
      </c>
    </row>
    <row r="462" ht="31.35" customFormat="1" customHeight="1" s="85">
      <c r="A462" s="125" t="n">
        <v>448</v>
      </c>
      <c r="B462" s="125" t="n"/>
      <c r="C462" s="19" t="inlineStr">
        <is>
          <t>07.2.06.05-0017</t>
        </is>
      </c>
      <c r="D462" s="126" t="inlineStr">
        <is>
          <t>Соединитель профиля одноуровневый потолочный</t>
        </is>
      </c>
      <c r="E462" s="125" t="inlineStr">
        <is>
          <t>100 шт</t>
        </is>
      </c>
      <c r="F462" s="125" t="n">
        <v>0.174</v>
      </c>
      <c r="G462" s="133" t="n">
        <v>160</v>
      </c>
      <c r="H462" s="133">
        <f>ROUND(F462*G462,2)</f>
        <v/>
      </c>
    </row>
    <row r="463" ht="31.35" customFormat="1" customHeight="1" s="85">
      <c r="A463" s="125" t="n">
        <v>449</v>
      </c>
      <c r="B463" s="125" t="n"/>
      <c r="C463" s="19" t="inlineStr">
        <is>
          <t>10.1.02.02-0101</t>
        </is>
      </c>
      <c r="D463" s="126" t="inlineStr">
        <is>
          <t>Листы алюминиевые, марка АД1Н, толщина 0,5 мм</t>
        </is>
      </c>
      <c r="E463" s="125" t="inlineStr">
        <is>
          <t>кг</t>
        </is>
      </c>
      <c r="F463" s="125" t="n">
        <v>0.45</v>
      </c>
      <c r="G463" s="133" t="n">
        <v>60.23</v>
      </c>
      <c r="H463" s="133">
        <f>ROUND(F463*G463,2)</f>
        <v/>
      </c>
    </row>
    <row r="464" ht="46.9" customFormat="1" customHeight="1" s="85">
      <c r="A464" s="125" t="n">
        <v>450</v>
      </c>
      <c r="B464" s="125" t="n"/>
      <c r="C464" s="19" t="inlineStr">
        <is>
          <t>01.7.06.05-0041</t>
        </is>
      </c>
      <c r="D464" s="126" t="inlineStr">
        <is>
          <t>Лента изоляционная прорезиненная односторонняя, ширина 20 мм, толщина 0,25-0,35 мм</t>
        </is>
      </c>
      <c r="E464" s="125" t="inlineStr">
        <is>
          <t>кг</t>
        </is>
      </c>
      <c r="F464" s="125" t="n">
        <v>0.8801</v>
      </c>
      <c r="G464" s="133" t="n">
        <v>30.4</v>
      </c>
      <c r="H464" s="133">
        <f>ROUND(F464*G464,2)</f>
        <v/>
      </c>
    </row>
    <row r="465" ht="15.6" customFormat="1" customHeight="1" s="85">
      <c r="A465" s="125" t="n">
        <v>451</v>
      </c>
      <c r="B465" s="125" t="n"/>
      <c r="C465" s="19" t="inlineStr">
        <is>
          <t>01.7.11.07-0044</t>
        </is>
      </c>
      <c r="D465" s="126" t="inlineStr">
        <is>
          <t>Электроды сварочные Э42, диаметр 5 мм</t>
        </is>
      </c>
      <c r="E465" s="125" t="inlineStr">
        <is>
          <t>т</t>
        </is>
      </c>
      <c r="F465" s="125" t="n">
        <v>0.00272</v>
      </c>
      <c r="G465" s="133" t="n">
        <v>9765</v>
      </c>
      <c r="H465" s="133">
        <f>ROUND(F465*G465,2)</f>
        <v/>
      </c>
    </row>
    <row r="466" ht="62.45" customFormat="1" customHeight="1" s="85">
      <c r="A466" s="125" t="n">
        <v>452</v>
      </c>
      <c r="B466" s="125" t="n"/>
      <c r="C466" s="19" t="inlineStr">
        <is>
          <t>08.2.02.03-0035</t>
        </is>
      </c>
      <c r="D466" s="126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25,5 мм</t>
        </is>
      </c>
      <c r="E466" s="125" t="inlineStr">
        <is>
          <t>10 м</t>
        </is>
      </c>
      <c r="F466" s="125" t="n">
        <v>0.05</v>
      </c>
      <c r="G466" s="133" t="n">
        <v>503.08</v>
      </c>
      <c r="H466" s="133">
        <f>ROUND(F466*G466,2)</f>
        <v/>
      </c>
    </row>
    <row r="467" ht="15.6" customFormat="1" customHeight="1" s="85">
      <c r="A467" s="125" t="n">
        <v>453</v>
      </c>
      <c r="B467" s="125" t="n"/>
      <c r="C467" s="19" t="inlineStr">
        <is>
          <t>01.8.01.07-0001</t>
        </is>
      </c>
      <c r="D467" s="126" t="inlineStr">
        <is>
          <t>Стекло жидкое калийное</t>
        </is>
      </c>
      <c r="E467" s="125" t="inlineStr">
        <is>
          <t>т</t>
        </is>
      </c>
      <c r="F467" s="125" t="n">
        <v>0.008999999999999999</v>
      </c>
      <c r="G467" s="133" t="n">
        <v>2734.6</v>
      </c>
      <c r="H467" s="133">
        <f>ROUND(F467*G467,2)</f>
        <v/>
      </c>
    </row>
    <row r="468" ht="46.9" customFormat="1" customHeight="1" s="85">
      <c r="A468" s="125" t="n">
        <v>454</v>
      </c>
      <c r="B468" s="125" t="n"/>
      <c r="C468" s="19" t="inlineStr">
        <is>
          <t>07.2.06.04-0076</t>
        </is>
      </c>
      <c r="D468" s="126" t="inlineStr">
        <is>
          <t>Подвес прямой, стальной, оцинкованный, для закрепления (подвески) потолочных профилей к несущим конструкциям</t>
        </is>
      </c>
      <c r="E468" s="125" t="inlineStr">
        <is>
          <t>100 шт</t>
        </is>
      </c>
      <c r="F468" s="125" t="n">
        <v>0.36</v>
      </c>
      <c r="G468" s="133" t="n">
        <v>68</v>
      </c>
      <c r="H468" s="133">
        <f>ROUND(F468*G468,2)</f>
        <v/>
      </c>
    </row>
    <row r="469" ht="31.35" customFormat="1" customHeight="1" s="85">
      <c r="A469" s="125" t="n">
        <v>455</v>
      </c>
      <c r="B469" s="125" t="n"/>
      <c r="C469" s="19" t="inlineStr">
        <is>
          <t>21.1.06.10-0464</t>
        </is>
      </c>
      <c r="D469" s="126" t="inlineStr">
        <is>
          <t>Кабель силовой с медными жилами ВВГ 3х4-1000</t>
        </is>
      </c>
      <c r="E469" s="125" t="inlineStr">
        <is>
          <t>1000 м</t>
        </is>
      </c>
      <c r="F469" s="125" t="n">
        <v>0.00306</v>
      </c>
      <c r="G469" s="133" t="n">
        <v>7689.65</v>
      </c>
      <c r="H469" s="133">
        <f>ROUND(F469*G469,2)</f>
        <v/>
      </c>
    </row>
    <row r="470" ht="31.35" customFormat="1" customHeight="1" s="85">
      <c r="A470" s="125" t="n">
        <v>456</v>
      </c>
      <c r="B470" s="125" t="n"/>
      <c r="C470" s="19" t="inlineStr">
        <is>
          <t>20.3.02.06-0007</t>
        </is>
      </c>
      <c r="D470" s="126" t="inlineStr">
        <is>
          <t>Лампы концентрированного светораспределения ЗК 220-230-40</t>
        </is>
      </c>
      <c r="E470" s="125" t="inlineStr">
        <is>
          <t>10 шт</t>
        </is>
      </c>
      <c r="F470" s="125" t="n">
        <v>0.5</v>
      </c>
      <c r="G470" s="133" t="n">
        <v>45.15</v>
      </c>
      <c r="H470" s="133">
        <f>ROUND(F470*G470,2)</f>
        <v/>
      </c>
    </row>
    <row r="471" ht="31.35" customFormat="1" customHeight="1" s="85">
      <c r="A471" s="125" t="n">
        <v>457</v>
      </c>
      <c r="B471" s="125" t="n"/>
      <c r="C471" s="19" t="inlineStr">
        <is>
          <t>07.2.06.03-0229</t>
        </is>
      </c>
      <c r="D471" s="126" t="inlineStr">
        <is>
          <t>Профиль угловой, стальной, оцинкованный, для защиты углов, длина 3 м, сечение 31х31х0,4 мм</t>
        </is>
      </c>
      <c r="E471" s="125" t="inlineStr">
        <is>
          <t>м</t>
        </is>
      </c>
      <c r="F471" s="125" t="n">
        <v>6.9</v>
      </c>
      <c r="G471" s="133" t="n">
        <v>3.18</v>
      </c>
      <c r="H471" s="133">
        <f>ROUND(F471*G471,2)</f>
        <v/>
      </c>
    </row>
    <row r="472" ht="31.35" customFormat="1" customHeight="1" s="85">
      <c r="A472" s="125" t="n">
        <v>458</v>
      </c>
      <c r="B472" s="125" t="n"/>
      <c r="C472" s="19" t="inlineStr">
        <is>
          <t>08.3.05.02-0101</t>
        </is>
      </c>
      <c r="D472" s="126" t="inlineStr">
        <is>
          <t>Прокат толстолистовой горячекатаный в листах, марка стали ВСт3пс5, толщина 4-6 мм</t>
        </is>
      </c>
      <c r="E472" s="125" t="inlineStr">
        <is>
          <t>т</t>
        </is>
      </c>
      <c r="F472" s="125" t="n">
        <v>0.0036</v>
      </c>
      <c r="G472" s="133" t="n">
        <v>5763</v>
      </c>
      <c r="H472" s="133">
        <f>ROUND(F472*G472,2)</f>
        <v/>
      </c>
    </row>
    <row r="473" ht="31.35" customFormat="1" customHeight="1" s="85">
      <c r="A473" s="125" t="n">
        <v>459</v>
      </c>
      <c r="B473" s="125" t="n"/>
      <c r="C473" s="19" t="inlineStr">
        <is>
          <t>01.1.02.08-0001</t>
        </is>
      </c>
      <c r="D473" s="126" t="inlineStr">
        <is>
          <t>Прокладки из паронита ПМБ, толщина 1 мм, диаметр 50 мм</t>
        </is>
      </c>
      <c r="E473" s="125" t="inlineStr">
        <is>
          <t>1000 шт</t>
        </is>
      </c>
      <c r="F473" s="125" t="n">
        <v>0.006</v>
      </c>
      <c r="G473" s="133" t="n">
        <v>3450</v>
      </c>
      <c r="H473" s="133">
        <f>ROUND(F473*G473,2)</f>
        <v/>
      </c>
    </row>
    <row r="474" ht="31.35" customFormat="1" customHeight="1" s="85">
      <c r="A474" s="125" t="n">
        <v>460</v>
      </c>
      <c r="B474" s="125" t="n"/>
      <c r="C474" s="19" t="inlineStr">
        <is>
          <t>12.1.02.15-0041</t>
        </is>
      </c>
      <c r="D474" s="126" t="inlineStr">
        <is>
          <t>Материал рулонный гидроизоляционный изол, резино-битумный, без полимерных добавок</t>
        </is>
      </c>
      <c r="E474" s="125" t="inlineStr">
        <is>
          <t>м2</t>
        </is>
      </c>
      <c r="F474" s="125" t="n">
        <v>1.56</v>
      </c>
      <c r="G474" s="133" t="n">
        <v>12.37</v>
      </c>
      <c r="H474" s="133">
        <f>ROUND(F474*G474,2)</f>
        <v/>
      </c>
    </row>
    <row r="475" ht="15.6" customFormat="1" customHeight="1" s="85">
      <c r="A475" s="125" t="n">
        <v>461</v>
      </c>
      <c r="B475" s="125" t="n"/>
      <c r="C475" s="19" t="inlineStr">
        <is>
          <t>04.3.01.09-0016</t>
        </is>
      </c>
      <c r="D475" s="126" t="inlineStr">
        <is>
          <t>Раствор готовый кладочный, цементный, М200</t>
        </is>
      </c>
      <c r="E475" s="125" t="inlineStr">
        <is>
          <t>м3</t>
        </is>
      </c>
      <c r="F475" s="125" t="n">
        <v>0.03167</v>
      </c>
      <c r="G475" s="133" t="n">
        <v>600</v>
      </c>
      <c r="H475" s="133">
        <f>ROUND(F475*G475,2)</f>
        <v/>
      </c>
    </row>
    <row r="476" ht="15.6" customFormat="1" customHeight="1" s="85">
      <c r="A476" s="125" t="n">
        <v>462</v>
      </c>
      <c r="B476" s="125" t="n"/>
      <c r="C476" s="19" t="inlineStr">
        <is>
          <t>01.2.03.03-0007</t>
        </is>
      </c>
      <c r="D476" s="126" t="inlineStr">
        <is>
          <t>Мастика битумная</t>
        </is>
      </c>
      <c r="E476" s="125" t="inlineStr">
        <is>
          <t>т</t>
        </is>
      </c>
      <c r="F476" s="125" t="n">
        <v>0.0054</v>
      </c>
      <c r="G476" s="133" t="n">
        <v>3316.55</v>
      </c>
      <c r="H476" s="133">
        <f>ROUND(F476*G476,2)</f>
        <v/>
      </c>
    </row>
    <row r="477" ht="15.6" customFormat="1" customHeight="1" s="85">
      <c r="A477" s="125" t="n">
        <v>463</v>
      </c>
      <c r="B477" s="125" t="n"/>
      <c r="C477" s="19" t="inlineStr">
        <is>
          <t>12.2.03.12-0005</t>
        </is>
      </c>
      <c r="D477" s="126" t="inlineStr">
        <is>
          <t>Фольга алюминиевая дублированная рубероидом</t>
        </is>
      </c>
      <c r="E477" s="125" t="inlineStr">
        <is>
          <t>10 м2</t>
        </is>
      </c>
      <c r="F477" s="125" t="n">
        <v>0.0575</v>
      </c>
      <c r="G477" s="133" t="n">
        <v>308</v>
      </c>
      <c r="H477" s="133">
        <f>ROUND(F477*G477,2)</f>
        <v/>
      </c>
    </row>
    <row r="478" ht="31.35" customFormat="1" customHeight="1" s="85">
      <c r="A478" s="125" t="n">
        <v>464</v>
      </c>
      <c r="B478" s="125" t="n"/>
      <c r="C478" s="19" t="inlineStr">
        <is>
          <t>01.7.15.07-0012</t>
        </is>
      </c>
      <c r="D478" s="126" t="inlineStr">
        <is>
          <t>Дюбели пластмассовые с шурупами, размер 12х70 мм</t>
        </is>
      </c>
      <c r="E478" s="125" t="inlineStr">
        <is>
          <t>100 шт</t>
        </is>
      </c>
      <c r="F478" s="125" t="n">
        <v>0.21</v>
      </c>
      <c r="G478" s="133" t="n">
        <v>83</v>
      </c>
      <c r="H478" s="133">
        <f>ROUND(F478*G478,2)</f>
        <v/>
      </c>
    </row>
    <row r="479" ht="15.6" customFormat="1" customHeight="1" s="85">
      <c r="A479" s="125" t="n">
        <v>465</v>
      </c>
      <c r="B479" s="125" t="n"/>
      <c r="C479" s="19" t="inlineStr">
        <is>
          <t>14.5.09.07-0025</t>
        </is>
      </c>
      <c r="D479" s="126" t="inlineStr">
        <is>
          <t>Растворитель № 648</t>
        </is>
      </c>
      <c r="E479" s="125" t="inlineStr">
        <is>
          <t>т</t>
        </is>
      </c>
      <c r="F479" s="125" t="n">
        <v>0.00084</v>
      </c>
      <c r="G479" s="133" t="n">
        <v>20406</v>
      </c>
      <c r="H479" s="133">
        <f>ROUND(F479*G479,2)</f>
        <v/>
      </c>
    </row>
    <row r="480" ht="31.35" customFormat="1" customHeight="1" s="85">
      <c r="A480" s="125" t="n">
        <v>466</v>
      </c>
      <c r="B480" s="125" t="n"/>
      <c r="C480" s="19" t="inlineStr">
        <is>
          <t>101-3980</t>
        </is>
      </c>
      <c r="D480" s="126" t="inlineStr">
        <is>
          <t>Палуба опалубки типа «Дока» из бакелизированной фанеры</t>
        </is>
      </c>
      <c r="E480" s="125" t="inlineStr">
        <is>
          <t>м2</t>
        </is>
      </c>
      <c r="F480" s="125" t="n">
        <v>0.1168</v>
      </c>
      <c r="G480" s="133" t="n">
        <v>145</v>
      </c>
      <c r="H480" s="133">
        <f>ROUND(F480*G480,2)</f>
        <v/>
      </c>
    </row>
    <row r="481" ht="15.6" customFormat="1" customHeight="1" s="85">
      <c r="A481" s="125" t="n">
        <v>467</v>
      </c>
      <c r="B481" s="125" t="n"/>
      <c r="C481" s="19" t="inlineStr">
        <is>
          <t>01.7.07.20-0002</t>
        </is>
      </c>
      <c r="D481" s="126" t="inlineStr">
        <is>
          <t>Тальк молотый, сорт I</t>
        </is>
      </c>
      <c r="E481" s="125" t="inlineStr">
        <is>
          <t>т</t>
        </is>
      </c>
      <c r="F481" s="125" t="n">
        <v>0.0091</v>
      </c>
      <c r="G481" s="133" t="n">
        <v>1820</v>
      </c>
      <c r="H481" s="133">
        <f>ROUND(F481*G481,2)</f>
        <v/>
      </c>
    </row>
    <row r="482" ht="15.6" customFormat="1" customHeight="1" s="85">
      <c r="A482" s="125" t="n">
        <v>468</v>
      </c>
      <c r="B482" s="125" t="n"/>
      <c r="C482" s="19" t="inlineStr">
        <is>
          <t>11.2.13.04-0012</t>
        </is>
      </c>
      <c r="D482" s="126" t="inlineStr">
        <is>
          <t>Щиты из досок, толщина 40 мм</t>
        </is>
      </c>
      <c r="E482" s="125" t="inlineStr">
        <is>
          <t>м2</t>
        </is>
      </c>
      <c r="F482" s="125" t="n">
        <v>0.27216</v>
      </c>
      <c r="G482" s="133" t="n">
        <v>57.63</v>
      </c>
      <c r="H482" s="133">
        <f>ROUND(F482*G482,2)</f>
        <v/>
      </c>
    </row>
    <row r="483" ht="31.35" customFormat="1" customHeight="1" s="85">
      <c r="A483" s="125" t="n">
        <v>469</v>
      </c>
      <c r="B483" s="125" t="n"/>
      <c r="C483" s="19" t="inlineStr">
        <is>
          <t>01.7.15.06-0121</t>
        </is>
      </c>
      <c r="D483" s="126" t="inlineStr">
        <is>
          <t>Гвозди строительные с плоской головкой, размер 1,6х50 мм</t>
        </is>
      </c>
      <c r="E483" s="125" t="inlineStr">
        <is>
          <t>т</t>
        </is>
      </c>
      <c r="F483" s="125" t="n">
        <v>0.001825</v>
      </c>
      <c r="G483" s="133" t="n">
        <v>8475</v>
      </c>
      <c r="H483" s="133">
        <f>ROUND(F483*G483,2)</f>
        <v/>
      </c>
    </row>
    <row r="484" ht="31.35" customFormat="1" customHeight="1" s="85">
      <c r="A484" s="125" t="n">
        <v>470</v>
      </c>
      <c r="B484" s="125" t="n"/>
      <c r="C484" s="19" t="inlineStr">
        <is>
          <t>01.7.15.04-0054</t>
        </is>
      </c>
      <c r="D484" s="126" t="inlineStr">
        <is>
          <t>Винты самонарезающие, оцинкованные, размер 4х12 мм</t>
        </is>
      </c>
      <c r="E484" s="125" t="inlineStr">
        <is>
          <t>т</t>
        </is>
      </c>
      <c r="F484" s="125" t="n">
        <v>0.0004569</v>
      </c>
      <c r="G484" s="133" t="n">
        <v>33180</v>
      </c>
      <c r="H484" s="133">
        <f>ROUND(F484*G484,2)</f>
        <v/>
      </c>
    </row>
    <row r="485" ht="31.35" customFormat="1" customHeight="1" s="85">
      <c r="A485" s="125" t="n">
        <v>471</v>
      </c>
      <c r="B485" s="125" t="n"/>
      <c r="C485" s="19" t="inlineStr">
        <is>
          <t>01.7.19.02-0041</t>
        </is>
      </c>
      <c r="D485" s="126" t="inlineStr">
        <is>
          <t>Кольца резиновые для чугунных напорных труб диаметром 65-300 мм</t>
        </is>
      </c>
      <c r="E485" s="125" t="inlineStr">
        <is>
          <t>кг</t>
        </is>
      </c>
      <c r="F485" s="125" t="n">
        <v>0.6</v>
      </c>
      <c r="G485" s="133" t="n">
        <v>24.41</v>
      </c>
      <c r="H485" s="133">
        <f>ROUND(F485*G485,2)</f>
        <v/>
      </c>
    </row>
    <row r="486" ht="15.6" customFormat="1" customHeight="1" s="85">
      <c r="A486" s="125" t="n">
        <v>472</v>
      </c>
      <c r="B486" s="125" t="n"/>
      <c r="C486" s="19" t="inlineStr">
        <is>
          <t>14.4.02.09-0001</t>
        </is>
      </c>
      <c r="D486" s="126" t="inlineStr">
        <is>
          <t>Краска</t>
        </is>
      </c>
      <c r="E486" s="125" t="inlineStr">
        <is>
          <t>кг</t>
        </is>
      </c>
      <c r="F486" s="125" t="n">
        <v>0.5</v>
      </c>
      <c r="G486" s="133" t="n">
        <v>28.6</v>
      </c>
      <c r="H486" s="133">
        <f>ROUND(F486*G486,2)</f>
        <v/>
      </c>
    </row>
    <row r="487" ht="93.59999999999999" customFormat="1" customHeight="1" s="85">
      <c r="A487" s="125" t="n">
        <v>473</v>
      </c>
      <c r="B487" s="125" t="n"/>
      <c r="C487" s="19" t="inlineStr">
        <is>
          <t>14.1.06.01-0001</t>
        </is>
      </c>
      <c r="D487" s="126" t="inlineStr">
        <is>
          <t>Смесь сухая для наружных работ мелкозернистая, гипсовая, клеевая, для приклеивания ГКЛ и минераловатных плит, ручного нанесения, прочность на сжатие 2,0 МПа, прочность сцепления с основанием 0,3 МПа, прочность на изгиб 1,0 МПа</t>
        </is>
      </c>
      <c r="E487" s="125" t="inlineStr">
        <is>
          <t>кг</t>
        </is>
      </c>
      <c r="F487" s="125" t="n">
        <v>9</v>
      </c>
      <c r="G487" s="133" t="n">
        <v>1.58</v>
      </c>
      <c r="H487" s="133">
        <f>ROUND(F487*G487,2)</f>
        <v/>
      </c>
    </row>
    <row r="488" ht="15.6" customFormat="1" customHeight="1" s="85">
      <c r="A488" s="125" t="n">
        <v>474</v>
      </c>
      <c r="B488" s="125" t="n"/>
      <c r="C488" s="19" t="inlineStr">
        <is>
          <t>02.3.01.02-1012</t>
        </is>
      </c>
      <c r="D488" s="126" t="inlineStr">
        <is>
          <t>Песок природный II класс, средний, круглые сита</t>
        </is>
      </c>
      <c r="E488" s="125" t="inlineStr">
        <is>
          <t>м3</t>
        </is>
      </c>
      <c r="F488" s="125" t="n">
        <v>0.215106</v>
      </c>
      <c r="G488" s="133" t="n">
        <v>59.99</v>
      </c>
      <c r="H488" s="133">
        <f>ROUND(F488*G488,2)</f>
        <v/>
      </c>
    </row>
    <row r="489" ht="15.6" customFormat="1" customHeight="1" s="85">
      <c r="A489" s="125" t="n">
        <v>475</v>
      </c>
      <c r="B489" s="125" t="n"/>
      <c r="C489" s="19" t="inlineStr">
        <is>
          <t>14.1.02.03-0002</t>
        </is>
      </c>
      <c r="D489" s="126" t="inlineStr">
        <is>
          <t>Клей ПВА</t>
        </is>
      </c>
      <c r="E489" s="125" t="inlineStr">
        <is>
          <t>кг</t>
        </is>
      </c>
      <c r="F489" s="125" t="n">
        <v>0.792</v>
      </c>
      <c r="G489" s="133" t="n">
        <v>15.9</v>
      </c>
      <c r="H489" s="133">
        <f>ROUND(F489*G489,2)</f>
        <v/>
      </c>
    </row>
    <row r="490" ht="15.6" customFormat="1" customHeight="1" s="85">
      <c r="A490" s="125" t="n">
        <v>476</v>
      </c>
      <c r="B490" s="125" t="n"/>
      <c r="C490" s="19" t="inlineStr">
        <is>
          <t>01.3.01.02-0002</t>
        </is>
      </c>
      <c r="D490" s="126" t="inlineStr">
        <is>
          <t>Вазелин технический</t>
        </is>
      </c>
      <c r="E490" s="125" t="inlineStr">
        <is>
          <t>кг</t>
        </is>
      </c>
      <c r="F490" s="125" t="n">
        <v>0.243</v>
      </c>
      <c r="G490" s="133" t="n">
        <v>44.97</v>
      </c>
      <c r="H490" s="133">
        <f>ROUND(F490*G490,2)</f>
        <v/>
      </c>
    </row>
    <row r="491" ht="15.6" customFormat="1" customHeight="1" s="85">
      <c r="A491" s="125" t="n">
        <v>477</v>
      </c>
      <c r="B491" s="125" t="n"/>
      <c r="C491" s="19" t="inlineStr">
        <is>
          <t>01.7.07.29-0091</t>
        </is>
      </c>
      <c r="D491" s="126" t="inlineStr">
        <is>
          <t>Опилки древесные</t>
        </is>
      </c>
      <c r="E491" s="125" t="inlineStr">
        <is>
          <t>м3</t>
        </is>
      </c>
      <c r="F491" s="125" t="n">
        <v>0.31212</v>
      </c>
      <c r="G491" s="133" t="n">
        <v>34.92</v>
      </c>
      <c r="H491" s="133">
        <f>ROUND(F491*G491,2)</f>
        <v/>
      </c>
    </row>
    <row r="492" ht="31.35" customFormat="1" customHeight="1" s="85">
      <c r="A492" s="125" t="n">
        <v>478</v>
      </c>
      <c r="B492" s="125" t="n"/>
      <c r="C492" s="19" t="inlineStr">
        <is>
          <t>01.7.11.04-0072</t>
        </is>
      </c>
      <c r="D492" s="126" t="inlineStr">
        <is>
          <t>Проволока сварочная легированная, диаметр 4 мм</t>
        </is>
      </c>
      <c r="E492" s="125" t="inlineStr">
        <is>
          <t>т</t>
        </is>
      </c>
      <c r="F492" s="125" t="n">
        <v>0.000761</v>
      </c>
      <c r="G492" s="133" t="n">
        <v>13560</v>
      </c>
      <c r="H492" s="133">
        <f>ROUND(F492*G492,2)</f>
        <v/>
      </c>
    </row>
    <row r="493" ht="15.6" customFormat="1" customHeight="1" s="85">
      <c r="A493" s="125" t="n">
        <v>479</v>
      </c>
      <c r="B493" s="125" t="n"/>
      <c r="C493" s="19" t="inlineStr">
        <is>
          <t>14.4.03.17-0011</t>
        </is>
      </c>
      <c r="D493" s="126" t="inlineStr">
        <is>
          <t>Лак электроизоляционный 318</t>
        </is>
      </c>
      <c r="E493" s="125" t="inlineStr">
        <is>
          <t>кг</t>
        </is>
      </c>
      <c r="F493" s="125" t="n">
        <v>0.268</v>
      </c>
      <c r="G493" s="133" t="n">
        <v>35.63</v>
      </c>
      <c r="H493" s="133">
        <f>ROUND(F493*G493,2)</f>
        <v/>
      </c>
    </row>
    <row r="494" ht="15.6" customFormat="1" customHeight="1" s="85">
      <c r="A494" s="125" t="n">
        <v>480</v>
      </c>
      <c r="B494" s="125" t="n"/>
      <c r="C494" s="19" t="inlineStr">
        <is>
          <t>01.7.15.02-0062</t>
        </is>
      </c>
      <c r="D494" s="126" t="inlineStr">
        <is>
          <t>Болты оцинкованные диаметр 8 мм</t>
        </is>
      </c>
      <c r="E494" s="125" t="inlineStr">
        <is>
          <t>т</t>
        </is>
      </c>
      <c r="F494" s="125" t="n">
        <v>0.00048</v>
      </c>
      <c r="G494" s="133" t="n">
        <v>19778</v>
      </c>
      <c r="H494" s="133">
        <f>ROUND(F494*G494,2)</f>
        <v/>
      </c>
    </row>
    <row r="495" ht="31.35" customFormat="1" customHeight="1" s="85">
      <c r="A495" s="125" t="n">
        <v>481</v>
      </c>
      <c r="B495" s="125" t="n"/>
      <c r="C495" s="19" t="inlineStr">
        <is>
          <t>10.3.02.03-0012</t>
        </is>
      </c>
      <c r="D495" s="126" t="inlineStr">
        <is>
          <t>Припои оловянно-свинцовые бессурьмянистые, марка ПОС40</t>
        </is>
      </c>
      <c r="E495" s="125" t="inlineStr">
        <is>
          <t>т</t>
        </is>
      </c>
      <c r="F495" s="125" t="n">
        <v>0.00014</v>
      </c>
      <c r="G495" s="133" t="n">
        <v>65750</v>
      </c>
      <c r="H495" s="133">
        <f>ROUND(F495*G495,2)</f>
        <v/>
      </c>
    </row>
    <row r="496" ht="15.6" customFormat="1" customHeight="1" s="85">
      <c r="A496" s="125" t="n">
        <v>482</v>
      </c>
      <c r="B496" s="125" t="n"/>
      <c r="C496" s="19" t="inlineStr">
        <is>
          <t>20.2.02.01-0019</t>
        </is>
      </c>
      <c r="D496" s="126" t="inlineStr">
        <is>
          <t>Втулки изолирующие</t>
        </is>
      </c>
      <c r="E496" s="125" t="inlineStr">
        <is>
          <t>1000 шт</t>
        </is>
      </c>
      <c r="F496" s="125" t="n">
        <v>0.03366</v>
      </c>
      <c r="G496" s="133" t="n">
        <v>270</v>
      </c>
      <c r="H496" s="133">
        <f>ROUND(F496*G496,2)</f>
        <v/>
      </c>
    </row>
    <row r="497" ht="31.35" customFormat="1" customHeight="1" s="85">
      <c r="A497" s="125" t="n">
        <v>483</v>
      </c>
      <c r="B497" s="125" t="n"/>
      <c r="C497" s="19" t="inlineStr">
        <is>
          <t>10.1.02.01-0001</t>
        </is>
      </c>
      <c r="D497" s="126" t="inlineStr">
        <is>
          <t>Ленты алюминиевые, марка АД1Н, ширина 20 мм, толщина 0,8 мм</t>
        </is>
      </c>
      <c r="E497" s="125" t="inlineStr">
        <is>
          <t>кг</t>
        </is>
      </c>
      <c r="F497" s="125" t="n">
        <v>0.15795</v>
      </c>
      <c r="G497" s="133" t="n">
        <v>47.37</v>
      </c>
      <c r="H497" s="133">
        <f>ROUND(F497*G497,2)</f>
        <v/>
      </c>
    </row>
    <row r="498" ht="15.6" customFormat="1" customHeight="1" s="85">
      <c r="A498" s="125" t="n">
        <v>484</v>
      </c>
      <c r="B498" s="125" t="n"/>
      <c r="C498" s="19" t="inlineStr">
        <is>
          <t>01.3.01.05-0009</t>
        </is>
      </c>
      <c r="D498" s="126" t="inlineStr">
        <is>
          <t>Парафин нефтяной твердый Т-1</t>
        </is>
      </c>
      <c r="E498" s="125" t="inlineStr">
        <is>
          <t>т</t>
        </is>
      </c>
      <c r="F498" s="125" t="n">
        <v>0.0009</v>
      </c>
      <c r="G498" s="133" t="n">
        <v>8105.71</v>
      </c>
      <c r="H498" s="133">
        <f>ROUND(F498*G498,2)</f>
        <v/>
      </c>
    </row>
    <row r="499" ht="31.35" customFormat="1" customHeight="1" s="85">
      <c r="A499" s="125" t="n">
        <v>485</v>
      </c>
      <c r="B499" s="125" t="n"/>
      <c r="C499" s="19" t="inlineStr">
        <is>
          <t>01.7.15.07-0023</t>
        </is>
      </c>
      <c r="D499" s="126" t="inlineStr">
        <is>
          <t>Дюбели распорные полиэтиленовые, размер 8х30 мм</t>
        </is>
      </c>
      <c r="E499" s="125" t="inlineStr">
        <is>
          <t>1000 шт</t>
        </is>
      </c>
      <c r="F499" s="125" t="n">
        <v>0.04</v>
      </c>
      <c r="G499" s="133" t="n">
        <v>180</v>
      </c>
      <c r="H499" s="133">
        <f>ROUND(F499*G499,2)</f>
        <v/>
      </c>
    </row>
    <row r="500" ht="15.6" customFormat="1" customHeight="1" s="85">
      <c r="A500" s="125" t="n">
        <v>486</v>
      </c>
      <c r="B500" s="125" t="n"/>
      <c r="C500" s="19" t="inlineStr">
        <is>
          <t>01.7.20.04-0005</t>
        </is>
      </c>
      <c r="D500" s="126" t="inlineStr">
        <is>
          <t>Нитки швейные</t>
        </is>
      </c>
      <c r="E500" s="125" t="inlineStr">
        <is>
          <t>кг</t>
        </is>
      </c>
      <c r="F500" s="125" t="n">
        <v>0.049</v>
      </c>
      <c r="G500" s="133" t="n">
        <v>133.05</v>
      </c>
      <c r="H500" s="133">
        <f>ROUND(F500*G500,2)</f>
        <v/>
      </c>
    </row>
    <row r="501" ht="31.35" customFormat="1" customHeight="1" s="85">
      <c r="A501" s="125" t="n">
        <v>487</v>
      </c>
      <c r="B501" s="125" t="n"/>
      <c r="C501" s="19" t="inlineStr">
        <is>
          <t>01.2.03.02-0001</t>
        </is>
      </c>
      <c r="D501" s="126" t="inlineStr">
        <is>
          <t>Грунтовка битумная под полимерное или резиновое покрытие</t>
        </is>
      </c>
      <c r="E501" s="125" t="inlineStr">
        <is>
          <t>т</t>
        </is>
      </c>
      <c r="F501" s="125" t="n">
        <v>0.000198</v>
      </c>
      <c r="G501" s="133" t="n">
        <v>31060</v>
      </c>
      <c r="H501" s="133">
        <f>ROUND(F501*G501,2)</f>
        <v/>
      </c>
    </row>
    <row r="502" ht="31.35" customFormat="1" customHeight="1" s="85">
      <c r="A502" s="125" t="n">
        <v>488</v>
      </c>
      <c r="B502" s="125" t="n"/>
      <c r="C502" s="19" t="inlineStr">
        <is>
          <t>01.1.01.01-0002</t>
        </is>
      </c>
      <c r="D502" s="126" t="inlineStr">
        <is>
          <t>Детали фасонные коньковые к листам хризотилцементным волнистым</t>
        </is>
      </c>
      <c r="E502" s="125" t="inlineStr">
        <is>
          <t>100 пар</t>
        </is>
      </c>
      <c r="F502" s="125" t="n">
        <v>0.012</v>
      </c>
      <c r="G502" s="133" t="n">
        <v>498</v>
      </c>
      <c r="H502" s="133">
        <f>ROUND(F502*G502,2)</f>
        <v/>
      </c>
    </row>
    <row r="503" ht="15.6" customFormat="1" customHeight="1" s="85">
      <c r="A503" s="125" t="n">
        <v>489</v>
      </c>
      <c r="B503" s="125" t="n"/>
      <c r="C503" s="19" t="inlineStr">
        <is>
          <t>01.7.07.29-0101</t>
        </is>
      </c>
      <c r="D503" s="126" t="inlineStr">
        <is>
          <t>Очес льняной</t>
        </is>
      </c>
      <c r="E503" s="125" t="inlineStr">
        <is>
          <t>кг</t>
        </is>
      </c>
      <c r="F503" s="125" t="n">
        <v>0.149202</v>
      </c>
      <c r="G503" s="133" t="n">
        <v>37.29</v>
      </c>
      <c r="H503" s="133">
        <f>ROUND(F503*G503,2)</f>
        <v/>
      </c>
    </row>
    <row r="504" ht="31.35" customFormat="1" customHeight="1" s="85">
      <c r="A504" s="125" t="n">
        <v>490</v>
      </c>
      <c r="B504" s="125" t="n"/>
      <c r="C504" s="19" t="inlineStr">
        <is>
          <t>01.7.06.01-0041</t>
        </is>
      </c>
      <c r="D504" s="126" t="inlineStr">
        <is>
          <t>Лента эластичная самоклеящаяся для профилей направляющих 30/30000 мм</t>
        </is>
      </c>
      <c r="E504" s="125" t="inlineStr">
        <is>
          <t>м</t>
        </is>
      </c>
      <c r="F504" s="125" t="n">
        <v>13.95</v>
      </c>
      <c r="G504" s="133" t="n">
        <v>0.37</v>
      </c>
      <c r="H504" s="133">
        <f>ROUND(F504*G504,2)</f>
        <v/>
      </c>
    </row>
    <row r="505" ht="15.6" customFormat="1" customHeight="1" s="85">
      <c r="A505" s="125" t="n">
        <v>491</v>
      </c>
      <c r="B505" s="125" t="n"/>
      <c r="C505" s="19" t="inlineStr">
        <is>
          <t>Прайс из СД ОП</t>
        </is>
      </c>
      <c r="D505" s="126" t="inlineStr">
        <is>
          <t>Дин рейка</t>
        </is>
      </c>
      <c r="E505" s="125" t="inlineStr">
        <is>
          <t>шт</t>
        </is>
      </c>
      <c r="F505" s="125" t="n">
        <v>1</v>
      </c>
      <c r="G505" s="133" t="n">
        <v>5.1599562097068</v>
      </c>
      <c r="H505" s="133">
        <f>ROUND(F505*G505,2)</f>
        <v/>
      </c>
    </row>
    <row r="506" ht="15.6" customFormat="1" customHeight="1" s="85">
      <c r="A506" s="125" t="n">
        <v>492</v>
      </c>
      <c r="B506" s="125" t="n"/>
      <c r="C506" s="19" t="inlineStr">
        <is>
          <t>20.5.04.10-0011</t>
        </is>
      </c>
      <c r="D506" s="126" t="inlineStr">
        <is>
          <t>Сжимы соединительные</t>
        </is>
      </c>
      <c r="E506" s="125" t="inlineStr">
        <is>
          <t>100 шт</t>
        </is>
      </c>
      <c r="F506" s="125" t="n">
        <v>0.051</v>
      </c>
      <c r="G506" s="133" t="n">
        <v>100</v>
      </c>
      <c r="H506" s="133">
        <f>ROUND(F506*G506,2)</f>
        <v/>
      </c>
    </row>
    <row r="507" ht="15.6" customFormat="1" customHeight="1" s="85">
      <c r="A507" s="125" t="n">
        <v>493</v>
      </c>
      <c r="B507" s="125" t="n"/>
      <c r="C507" s="19" t="inlineStr">
        <is>
          <t>01.7.15.14-0169</t>
        </is>
      </c>
      <c r="D507" s="126" t="inlineStr">
        <is>
          <t>Шурупы с полукруглой головкой 6х40 мм</t>
        </is>
      </c>
      <c r="E507" s="125" t="inlineStr">
        <is>
          <t>т</t>
        </is>
      </c>
      <c r="F507" s="125" t="n">
        <v>0.0004</v>
      </c>
      <c r="G507" s="133" t="n">
        <v>12430</v>
      </c>
      <c r="H507" s="133">
        <f>ROUND(F507*G507,2)</f>
        <v/>
      </c>
    </row>
    <row r="508" ht="31.35" customFormat="1" customHeight="1" s="85">
      <c r="A508" s="125" t="n">
        <v>494</v>
      </c>
      <c r="B508" s="125" t="n"/>
      <c r="C508" s="19" t="inlineStr">
        <is>
          <t>03.2.01.04-0002</t>
        </is>
      </c>
      <c r="D508" s="126" t="inlineStr">
        <is>
          <t>Цемент пуццолановый М400 ППЦ (ЦЕМ IV 32,5Н)</t>
        </is>
      </c>
      <c r="E508" s="125" t="inlineStr">
        <is>
          <t>т</t>
        </is>
      </c>
      <c r="F508" s="125" t="n">
        <v>0.01</v>
      </c>
      <c r="G508" s="133" t="n">
        <v>412</v>
      </c>
      <c r="H508" s="133">
        <f>ROUND(F508*G508,2)</f>
        <v/>
      </c>
    </row>
    <row r="509" ht="15.6" customFormat="1" customHeight="1" s="85">
      <c r="A509" s="125" t="n">
        <v>495</v>
      </c>
      <c r="B509" s="125" t="n"/>
      <c r="C509" s="19" t="inlineStr">
        <is>
          <t>01.7.15.07-0152</t>
        </is>
      </c>
      <c r="D509" s="126" t="inlineStr">
        <is>
          <t>Дюбели с шурупом, размер 6х35 мм</t>
        </is>
      </c>
      <c r="E509" s="125" t="inlineStr">
        <is>
          <t>100 шт</t>
        </is>
      </c>
      <c r="F509" s="125" t="n">
        <v>0.5024999999999999</v>
      </c>
      <c r="G509" s="133" t="n">
        <v>8</v>
      </c>
      <c r="H509" s="133">
        <f>ROUND(F509*G509,2)</f>
        <v/>
      </c>
    </row>
    <row r="510" ht="31.35" customFormat="1" customHeight="1" s="85">
      <c r="A510" s="125" t="n">
        <v>496</v>
      </c>
      <c r="B510" s="125" t="n"/>
      <c r="C510" s="19" t="inlineStr">
        <is>
          <t>24.3.05.02-0212</t>
        </is>
      </c>
      <c r="D510" s="126" t="inlineStr">
        <is>
          <t>Заглушка полиэтиленовая, номинальный наружный диаметр 110 мм</t>
        </is>
      </c>
      <c r="E510" s="125" t="inlineStr">
        <is>
          <t>10 шт</t>
        </is>
      </c>
      <c r="F510" s="125" t="n">
        <v>0.1</v>
      </c>
      <c r="G510" s="133" t="n">
        <v>38.72</v>
      </c>
      <c r="H510" s="133">
        <f>ROUND(F510*G510,2)</f>
        <v/>
      </c>
    </row>
    <row r="511" ht="15.6" customFormat="1" customHeight="1" s="85">
      <c r="A511" s="125" t="n">
        <v>497</v>
      </c>
      <c r="B511" s="125" t="n"/>
      <c r="C511" s="19" t="inlineStr">
        <is>
          <t>01.7.07.29-0031</t>
        </is>
      </c>
      <c r="D511" s="126" t="inlineStr">
        <is>
          <t>Каболка</t>
        </is>
      </c>
      <c r="E511" s="125" t="inlineStr">
        <is>
          <t>т</t>
        </is>
      </c>
      <c r="F511" s="125" t="n">
        <v>0.00012</v>
      </c>
      <c r="G511" s="133" t="n">
        <v>30030</v>
      </c>
      <c r="H511" s="133">
        <f>ROUND(F511*G511,2)</f>
        <v/>
      </c>
    </row>
    <row r="512" ht="15.6" customFormat="1" customHeight="1" s="85">
      <c r="A512" s="125" t="n">
        <v>498</v>
      </c>
      <c r="B512" s="125" t="n"/>
      <c r="C512" s="19" t="inlineStr">
        <is>
          <t>01.7.03.04-0001</t>
        </is>
      </c>
      <c r="D512" s="126" t="inlineStr">
        <is>
          <t>Электроэнергия</t>
        </is>
      </c>
      <c r="E512" s="125" t="inlineStr">
        <is>
          <t>кВт-ч</t>
        </is>
      </c>
      <c r="F512" s="125" t="n">
        <v>8.42</v>
      </c>
      <c r="G512" s="133" t="n">
        <v>0.4</v>
      </c>
      <c r="H512" s="133">
        <f>ROUND(F512*G512,2)</f>
        <v/>
      </c>
    </row>
    <row r="513" ht="15.6" customFormat="1" customHeight="1" s="85">
      <c r="A513" s="125" t="n">
        <v>499</v>
      </c>
      <c r="B513" s="125" t="n"/>
      <c r="C513" s="19" t="inlineStr">
        <is>
          <t>03.1.01.01-0002</t>
        </is>
      </c>
      <c r="D513" s="126" t="inlineStr">
        <is>
          <t>Гипс строительный Г-3</t>
        </is>
      </c>
      <c r="E513" s="125" t="inlineStr">
        <is>
          <t>т</t>
        </is>
      </c>
      <c r="F513" s="125" t="n">
        <v>0.0037795</v>
      </c>
      <c r="G513" s="133" t="n">
        <v>729.98</v>
      </c>
      <c r="H513" s="133">
        <f>ROUND(F513*G513,2)</f>
        <v/>
      </c>
    </row>
    <row r="514" ht="15.6" customFormat="1" customHeight="1" s="85">
      <c r="A514" s="125" t="n">
        <v>500</v>
      </c>
      <c r="B514" s="125" t="n"/>
      <c r="C514" s="19" t="inlineStr">
        <is>
          <t>101-1735</t>
        </is>
      </c>
      <c r="D514" s="126" t="inlineStr">
        <is>
          <t>Винты самонарезающие СМ1-35</t>
        </is>
      </c>
      <c r="E514" s="125" t="inlineStr">
        <is>
          <t>т</t>
        </is>
      </c>
      <c r="F514" s="125" t="n">
        <v>7.3e-05</v>
      </c>
      <c r="G514" s="133" t="n">
        <v>35011</v>
      </c>
      <c r="H514" s="133">
        <f>ROUND(F514*G514,2)</f>
        <v/>
      </c>
    </row>
    <row r="515" ht="46.9" customFormat="1" customHeight="1" s="85">
      <c r="A515" s="125" t="n">
        <v>501</v>
      </c>
      <c r="B515" s="125" t="n"/>
      <c r="C515" s="19" t="inlineStr">
        <is>
          <t>14.5.05.01-0012</t>
        </is>
      </c>
      <c r="D515" s="126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E515" s="125" t="inlineStr">
        <is>
          <t>т</t>
        </is>
      </c>
      <c r="F515" s="125" t="n">
        <v>0.0001492</v>
      </c>
      <c r="G515" s="133" t="n">
        <v>16950</v>
      </c>
      <c r="H515" s="133">
        <f>ROUND(F515*G515,2)</f>
        <v/>
      </c>
    </row>
    <row r="516" ht="46.9" customFormat="1" customHeight="1" s="85">
      <c r="A516" s="125" t="n">
        <v>502</v>
      </c>
      <c r="B516" s="125" t="n"/>
      <c r="C516" s="19" t="inlineStr">
        <is>
          <t>01.7.15.14-0042</t>
        </is>
      </c>
      <c r="D516" s="126" t="inlineStr">
        <is>
          <t>Шурупы самонарезающий прокалывающий, для крепления металлических профилей или листовых деталей 3,5/9,5 мм</t>
        </is>
      </c>
      <c r="E516" s="125" t="inlineStr">
        <is>
          <t>100 шт</t>
        </is>
      </c>
      <c r="F516" s="125" t="n">
        <v>1.2435</v>
      </c>
      <c r="G516" s="133" t="n">
        <v>2</v>
      </c>
      <c r="H516" s="133">
        <f>ROUND(F516*G516,2)</f>
        <v/>
      </c>
    </row>
    <row r="517" ht="31.35" customFormat="1" customHeight="1" s="85">
      <c r="A517" s="125" t="n">
        <v>503</v>
      </c>
      <c r="B517" s="125" t="n"/>
      <c r="C517" s="19" t="inlineStr">
        <is>
          <t>101-1770</t>
        </is>
      </c>
      <c r="D517" s="126" t="inlineStr">
        <is>
          <t>Толь с крупнозернистой посыпкой марки ТВК-350</t>
        </is>
      </c>
      <c r="E517" s="125" t="inlineStr">
        <is>
          <t>м2</t>
        </is>
      </c>
      <c r="F517" s="125" t="n">
        <v>0.39284</v>
      </c>
      <c r="G517" s="133" t="n">
        <v>6.22</v>
      </c>
      <c r="H517" s="133">
        <f>ROUND(F517*G517,2)</f>
        <v/>
      </c>
    </row>
    <row r="518" ht="31.35" customFormat="1" customHeight="1" s="85">
      <c r="A518" s="125" t="n">
        <v>504</v>
      </c>
      <c r="B518" s="125" t="n"/>
      <c r="C518" s="19" t="inlineStr">
        <is>
          <t>01.7.15.03-0031</t>
        </is>
      </c>
      <c r="D518" s="126" t="inlineStr">
        <is>
          <t>Болты с гайками и шайбами оцинкованные, диаметр 6 мм</t>
        </is>
      </c>
      <c r="E518" s="125" t="inlineStr">
        <is>
          <t>кг</t>
        </is>
      </c>
      <c r="F518" s="125" t="n">
        <v>0.07000000000000001</v>
      </c>
      <c r="G518" s="133" t="n">
        <v>28.22</v>
      </c>
      <c r="H518" s="133">
        <f>ROUND(F518*G518,2)</f>
        <v/>
      </c>
    </row>
    <row r="519" ht="15.6" customFormat="1" customHeight="1" s="85">
      <c r="A519" s="125" t="n">
        <v>505</v>
      </c>
      <c r="B519" s="125" t="n"/>
      <c r="C519" s="19" t="inlineStr">
        <is>
          <t>01.7.15.04-0011</t>
        </is>
      </c>
      <c r="D519" s="126" t="inlineStr">
        <is>
          <t>Винты с полукруглой головкой, длина 50 мм</t>
        </is>
      </c>
      <c r="E519" s="125" t="inlineStr">
        <is>
          <t>т</t>
        </is>
      </c>
      <c r="F519" s="125" t="n">
        <v>0.000153</v>
      </c>
      <c r="G519" s="133" t="n">
        <v>12430</v>
      </c>
      <c r="H519" s="133">
        <f>ROUND(F519*G519,2)</f>
        <v/>
      </c>
    </row>
    <row r="520" ht="15.6" customFormat="1" customHeight="1" s="85">
      <c r="A520" s="125" t="n">
        <v>506</v>
      </c>
      <c r="B520" s="125" t="n"/>
      <c r="C520" s="19" t="inlineStr">
        <is>
          <t>101-1668</t>
        </is>
      </c>
      <c r="D520" s="126" t="inlineStr">
        <is>
          <t>Рогожа</t>
        </is>
      </c>
      <c r="E520" s="125" t="inlineStr">
        <is>
          <t>м2</t>
        </is>
      </c>
      <c r="F520" s="125" t="n">
        <v>0.181176</v>
      </c>
      <c r="G520" s="133" t="n">
        <v>10.2</v>
      </c>
      <c r="H520" s="133">
        <f>ROUND(F520*G520,2)</f>
        <v/>
      </c>
    </row>
    <row r="521" ht="31.35" customFormat="1" customHeight="1" s="85">
      <c r="A521" s="125" t="n">
        <v>507</v>
      </c>
      <c r="B521" s="125" t="n"/>
      <c r="C521" s="19" t="inlineStr">
        <is>
          <t>03.2.01.01-0001</t>
        </is>
      </c>
      <c r="D521" s="126" t="inlineStr">
        <is>
          <t>Портландцемент общестроительного назначения бездобавочный М400 Д0 (ЦЕМ I 32,5Н)</t>
        </is>
      </c>
      <c r="E521" s="125" t="inlineStr">
        <is>
          <t>т</t>
        </is>
      </c>
      <c r="F521" s="125" t="n">
        <v>0.00429</v>
      </c>
      <c r="G521" s="133" t="n">
        <v>412</v>
      </c>
      <c r="H521" s="133">
        <f>ROUND(F521*G521,2)</f>
        <v/>
      </c>
    </row>
    <row r="522" ht="15.6" customFormat="1" customHeight="1" s="85">
      <c r="A522" s="125" t="n">
        <v>508</v>
      </c>
      <c r="B522" s="125" t="n"/>
      <c r="C522" s="19" t="inlineStr">
        <is>
          <t>101-1757</t>
        </is>
      </c>
      <c r="D522" s="126" t="inlineStr">
        <is>
          <t>Ветошь</t>
        </is>
      </c>
      <c r="E522" s="125" t="inlineStr">
        <is>
          <t>кг</t>
        </is>
      </c>
      <c r="F522" s="125" t="n">
        <v>0.88</v>
      </c>
      <c r="G522" s="133" t="n">
        <v>1.82</v>
      </c>
      <c r="H522" s="133">
        <f>ROUND(F522*G522,2)</f>
        <v/>
      </c>
    </row>
    <row r="523" ht="31.35" customFormat="1" customHeight="1" s="85">
      <c r="A523" s="125" t="n">
        <v>509</v>
      </c>
      <c r="B523" s="125" t="n"/>
      <c r="C523" s="19" t="inlineStr">
        <is>
          <t>12.2.03.11-0041</t>
        </is>
      </c>
      <c r="D523" s="126" t="inlineStr">
        <is>
          <t>Холсты стекловолокнистые термовлагоустойчивые</t>
        </is>
      </c>
      <c r="E523" s="125" t="inlineStr">
        <is>
          <t>10 м2</t>
        </is>
      </c>
      <c r="F523" s="125" t="n">
        <v>0.147</v>
      </c>
      <c r="G523" s="133" t="n">
        <v>10.71</v>
      </c>
      <c r="H523" s="133">
        <f>ROUND(F523*G523,2)</f>
        <v/>
      </c>
    </row>
    <row r="524" ht="15.6" customFormat="1" customHeight="1" s="85">
      <c r="A524" s="125" t="n">
        <v>510</v>
      </c>
      <c r="B524" s="125" t="n"/>
      <c r="C524" s="19" t="inlineStr">
        <is>
          <t>101-0584</t>
        </is>
      </c>
      <c r="D524" s="126" t="inlineStr">
        <is>
          <t>Масла антраценовые</t>
        </is>
      </c>
      <c r="E524" s="125" t="inlineStr">
        <is>
          <t>т</t>
        </is>
      </c>
      <c r="F524" s="125" t="n">
        <v>0.000692</v>
      </c>
      <c r="G524" s="133" t="n">
        <v>1696</v>
      </c>
      <c r="H524" s="133">
        <f>ROUND(F524*G524,2)</f>
        <v/>
      </c>
    </row>
    <row r="525" ht="15.6" customFormat="1" customHeight="1" s="85">
      <c r="A525" s="125" t="n">
        <v>511</v>
      </c>
      <c r="B525" s="125" t="n"/>
      <c r="C525" s="19" t="inlineStr">
        <is>
          <t>01.7.17.05-0021</t>
        </is>
      </c>
      <c r="D525" s="126" t="inlineStr">
        <is>
          <t>Карборунд</t>
        </is>
      </c>
      <c r="E525" s="125" t="inlineStr">
        <is>
          <t>кг</t>
        </is>
      </c>
      <c r="F525" s="125" t="n">
        <v>0.204</v>
      </c>
      <c r="G525" s="133" t="n">
        <v>5.71</v>
      </c>
      <c r="H525" s="133">
        <f>ROUND(F525*G525,2)</f>
        <v/>
      </c>
    </row>
    <row r="526" ht="15.6" customFormat="1" customHeight="1" s="85">
      <c r="A526" s="125" t="n">
        <v>512</v>
      </c>
      <c r="B526" s="125" t="n"/>
      <c r="C526" s="19" t="inlineStr">
        <is>
          <t>201-0798</t>
        </is>
      </c>
      <c r="D526" s="126" t="inlineStr">
        <is>
          <t>Кондуктор инвентарный металлический</t>
        </is>
      </c>
      <c r="E526" s="125" t="inlineStr">
        <is>
          <t>шт.</t>
        </is>
      </c>
      <c r="F526" s="125" t="n">
        <v>0.0029272</v>
      </c>
      <c r="G526" s="133" t="n">
        <v>346</v>
      </c>
      <c r="H526" s="133">
        <f>ROUND(F526*G526,2)</f>
        <v/>
      </c>
    </row>
    <row r="527" ht="31.35" customFormat="1" customHeight="1" s="85">
      <c r="A527" s="125" t="n">
        <v>513</v>
      </c>
      <c r="B527" s="125" t="n"/>
      <c r="C527" s="19" t="inlineStr">
        <is>
          <t>04.3.02.14-0101</t>
        </is>
      </c>
      <c r="D527" s="126" t="inlineStr">
        <is>
          <t>Смеси сухие известково-карбонатные штукатурные</t>
        </is>
      </c>
      <c r="E527" s="125" t="inlineStr">
        <is>
          <t>т</t>
        </is>
      </c>
      <c r="F527" s="125" t="n">
        <v>0.00065</v>
      </c>
      <c r="G527" s="133" t="n">
        <v>1470</v>
      </c>
      <c r="H527" s="133">
        <f>ROUND(F527*G527,2)</f>
        <v/>
      </c>
    </row>
    <row r="528" ht="31.35" customFormat="1" customHeight="1" s="85">
      <c r="A528" s="125" t="n">
        <v>514</v>
      </c>
      <c r="B528" s="125" t="n"/>
      <c r="C528" s="19" t="inlineStr">
        <is>
          <t>11.1.02.04-0031</t>
        </is>
      </c>
      <c r="D528" s="126" t="inlineStr">
        <is>
          <t>Лесоматериалы круглые, хвойных пород, для строительства, диаметр 14-24 см, длина 3-6,5 м</t>
        </is>
      </c>
      <c r="E528" s="125" t="inlineStr">
        <is>
          <t>м3</t>
        </is>
      </c>
      <c r="F528" s="125" t="n">
        <v>0.0015</v>
      </c>
      <c r="G528" s="133" t="n">
        <v>558.33</v>
      </c>
      <c r="H528" s="133">
        <f>ROUND(F528*G528,2)</f>
        <v/>
      </c>
    </row>
    <row r="529" ht="15.6" customFormat="1" customHeight="1" s="85">
      <c r="A529" s="125" t="n">
        <v>515</v>
      </c>
      <c r="B529" s="125" t="n"/>
      <c r="C529" s="19" t="inlineStr">
        <is>
          <t>02.2.05.04-1777</t>
        </is>
      </c>
      <c r="D529" s="126" t="inlineStr">
        <is>
          <t>Щебень М 800, фракция 20-40 мм, группа 2</t>
        </is>
      </c>
      <c r="E529" s="125" t="inlineStr">
        <is>
          <t>м3</t>
        </is>
      </c>
      <c r="F529" s="125" t="n">
        <v>0.0072</v>
      </c>
      <c r="G529" s="133" t="n">
        <v>108.4</v>
      </c>
      <c r="H529" s="133">
        <f>ROUND(F529*G529,2)</f>
        <v/>
      </c>
    </row>
    <row r="530" ht="15.6" customFormat="1" customHeight="1" s="85">
      <c r="A530" s="125" t="n">
        <v>516</v>
      </c>
      <c r="B530" s="125" t="n"/>
      <c r="C530" s="19" t="inlineStr">
        <is>
          <t>411-0001</t>
        </is>
      </c>
      <c r="D530" s="126" t="inlineStr">
        <is>
          <t>Вода</t>
        </is>
      </c>
      <c r="E530" s="125" t="inlineStr">
        <is>
          <t>м3</t>
        </is>
      </c>
      <c r="F530" s="125" t="n">
        <v>0.216352</v>
      </c>
      <c r="G530" s="133" t="n">
        <v>2.44</v>
      </c>
      <c r="H530" s="133">
        <f>ROUND(F530*G530,2)</f>
        <v/>
      </c>
    </row>
    <row r="531" ht="15.6" customFormat="1" customHeight="1" s="85">
      <c r="A531" s="125" t="n">
        <v>517</v>
      </c>
      <c r="B531" s="125" t="n"/>
      <c r="C531" s="19" t="inlineStr">
        <is>
          <t>01.7.20.08-0031</t>
        </is>
      </c>
      <c r="D531" s="126" t="inlineStr">
        <is>
          <t>Бязь суровая</t>
        </is>
      </c>
      <c r="E531" s="125" t="inlineStr">
        <is>
          <t>10 м2</t>
        </is>
      </c>
      <c r="F531" s="125" t="n">
        <v>0.006</v>
      </c>
      <c r="G531" s="133" t="n">
        <v>79.09999999999999</v>
      </c>
      <c r="H531" s="133">
        <f>ROUND(F531*G531,2)</f>
        <v/>
      </c>
    </row>
    <row r="532" ht="15.6" customFormat="1" customHeight="1" s="85">
      <c r="A532" s="125" t="n">
        <v>518</v>
      </c>
      <c r="B532" s="125" t="n"/>
      <c r="C532" s="19" t="inlineStr">
        <is>
          <t>01.3.05.17-0002</t>
        </is>
      </c>
      <c r="D532" s="126" t="inlineStr">
        <is>
          <t>Канифоль сосновая</t>
        </is>
      </c>
      <c r="E532" s="125" t="inlineStr">
        <is>
          <t>кг</t>
        </is>
      </c>
      <c r="F532" s="125" t="n">
        <v>0.014</v>
      </c>
      <c r="G532" s="133" t="n">
        <v>27.74</v>
      </c>
      <c r="H532" s="133">
        <f>ROUND(F532*G532,2)</f>
        <v/>
      </c>
    </row>
    <row r="533" ht="46.9" customFormat="1" customHeight="1" s="85">
      <c r="A533" s="125" t="n">
        <v>519</v>
      </c>
      <c r="B533" s="125" t="n"/>
      <c r="C533" s="19" t="inlineStr">
        <is>
          <t>24.3.01.02-1002</t>
        </is>
      </c>
      <c r="D533" s="126" t="inlineStr">
        <is>
          <t>Кольца резиновые уплотнительные для поливинилхлоридных труб канализации, диаметр 110 мм</t>
        </is>
      </c>
      <c r="E533" s="125" t="inlineStr">
        <is>
          <t>шт</t>
        </is>
      </c>
      <c r="F533" s="125" t="n">
        <v>1</v>
      </c>
      <c r="G533" s="133" t="n">
        <v>0.37</v>
      </c>
      <c r="H533" s="133">
        <f>ROUND(F533*G533,2)</f>
        <v/>
      </c>
    </row>
    <row r="534" ht="15.6" customFormat="1" customHeight="1" s="85">
      <c r="A534" s="125" t="n">
        <v>520</v>
      </c>
      <c r="B534" s="125" t="n"/>
      <c r="C534" s="19" t="inlineStr">
        <is>
          <t>01.1.02.07-0011</t>
        </is>
      </c>
      <c r="D534" s="126" t="inlineStr">
        <is>
          <t>Примеси волокнистых веществ</t>
        </is>
      </c>
      <c r="E534" s="125" t="inlineStr">
        <is>
          <t>кг</t>
        </is>
      </c>
      <c r="F534" s="125" t="n">
        <v>0.012</v>
      </c>
      <c r="G534" s="133" t="n">
        <v>25.31</v>
      </c>
      <c r="H534" s="133">
        <f>ROUND(F534*G534,2)</f>
        <v/>
      </c>
    </row>
    <row r="535" ht="15.6" customFormat="1" customHeight="1" s="85">
      <c r="A535" s="125" t="n">
        <v>521</v>
      </c>
      <c r="B535" s="125" t="n"/>
      <c r="C535" s="19" t="inlineStr">
        <is>
          <t>01.7.20.08-0021</t>
        </is>
      </c>
      <c r="D535" s="126" t="inlineStr">
        <is>
          <t>Брезент</t>
        </is>
      </c>
      <c r="E535" s="125" t="inlineStr">
        <is>
          <t>м2</t>
        </is>
      </c>
      <c r="F535" s="125" t="n">
        <v>0.0072</v>
      </c>
      <c r="G535" s="133" t="n">
        <v>37.43</v>
      </c>
      <c r="H535" s="133">
        <f>ROUND(F535*G535,2)</f>
        <v/>
      </c>
    </row>
    <row r="536" ht="31.35" customFormat="1" customHeight="1" s="85">
      <c r="A536" s="125" t="n">
        <v>522</v>
      </c>
      <c r="B536" s="125" t="n"/>
      <c r="C536" s="19" t="inlineStr">
        <is>
          <t>10.1.02.02-0102</t>
        </is>
      </c>
      <c r="D536" s="126" t="inlineStr">
        <is>
          <t>Листы алюминиевые, марка АД1Н, толщина 0,8 мм</t>
        </is>
      </c>
      <c r="E536" s="125" t="inlineStr">
        <is>
          <t>кг</t>
        </is>
      </c>
      <c r="F536" s="125" t="n">
        <v>0.0042</v>
      </c>
      <c r="G536" s="133" t="n">
        <v>57.4</v>
      </c>
      <c r="H536" s="133">
        <f>ROUND(F536*G536,2)</f>
        <v/>
      </c>
    </row>
    <row r="537" ht="15.6" customFormat="1" customHeight="1" s="85">
      <c r="A537" s="125" t="n">
        <v>523</v>
      </c>
      <c r="B537" s="125" t="n"/>
      <c r="C537" s="19" t="inlineStr">
        <is>
          <t>01.7.20.08-0162</t>
        </is>
      </c>
      <c r="D537" s="126" t="inlineStr">
        <is>
          <t>Ткань мешочная</t>
        </is>
      </c>
      <c r="E537" s="125" t="inlineStr">
        <is>
          <t>10 м2</t>
        </is>
      </c>
      <c r="F537" s="125" t="n">
        <v>0.00186</v>
      </c>
      <c r="G537" s="133" t="n">
        <v>84.75</v>
      </c>
      <c r="H537" s="133">
        <f>ROUND(F537*G537,2)</f>
        <v/>
      </c>
    </row>
    <row r="538" ht="31.35" customFormat="1" customHeight="1" s="85">
      <c r="A538" s="125" t="n">
        <v>524</v>
      </c>
      <c r="B538" s="125" t="n"/>
      <c r="C538" s="19" t="inlineStr">
        <is>
          <t>03.1.02.03-0015</t>
        </is>
      </c>
      <c r="D538" s="126" t="inlineStr">
        <is>
          <t>Известь строительная негашеная хлорная, марка А</t>
        </is>
      </c>
      <c r="E538" s="125" t="inlineStr">
        <is>
          <t>кг</t>
        </is>
      </c>
      <c r="F538" s="125" t="n">
        <v>0.0388</v>
      </c>
      <c r="G538" s="133" t="n">
        <v>2.15</v>
      </c>
      <c r="H538" s="133">
        <f>ROUND(F538*G538,2)</f>
        <v/>
      </c>
    </row>
    <row r="539" ht="15.6" customFormat="1" customHeight="1" s="85">
      <c r="A539" s="125" t="n">
        <v>525</v>
      </c>
      <c r="B539" s="125" t="n"/>
      <c r="C539" s="19" t="inlineStr">
        <is>
          <t>03.1.02.03-0014</t>
        </is>
      </c>
      <c r="D539" s="126" t="inlineStr">
        <is>
          <t>Известь хлорная, сорт I</t>
        </is>
      </c>
      <c r="E539" s="125" t="inlineStr">
        <is>
          <t>т</t>
        </is>
      </c>
      <c r="F539" s="125" t="n">
        <v>3.13e-05</v>
      </c>
      <c r="G539" s="133" t="n">
        <v>2147</v>
      </c>
      <c r="H539" s="133">
        <f>ROUND(F539*G539,2)</f>
        <v/>
      </c>
    </row>
    <row r="540" ht="15.6" customFormat="1" customHeight="1" s="85">
      <c r="A540" s="125" t="n">
        <v>526</v>
      </c>
      <c r="B540" s="125" t="n"/>
      <c r="C540" s="19" t="inlineStr">
        <is>
          <t>999-0005</t>
        </is>
      </c>
      <c r="D540" s="126" t="inlineStr">
        <is>
          <t>Масса</t>
        </is>
      </c>
      <c r="E540" s="125" t="inlineStr">
        <is>
          <t>т</t>
        </is>
      </c>
      <c r="F540" s="125" t="n">
        <v>3.371</v>
      </c>
      <c r="G540" s="133" t="n"/>
      <c r="H540" s="133">
        <f>ROUND(F540*G540,2)</f>
        <v/>
      </c>
    </row>
    <row r="541" ht="15.6" customFormat="1" customHeight="1" s="11">
      <c r="A541" s="124" t="inlineStr">
        <is>
          <t>Оборудование</t>
        </is>
      </c>
      <c r="B541" s="155" t="n"/>
      <c r="C541" s="155" t="n"/>
      <c r="D541" s="155" t="n"/>
      <c r="E541" s="156" t="n"/>
      <c r="F541" s="124" t="n"/>
      <c r="G541" s="15" t="n"/>
      <c r="H541" s="15">
        <f>SUM(H542:H622)</f>
        <v/>
      </c>
    </row>
    <row r="542" ht="46.9" customFormat="1" customHeight="1" s="85">
      <c r="A542" s="125" t="n">
        <v>527</v>
      </c>
      <c r="B542" s="125" t="n"/>
      <c r="C542" s="19" t="inlineStr">
        <is>
          <t>Прайс из СД ОП</t>
        </is>
      </c>
      <c r="D542" s="126" t="inlineStr">
        <is>
          <t>Воздушно-тепловая завеса TVP 60-35 T/3.5  с электронагревателем мощностью 25,0 кВт. (84401,0/1,18)</t>
        </is>
      </c>
      <c r="E542" s="125" t="inlineStr">
        <is>
          <t>шт</t>
        </is>
      </c>
      <c r="F542" s="125" t="n">
        <v>16</v>
      </c>
      <c r="G542" s="133" t="n">
        <v>33893.061881188</v>
      </c>
      <c r="H542" s="133">
        <f>ROUND(F542*G542,2)</f>
        <v/>
      </c>
    </row>
    <row r="543" ht="31.35" customFormat="1" customHeight="1" s="85">
      <c r="A543" s="125" t="n">
        <v>528</v>
      </c>
      <c r="B543" s="125" t="n"/>
      <c r="C543" s="19" t="inlineStr">
        <is>
          <t>Прайс из СД ОП</t>
        </is>
      </c>
      <c r="D543" s="126" t="inlineStr">
        <is>
          <t>Станок токарный  универсальный ИЖ250 ИТВМ.01</t>
        </is>
      </c>
      <c r="E543" s="125" t="inlineStr">
        <is>
          <t>шт</t>
        </is>
      </c>
      <c r="F543" s="125" t="n">
        <v>1</v>
      </c>
      <c r="G543" s="133" t="n">
        <v>204771.79950495</v>
      </c>
      <c r="H543" s="133">
        <f>ROUND(F543*G543,2)</f>
        <v/>
      </c>
    </row>
    <row r="544" ht="62.45" customFormat="1" customHeight="1" s="85">
      <c r="A544" s="125" t="n">
        <v>529</v>
      </c>
      <c r="B544" s="125" t="n"/>
      <c r="C544" s="19" t="inlineStr">
        <is>
          <t>Прайс из СД ОП</t>
        </is>
      </c>
      <c r="D544" s="126" t="inlineStr">
        <is>
          <t>Вентилятор  крышный радиальный КРОВ61-080-ДУ600-Н-00550/4-УХЛ1 с эл.двигателем А112М4, мощностью 15,0 кВт., 1500 об/мин. (179200,0/1,18)</t>
        </is>
      </c>
      <c r="E544" s="125" t="inlineStr">
        <is>
          <t>шт.</t>
        </is>
      </c>
      <c r="F544" s="125" t="n">
        <v>2</v>
      </c>
      <c r="G544" s="133" t="n">
        <v>71961.66584158401</v>
      </c>
      <c r="H544" s="133">
        <f>ROUND(F544*G544,2)</f>
        <v/>
      </c>
    </row>
    <row r="545" ht="62.45" customFormat="1" customHeight="1" s="85">
      <c r="A545" s="125" t="n">
        <v>530</v>
      </c>
      <c r="B545" s="125" t="n"/>
      <c r="C545" s="19" t="inlineStr">
        <is>
          <t>Прайс из СД ОП</t>
        </is>
      </c>
      <c r="D545" s="126" t="inlineStr">
        <is>
          <t>Воздухозаборный вентиляционный противопожарный морозостойкий клапан КВП-МС 1000-600 с электроприводом Belimo BLF230.  (16610,0/1,18)</t>
        </is>
      </c>
      <c r="E545" s="125" t="inlineStr">
        <is>
          <t>шт.</t>
        </is>
      </c>
      <c r="F545" s="125" t="n">
        <v>16</v>
      </c>
      <c r="G545" s="133" t="n">
        <v>6670.1064356436</v>
      </c>
      <c r="H545" s="133">
        <f>ROUND(F545*G545,2)</f>
        <v/>
      </c>
    </row>
    <row r="546" ht="15.6" customFormat="1" customHeight="1" s="85">
      <c r="A546" s="125" t="n">
        <v>531</v>
      </c>
      <c r="B546" s="125" t="n"/>
      <c r="C546" s="19" t="inlineStr">
        <is>
          <t>Прайс из СД ОП</t>
        </is>
      </c>
      <c r="D546" s="126" t="inlineStr">
        <is>
          <t>Установка моечная для автомобилей</t>
        </is>
      </c>
      <c r="E546" s="125" t="inlineStr">
        <is>
          <t>шт</t>
        </is>
      </c>
      <c r="F546" s="125" t="n">
        <v>1</v>
      </c>
      <c r="G546" s="133" t="n">
        <v>85094.05940594101</v>
      </c>
      <c r="H546" s="133">
        <f>ROUND(F546*G546,2)</f>
        <v/>
      </c>
    </row>
    <row r="547" ht="15.6" customFormat="1" customHeight="1" s="85">
      <c r="A547" s="125" t="n">
        <v>532</v>
      </c>
      <c r="B547" s="125" t="n"/>
      <c r="C547" s="19" t="inlineStr">
        <is>
          <t>Прайс из СД ОП</t>
        </is>
      </c>
      <c r="D547" s="126" t="inlineStr">
        <is>
          <t>Электрический тепловентилятор N=9,0/16,0 КВт</t>
        </is>
      </c>
      <c r="E547" s="125" t="inlineStr">
        <is>
          <t>шт</t>
        </is>
      </c>
      <c r="F547" s="125" t="n">
        <v>9</v>
      </c>
      <c r="G547" s="133" t="n">
        <v>7922.1163366337</v>
      </c>
      <c r="H547" s="133">
        <f>ROUND(F547*G547,2)</f>
        <v/>
      </c>
    </row>
    <row r="548" ht="15.6" customFormat="1" customHeight="1" s="85">
      <c r="A548" s="125" t="n">
        <v>533</v>
      </c>
      <c r="B548" s="125" t="n"/>
      <c r="C548" s="19" t="inlineStr">
        <is>
          <t>Прайс из СД ОП</t>
        </is>
      </c>
      <c r="D548" s="126" t="inlineStr">
        <is>
          <t>Водоотводная система очистки загрязнённых вод</t>
        </is>
      </c>
      <c r="E548" s="125" t="inlineStr">
        <is>
          <t>шт</t>
        </is>
      </c>
      <c r="F548" s="125" t="n">
        <v>1</v>
      </c>
      <c r="G548" s="133" t="n">
        <v>60066.393564356</v>
      </c>
      <c r="H548" s="133">
        <f>ROUND(F548*G548,2)</f>
        <v/>
      </c>
    </row>
    <row r="549" ht="15.6" customFormat="1" customHeight="1" s="85">
      <c r="A549" s="125" t="n">
        <v>534</v>
      </c>
      <c r="B549" s="125" t="n"/>
      <c r="C549" s="19" t="inlineStr">
        <is>
          <t>Прайс из СД ОП</t>
        </is>
      </c>
      <c r="D549" s="126" t="inlineStr">
        <is>
          <t>Передвижной фильтр EMK 1600с/SP (122700,0)</t>
        </is>
      </c>
      <c r="E549" s="125" t="inlineStr">
        <is>
          <t>шт</t>
        </is>
      </c>
      <c r="F549" s="125" t="n">
        <v>1</v>
      </c>
      <c r="G549" s="133" t="n">
        <v>58141.975247525</v>
      </c>
      <c r="H549" s="133">
        <f>ROUND(F549*G549,2)</f>
        <v/>
      </c>
    </row>
    <row r="550" ht="46.9" customFormat="1" customHeight="1" s="85">
      <c r="A550" s="125" t="n">
        <v>535</v>
      </c>
      <c r="B550" s="125" t="n"/>
      <c r="C550" s="19" t="inlineStr">
        <is>
          <t>64.1.02.02-0066</t>
        </is>
      </c>
      <c r="D550" s="126" t="inlineStr">
        <is>
          <t>Вентиляторы канальные для прямоугольных воздуховодов OSTBERG марки: RK 600х350 E3, производительность 4200 м3/час</t>
        </is>
      </c>
      <c r="E550" s="125" t="inlineStr">
        <is>
          <t>шт</t>
        </is>
      </c>
      <c r="F550" s="125" t="n">
        <v>3</v>
      </c>
      <c r="G550" s="133" t="n">
        <v>11612.66</v>
      </c>
      <c r="H550" s="133">
        <f>ROUND(F550*G550,2)</f>
        <v/>
      </c>
    </row>
    <row r="551" ht="31.35" customFormat="1" customHeight="1" s="85">
      <c r="A551" s="125" t="n">
        <v>536</v>
      </c>
      <c r="B551" s="125" t="n"/>
      <c r="C551" s="19" t="inlineStr">
        <is>
          <t>Прайс из СД ОП</t>
        </is>
      </c>
      <c r="D551" s="126" t="inlineStr">
        <is>
          <t>Стакан монтажный дымоудаления 600С для работы 120 мин СТАМ 410-88-Н  (39525,0/1,18)</t>
        </is>
      </c>
      <c r="E551" s="125" t="inlineStr">
        <is>
          <t>шт.</t>
        </is>
      </c>
      <c r="F551" s="125" t="n">
        <v>2</v>
      </c>
      <c r="G551" s="133" t="n">
        <v>15872.126237624</v>
      </c>
      <c r="H551" s="133">
        <f>ROUND(F551*G551,2)</f>
        <v/>
      </c>
    </row>
    <row r="552" ht="31.35" customFormat="1" customHeight="1" s="85">
      <c r="A552" s="125" t="n">
        <v>537</v>
      </c>
      <c r="B552" s="125" t="n"/>
      <c r="C552" s="19" t="inlineStr">
        <is>
          <t>Прайс из СД ОП</t>
        </is>
      </c>
      <c r="D552" s="126" t="inlineStr">
        <is>
          <t>Электронагреватель PBER600х350/45 N=45,0кВ (25850,0/1,18)</t>
        </is>
      </c>
      <c r="E552" s="125" t="inlineStr">
        <is>
          <t>шт</t>
        </is>
      </c>
      <c r="F552" s="125" t="n">
        <v>3</v>
      </c>
      <c r="G552" s="133" t="n">
        <v>10380.631188119</v>
      </c>
      <c r="H552" s="133">
        <f>ROUND(F552*G552,2)</f>
        <v/>
      </c>
    </row>
    <row r="553" ht="15.6" customFormat="1" customHeight="1" s="85">
      <c r="A553" s="125" t="n">
        <v>538</v>
      </c>
      <c r="B553" s="125" t="n"/>
      <c r="C553" s="19" t="inlineStr">
        <is>
          <t>Прайс из СД ОП</t>
        </is>
      </c>
      <c r="D553" s="126" t="inlineStr">
        <is>
          <t>Шкаф распределительный ПР8503-2003-4 УХЛ2</t>
        </is>
      </c>
      <c r="E553" s="125" t="inlineStr">
        <is>
          <t>шт</t>
        </is>
      </c>
      <c r="F553" s="125" t="n">
        <v>3</v>
      </c>
      <c r="G553" s="133" t="n">
        <v>9801.0024752475</v>
      </c>
      <c r="H553" s="133">
        <f>ROUND(F553*G553,2)</f>
        <v/>
      </c>
    </row>
    <row r="554" ht="15.6" customFormat="1" customHeight="1" s="85">
      <c r="A554" s="125" t="n">
        <v>539</v>
      </c>
      <c r="B554" s="125" t="n"/>
      <c r="C554" s="19" t="inlineStr">
        <is>
          <t>Прайс из СД ОП</t>
        </is>
      </c>
      <c r="D554" s="126" t="inlineStr">
        <is>
          <t>Газоанализатор угарного газа   прим.</t>
        </is>
      </c>
      <c r="E554" s="125" t="n"/>
      <c r="F554" s="125" t="n">
        <v>4</v>
      </c>
      <c r="G554" s="133" t="n">
        <v>6305.6707920792</v>
      </c>
      <c r="H554" s="133">
        <f>ROUND(F554*G554,2)</f>
        <v/>
      </c>
    </row>
    <row r="555" ht="31.35" customFormat="1" customHeight="1" s="85">
      <c r="A555" s="125" t="n">
        <v>540</v>
      </c>
      <c r="B555" s="125" t="n"/>
      <c r="C555" s="19" t="inlineStr">
        <is>
          <t>Прайс из СД ОП</t>
        </is>
      </c>
      <c r="D555" s="126" t="inlineStr">
        <is>
          <t>Клапан противопожарный дымовой   КПД-4-03-800х900-2*ф-МВ230- СН-С-МРП  (19854,0/1,18)</t>
        </is>
      </c>
      <c r="E555" s="125" t="inlineStr">
        <is>
          <t>шт.</t>
        </is>
      </c>
      <c r="F555" s="125" t="n">
        <v>3</v>
      </c>
      <c r="G555" s="133" t="n">
        <v>7972.8069306931</v>
      </c>
      <c r="H555" s="133">
        <f>ROUND(F555*G555,2)</f>
        <v/>
      </c>
    </row>
    <row r="556" ht="46.9" customFormat="1" customHeight="1" s="85">
      <c r="A556" s="125" t="n">
        <v>541</v>
      </c>
      <c r="B556" s="125" t="n"/>
      <c r="C556" s="19" t="inlineStr">
        <is>
          <t>64.1.02.02-0061</t>
        </is>
      </c>
      <c r="D556" s="126" t="inlineStr">
        <is>
          <t>Вентиляторы канальные для прямоугольных воздуховодов OSTBERG марки: RK 600х300 F1, производительность 2700 м3/час</t>
        </is>
      </c>
      <c r="E556" s="125" t="inlineStr">
        <is>
          <t>шт</t>
        </is>
      </c>
      <c r="F556" s="125" t="n">
        <v>2</v>
      </c>
      <c r="G556" s="133" t="n">
        <v>9741.540000000001</v>
      </c>
      <c r="H556" s="133">
        <f>ROUND(F556*G556,2)</f>
        <v/>
      </c>
    </row>
    <row r="557" ht="46.9" customFormat="1" customHeight="1" s="85">
      <c r="A557" s="125" t="n">
        <v>542</v>
      </c>
      <c r="B557" s="125" t="n"/>
      <c r="C557" s="19" t="inlineStr">
        <is>
          <t>64.1.02.02-0059</t>
        </is>
      </c>
      <c r="D557" s="126" t="inlineStr">
        <is>
          <t>Вентиляторы канальные для прямоугольных воздуховодов OSTBERG марки: RK 600х300 D1, производительность 2100 м3/час</t>
        </is>
      </c>
      <c r="E557" s="125" t="inlineStr">
        <is>
          <t>шт</t>
        </is>
      </c>
      <c r="F557" s="125" t="n">
        <v>2</v>
      </c>
      <c r="G557" s="133" t="n">
        <v>8700.719999999999</v>
      </c>
      <c r="H557" s="133">
        <f>ROUND(F557*G557,2)</f>
        <v/>
      </c>
    </row>
    <row r="558" ht="15.6" customFormat="1" customHeight="1" s="85">
      <c r="A558" s="125" t="n">
        <v>543</v>
      </c>
      <c r="B558" s="125" t="n"/>
      <c r="C558" s="19" t="inlineStr">
        <is>
          <t>Прайс из СД ОП</t>
        </is>
      </c>
      <c r="D558" s="126" t="inlineStr">
        <is>
          <t>Станок  заточной 3 СВ-1</t>
        </is>
      </c>
      <c r="E558" s="125" t="inlineStr">
        <is>
          <t>шт</t>
        </is>
      </c>
      <c r="F558" s="125" t="n">
        <v>1</v>
      </c>
      <c r="G558" s="133" t="n">
        <v>17389.351485149</v>
      </c>
      <c r="H558" s="133">
        <f>ROUND(F558*G558,2)</f>
        <v/>
      </c>
    </row>
    <row r="559" ht="31.35" customFormat="1" customHeight="1" s="85">
      <c r="A559" s="125" t="n">
        <v>544</v>
      </c>
      <c r="B559" s="125" t="n"/>
      <c r="C559" s="19" t="inlineStr">
        <is>
          <t>19.3.01.05-0005</t>
        </is>
      </c>
      <c r="D559" s="126" t="inlineStr">
        <is>
          <t>Клапаны вентиляционные с сервоприводом, размер 800х400 мм</t>
        </is>
      </c>
      <c r="E559" s="125" t="inlineStr">
        <is>
          <t>шт</t>
        </is>
      </c>
      <c r="F559" s="125" t="n">
        <v>6</v>
      </c>
      <c r="G559" s="133" t="n">
        <v>2850.33</v>
      </c>
      <c r="H559" s="133">
        <f>ROUND(F559*G559,2)</f>
        <v/>
      </c>
    </row>
    <row r="560" ht="46.9" customFormat="1" customHeight="1" s="85">
      <c r="A560" s="125" t="n">
        <v>545</v>
      </c>
      <c r="B560" s="125" t="n"/>
      <c r="C560" s="19" t="inlineStr">
        <is>
          <t>Прайс из СД ОП</t>
        </is>
      </c>
      <c r="D560" s="126" t="inlineStr">
        <is>
          <t>Клапан воздушный АВК 600х350КВ с электроприводом Polar Bear ASO-R03.FS (4255,0+199,0*39,27)/1,18</t>
        </is>
      </c>
      <c r="E560" s="125" t="inlineStr">
        <is>
          <t>шт.</t>
        </is>
      </c>
      <c r="F560" s="125" t="n">
        <v>3</v>
      </c>
      <c r="G560" s="133" t="n">
        <v>4846.8638613861</v>
      </c>
      <c r="H560" s="133">
        <f>ROUND(F560*G560,2)</f>
        <v/>
      </c>
    </row>
    <row r="561" ht="31.35" customFormat="1" customHeight="1" s="85">
      <c r="A561" s="125" t="n">
        <v>546</v>
      </c>
      <c r="B561" s="125" t="n"/>
      <c r="C561" s="19" t="inlineStr">
        <is>
          <t>64.3.01.01-0025</t>
        </is>
      </c>
      <c r="D561" s="126" t="inlineStr">
        <is>
          <t>Агрегаты пылеулавливающие типа: ПУА-3900, 4 входа, диаметром рукава 140 мм</t>
        </is>
      </c>
      <c r="E561" s="125" t="inlineStr">
        <is>
          <t>шт</t>
        </is>
      </c>
      <c r="F561" s="125" t="n">
        <v>1</v>
      </c>
      <c r="G561" s="133" t="n">
        <v>14493.76</v>
      </c>
      <c r="H561" s="133">
        <f>ROUND(F561*G561,2)</f>
        <v/>
      </c>
    </row>
    <row r="562" ht="46.9" customFormat="1" customHeight="1" s="85">
      <c r="A562" s="125" t="n">
        <v>547</v>
      </c>
      <c r="B562" s="125" t="n"/>
      <c r="C562" s="19" t="inlineStr">
        <is>
          <t>64.1.02.02-0079</t>
        </is>
      </c>
      <c r="D562" s="126" t="inlineStr">
        <is>
          <t>Вентиляторы канальные для прямоугольных воздуховодов OSTBERG марки: RKB 500х250 C1, производительность 1440 м3/час</t>
        </is>
      </c>
      <c r="E562" s="125" t="inlineStr">
        <is>
          <t>шт</t>
        </is>
      </c>
      <c r="F562" s="125" t="n">
        <v>3</v>
      </c>
      <c r="G562" s="133" t="n">
        <v>4326.97</v>
      </c>
      <c r="H562" s="133">
        <f>ROUND(F562*G562,2)</f>
        <v/>
      </c>
    </row>
    <row r="563" ht="31.35" customFormat="1" customHeight="1" s="85">
      <c r="A563" s="125" t="n">
        <v>548</v>
      </c>
      <c r="B563" s="125" t="n"/>
      <c r="C563" s="19" t="inlineStr">
        <is>
          <t>Прайс из СД ОП</t>
        </is>
      </c>
      <c r="D563" s="126" t="inlineStr">
        <is>
          <t>Вытяжная катушка с эл. приводом MERF-125-7,5/SP</t>
        </is>
      </c>
      <c r="E563" s="125" t="n"/>
      <c r="F563" s="125" t="n">
        <v>1</v>
      </c>
      <c r="G563" s="133" t="n">
        <v>11722.94</v>
      </c>
      <c r="H563" s="133">
        <f>ROUND(F563*G563,2)</f>
        <v/>
      </c>
    </row>
    <row r="564" ht="31.35" customFormat="1" customHeight="1" s="85">
      <c r="A564" s="125" t="n">
        <v>549</v>
      </c>
      <c r="B564" s="125" t="n"/>
      <c r="C564" s="19" t="inlineStr">
        <is>
          <t>Прайс из СД ОП</t>
        </is>
      </c>
      <c r="D564" s="126" t="inlineStr">
        <is>
          <t>Шкаф управления для обогрева кровли ШУ-ТС-3-2х40-200  прим</t>
        </is>
      </c>
      <c r="E564" s="125" t="inlineStr">
        <is>
          <t>шт.</t>
        </is>
      </c>
      <c r="F564" s="125" t="n">
        <v>1</v>
      </c>
      <c r="G564" s="133" t="n">
        <v>11452.48</v>
      </c>
      <c r="H564" s="133">
        <f>ROUND(F564*G564,2)</f>
        <v/>
      </c>
    </row>
    <row r="565" ht="46.9" customFormat="1" customHeight="1" s="85">
      <c r="A565" s="125" t="n">
        <v>550</v>
      </c>
      <c r="B565" s="125" t="n"/>
      <c r="C565" s="19" t="inlineStr">
        <is>
          <t>64.1.02.02-0063</t>
        </is>
      </c>
      <c r="D565" s="126" t="inlineStr">
        <is>
          <t>Вентиляторы канальные для прямоугольных воздуховодов OSTBERG марки: RK 600х350 C1, производительность 3200 м3/час</t>
        </is>
      </c>
      <c r="E565" s="125" t="inlineStr">
        <is>
          <t>шт</t>
        </is>
      </c>
      <c r="F565" s="125" t="n">
        <v>1</v>
      </c>
      <c r="G565" s="133" t="n">
        <v>10875.91</v>
      </c>
      <c r="H565" s="133">
        <f>ROUND(F565*G565,2)</f>
        <v/>
      </c>
    </row>
    <row r="566" ht="31.35" customFormat="1" customHeight="1" s="85">
      <c r="A566" s="125" t="n">
        <v>551</v>
      </c>
      <c r="B566" s="125" t="n"/>
      <c r="C566" s="19" t="inlineStr">
        <is>
          <t>Прайс из СД ОП</t>
        </is>
      </c>
      <c r="D566" s="126" t="inlineStr">
        <is>
          <t>Дисковый поворотный затвор ГРАНВЭЛ ф80 с редуктором. (105,58*40,51)</t>
        </is>
      </c>
      <c r="E566" s="125" t="inlineStr">
        <is>
          <t>шт.</t>
        </is>
      </c>
      <c r="F566" s="125" t="n">
        <v>6</v>
      </c>
      <c r="G566" s="133" t="n">
        <v>1682.0569306931</v>
      </c>
      <c r="H566" s="133">
        <f>ROUND(F566*G566,2)</f>
        <v/>
      </c>
    </row>
    <row r="567" ht="46.9" customFormat="1" customHeight="1" s="85">
      <c r="A567" s="125" t="n">
        <v>552</v>
      </c>
      <c r="B567" s="125" t="n"/>
      <c r="C567" s="19" t="inlineStr">
        <is>
          <t>Прайс из СД ОП</t>
        </is>
      </c>
      <c r="D567" s="126" t="inlineStr">
        <is>
          <t>Клапан противопожарный дымовой Е90 морозостойкий ЕI 90   КПУ-1Н-Д-МС-900х900-2*ф-МВ230- СН-кк-0-0-0-0  (23354,0/1,18)</t>
        </is>
      </c>
      <c r="E567" s="125" t="inlineStr">
        <is>
          <t>шт.</t>
        </is>
      </c>
      <c r="F567" s="125" t="n">
        <v>1</v>
      </c>
      <c r="G567" s="133" t="n">
        <v>9378.306930693099</v>
      </c>
      <c r="H567" s="133">
        <f>ROUND(F567*G567,2)</f>
        <v/>
      </c>
    </row>
    <row r="568" ht="31.35" customFormat="1" customHeight="1" s="85">
      <c r="A568" s="125" t="n">
        <v>553</v>
      </c>
      <c r="B568" s="125" t="n"/>
      <c r="C568" s="19" t="inlineStr">
        <is>
          <t>Прайс из СД ОП</t>
        </is>
      </c>
      <c r="D568" s="126" t="inlineStr">
        <is>
          <t>Инфракрасный обогреватель Эколайн ЭЛ 20R N-3.0 КВт</t>
        </is>
      </c>
      <c r="E568" s="125" t="inlineStr">
        <is>
          <t>шт</t>
        </is>
      </c>
      <c r="F568" s="125" t="n">
        <v>3</v>
      </c>
      <c r="G568" s="133" t="n">
        <v>2631.4801980198</v>
      </c>
      <c r="H568" s="133">
        <f>ROUND(F568*G568,2)</f>
        <v/>
      </c>
    </row>
    <row r="569" ht="46.9" customFormat="1" customHeight="1" s="85">
      <c r="A569" s="125" t="n">
        <v>554</v>
      </c>
      <c r="B569" s="125" t="n"/>
      <c r="C569" s="19" t="inlineStr">
        <is>
          <t>63.1.01.07-0015</t>
        </is>
      </c>
      <c r="D569" s="126" t="inlineStr">
        <is>
          <t>Электроводонагреватели накопительные горизонтальные навесные, объем 130 л, мощность 3,25 кВт, размер 1185х460х520 мм</t>
        </is>
      </c>
      <c r="E569" s="125" t="inlineStr">
        <is>
          <t>шт</t>
        </is>
      </c>
      <c r="F569" s="125" t="n">
        <v>1</v>
      </c>
      <c r="G569" s="133" t="n">
        <v>7047.16</v>
      </c>
      <c r="H569" s="133">
        <f>ROUND(F569*G569,2)</f>
        <v/>
      </c>
    </row>
    <row r="570" ht="31.35" customFormat="1" customHeight="1" s="85">
      <c r="A570" s="125" t="n">
        <v>555</v>
      </c>
      <c r="B570" s="125" t="n"/>
      <c r="C570" s="19" t="inlineStr">
        <is>
          <t>Прайс из СД ОП</t>
        </is>
      </c>
      <c r="D570" s="126" t="inlineStr">
        <is>
          <t>Электронагреватель PBER500х250/27 N=27,0кВ (17200,0/1,18)</t>
        </is>
      </c>
      <c r="E570" s="125" t="inlineStr">
        <is>
          <t>шт</t>
        </is>
      </c>
      <c r="F570" s="125" t="n">
        <v>1</v>
      </c>
      <c r="G570" s="133" t="n">
        <v>6907.0346534653</v>
      </c>
      <c r="H570" s="133">
        <f>ROUND(F570*G570,2)</f>
        <v/>
      </c>
    </row>
    <row r="571" ht="31.35" customFormat="1" customHeight="1" s="85">
      <c r="A571" s="125" t="n">
        <v>556</v>
      </c>
      <c r="B571" s="125" t="n"/>
      <c r="C571" s="19" t="inlineStr">
        <is>
          <t>Прайс из СД ОП</t>
        </is>
      </c>
      <c r="D571" s="126" t="inlineStr">
        <is>
          <t>Электрический обогреватель (конвектор) Noirot  Sport E-Pro N-2,0 кВт</t>
        </is>
      </c>
      <c r="E571" s="125" t="inlineStr">
        <is>
          <t>шт</t>
        </is>
      </c>
      <c r="F571" s="125" t="n">
        <v>3</v>
      </c>
      <c r="G571" s="133" t="n">
        <v>2210.2351485149</v>
      </c>
      <c r="H571" s="133">
        <f>ROUND(F571*G571,2)</f>
        <v/>
      </c>
    </row>
    <row r="572" ht="31.35" customFormat="1" customHeight="1" s="85">
      <c r="A572" s="125" t="n">
        <v>557</v>
      </c>
      <c r="B572" s="125" t="n"/>
      <c r="C572" s="19" t="inlineStr">
        <is>
          <t>Прайс из СД ОП</t>
        </is>
      </c>
      <c r="D572" s="126" t="inlineStr">
        <is>
          <t>Подъёмно-поворотное вытяжное устройство KUA-M-S для EMK-1600с/SP   (12300,0)</t>
        </is>
      </c>
      <c r="E572" s="125" t="inlineStr">
        <is>
          <t>шт</t>
        </is>
      </c>
      <c r="F572" s="125" t="n">
        <v>1</v>
      </c>
      <c r="G572" s="133" t="n">
        <v>5828.4133663366</v>
      </c>
      <c r="H572" s="133">
        <f>ROUND(F572*G572,2)</f>
        <v/>
      </c>
    </row>
    <row r="573" ht="31.35" customFormat="1" customHeight="1" s="85">
      <c r="A573" s="125" t="n">
        <v>558</v>
      </c>
      <c r="B573" s="125" t="n"/>
      <c r="C573" s="19" t="inlineStr">
        <is>
          <t>Прайс из СД ОП</t>
        </is>
      </c>
      <c r="D573" s="126" t="inlineStr">
        <is>
          <t>Электрический обогреватель (конвектор) Noirot Sport E-Pro N-1,25 кВт</t>
        </is>
      </c>
      <c r="E573" s="125" t="inlineStr">
        <is>
          <t>шт</t>
        </is>
      </c>
      <c r="F573" s="125" t="n">
        <v>3</v>
      </c>
      <c r="G573" s="133" t="n">
        <v>1803.9430693069</v>
      </c>
      <c r="H573" s="133">
        <f>ROUND(F573*G573,2)</f>
        <v/>
      </c>
    </row>
    <row r="574" ht="15.6" customFormat="1" customHeight="1" s="85">
      <c r="A574" s="125" t="n">
        <v>559</v>
      </c>
      <c r="B574" s="125" t="n"/>
      <c r="C574" s="19" t="inlineStr">
        <is>
          <t>62.1.02.14-0025</t>
        </is>
      </c>
      <c r="D574" s="126" t="inlineStr">
        <is>
          <t>Ящики управления, тип: Я 5110 3974, 4074 УХЛ4</t>
        </is>
      </c>
      <c r="E574" s="125" t="inlineStr">
        <is>
          <t>шт</t>
        </is>
      </c>
      <c r="F574" s="125" t="n">
        <v>2</v>
      </c>
      <c r="G574" s="133" t="n">
        <v>2634.24</v>
      </c>
      <c r="H574" s="133">
        <f>ROUND(F574*G574,2)</f>
        <v/>
      </c>
    </row>
    <row r="575" ht="31.35" customFormat="1" customHeight="1" s="85">
      <c r="A575" s="125" t="n">
        <v>560</v>
      </c>
      <c r="B575" s="125" t="n"/>
      <c r="C575" s="19" t="inlineStr">
        <is>
          <t>Прайс из СД ОП</t>
        </is>
      </c>
      <c r="D575" s="126" t="inlineStr">
        <is>
          <t>Электрический обогреватель (конвектор) Noirot  Sport E-Pro N-1,0 кВт</t>
        </is>
      </c>
      <c r="E575" s="125" t="inlineStr">
        <is>
          <t>шт</t>
        </is>
      </c>
      <c r="F575" s="125" t="n">
        <v>3</v>
      </c>
      <c r="G575" s="133" t="n">
        <v>1657.6757425743</v>
      </c>
      <c r="H575" s="133">
        <f>ROUND(F575*G575,2)</f>
        <v/>
      </c>
    </row>
    <row r="576" ht="46.9" customFormat="1" customHeight="1" s="85">
      <c r="A576" s="125" t="n">
        <v>561</v>
      </c>
      <c r="B576" s="125" t="n"/>
      <c r="C576" s="19" t="inlineStr">
        <is>
          <t>Прайс из СД ОП</t>
        </is>
      </c>
      <c r="D576" s="126" t="inlineStr">
        <is>
          <t>Клапан противопожарный КПУ-1Н-О-Н-400х350-2*ф-МВ220 с электроприводом Belimo . BLF230  (10324,0/1,18)</t>
        </is>
      </c>
      <c r="E576" s="125" t="inlineStr">
        <is>
          <t>шт</t>
        </is>
      </c>
      <c r="F576" s="125" t="n">
        <v>2</v>
      </c>
      <c r="G576" s="133" t="n">
        <v>4145.8267326733</v>
      </c>
      <c r="H576" s="133">
        <f>ROUND(F576*G576,2)</f>
        <v/>
      </c>
    </row>
    <row r="577" ht="46.9" customFormat="1" customHeight="1" s="85">
      <c r="A577" s="125" t="n">
        <v>562</v>
      </c>
      <c r="B577" s="125" t="n"/>
      <c r="C577" s="19" t="inlineStr">
        <is>
          <t>Прайс из СД ОП</t>
        </is>
      </c>
      <c r="D577" s="126" t="inlineStr">
        <is>
          <t>Клапан воздушный АВК 500х250КВ с электроприводом Polar Bear ASO-R03.FS (3145,0+199,0*39,27)/1,18</t>
        </is>
      </c>
      <c r="E577" s="125" t="inlineStr">
        <is>
          <t>шт.</t>
        </is>
      </c>
      <c r="F577" s="125" t="n">
        <v>1</v>
      </c>
      <c r="G577" s="133" t="n">
        <v>4401.1188118812</v>
      </c>
      <c r="H577" s="133">
        <f>ROUND(F577*G577,2)</f>
        <v/>
      </c>
    </row>
    <row r="578" ht="15.6" customFormat="1" customHeight="1" s="85">
      <c r="A578" s="125" t="n">
        <v>563</v>
      </c>
      <c r="B578" s="125" t="n"/>
      <c r="C578" s="19" t="inlineStr">
        <is>
          <t>Прайс из СД ОП</t>
        </is>
      </c>
      <c r="D578" s="126" t="inlineStr">
        <is>
          <t>Фильтр ФЛР600х350 (3240,0/1,18)</t>
        </is>
      </c>
      <c r="E578" s="125" t="inlineStr">
        <is>
          <t>шт</t>
        </is>
      </c>
      <c r="F578" s="125" t="n">
        <v>3</v>
      </c>
      <c r="G578" s="133" t="n">
        <v>1301.0915841584</v>
      </c>
      <c r="H578" s="133">
        <f>ROUND(F578*G578,2)</f>
        <v/>
      </c>
    </row>
    <row r="579" ht="46.9" customFormat="1" customHeight="1" s="85">
      <c r="A579" s="125" t="n">
        <v>564</v>
      </c>
      <c r="B579" s="125" t="n"/>
      <c r="C579" s="19" t="inlineStr">
        <is>
          <t>Прайс из СД ОП</t>
        </is>
      </c>
      <c r="D579" s="126" t="inlineStr">
        <is>
          <t>Клапан противопожарный КПУ-1Н-О-Н-500х250-2*ф-МВ220 с электроприводом Belimo . BLF230  (10426,0/1,18)</t>
        </is>
      </c>
      <c r="E579" s="125" t="inlineStr">
        <is>
          <t>шт</t>
        </is>
      </c>
      <c r="F579" s="125" t="n">
        <v>1</v>
      </c>
      <c r="G579" s="133" t="n">
        <v>4186.7871287129</v>
      </c>
      <c r="H579" s="133">
        <f>ROUND(F579*G579,2)</f>
        <v/>
      </c>
    </row>
    <row r="580" ht="31.35" customFormat="1" customHeight="1" s="85">
      <c r="A580" s="125" t="n">
        <v>565</v>
      </c>
      <c r="B580" s="125" t="n"/>
      <c r="C580" s="19" t="inlineStr">
        <is>
          <t>62.1.01.09-0235</t>
        </is>
      </c>
      <c r="D580" s="126" t="inlineStr">
        <is>
          <t>Выключатели автоматические: ВА51-25-34-0010000УХЛ3,УХЛ2 I-25А</t>
        </is>
      </c>
      <c r="E580" s="125" t="inlineStr">
        <is>
          <t>шт</t>
        </is>
      </c>
      <c r="F580" s="125" t="n">
        <v>26</v>
      </c>
      <c r="G580" s="133" t="n">
        <v>146.2</v>
      </c>
      <c r="H580" s="133">
        <f>ROUND(F580*G580,2)</f>
        <v/>
      </c>
    </row>
    <row r="581" ht="46.9" customFormat="1" customHeight="1" s="85">
      <c r="A581" s="125" t="n">
        <v>566</v>
      </c>
      <c r="B581" s="125" t="n"/>
      <c r="C581" s="19" t="inlineStr">
        <is>
          <t>63.1.01.06-0120</t>
        </is>
      </c>
      <c r="D581" s="126" t="inlineStr">
        <is>
          <t>Электроводонагреватели накопительные вертикальные, объем 50 л, мощность 2,0 кВт, размер 380х850х345 мм</t>
        </is>
      </c>
      <c r="E581" s="125" t="inlineStr">
        <is>
          <t>шт</t>
        </is>
      </c>
      <c r="F581" s="125" t="n">
        <v>1</v>
      </c>
      <c r="G581" s="133" t="n">
        <v>3604.35</v>
      </c>
      <c r="H581" s="133">
        <f>ROUND(F581*G581,2)</f>
        <v/>
      </c>
    </row>
    <row r="582" ht="15.6" customFormat="1" customHeight="1" s="85">
      <c r="A582" s="125" t="n">
        <v>567</v>
      </c>
      <c r="B582" s="125" t="n"/>
      <c r="C582" s="19" t="inlineStr">
        <is>
          <t>Прайс из СД ОП</t>
        </is>
      </c>
      <c r="D582" s="126" t="inlineStr">
        <is>
          <t>Вентилятор радиальный FUA-1800/SP</t>
        </is>
      </c>
      <c r="E582" s="125" t="inlineStr">
        <is>
          <t>шт.</t>
        </is>
      </c>
      <c r="F582" s="125" t="n">
        <v>1</v>
      </c>
      <c r="G582" s="133" t="inlineStr">
        <is>
          <t xml:space="preserve">3348,01
</t>
        </is>
      </c>
      <c r="H582" s="133">
        <f>ROUND(F582*G582,2)</f>
        <v/>
      </c>
    </row>
    <row r="583" ht="31.35" customFormat="1" customHeight="1" s="85">
      <c r="A583" s="125" t="n">
        <v>568</v>
      </c>
      <c r="B583" s="125" t="n"/>
      <c r="C583" s="19" t="inlineStr">
        <is>
          <t>19.3.01.05-0007</t>
        </is>
      </c>
      <c r="D583" s="126" t="inlineStr">
        <is>
          <t>Клапаны вентиляционные с сервоприводом, размер 800х600 мм</t>
        </is>
      </c>
      <c r="E583" s="125" t="inlineStr">
        <is>
          <t>шт</t>
        </is>
      </c>
      <c r="F583" s="125" t="n">
        <v>1</v>
      </c>
      <c r="G583" s="133" t="n">
        <v>3232.2</v>
      </c>
      <c r="H583" s="133">
        <f>ROUND(F583*G583,2)</f>
        <v/>
      </c>
    </row>
    <row r="584" ht="31.35" customFormat="1" customHeight="1" s="85">
      <c r="A584" s="125" t="n">
        <v>569</v>
      </c>
      <c r="B584" s="125" t="n"/>
      <c r="C584" s="19" t="inlineStr">
        <is>
          <t>Прайс из СД ОП</t>
        </is>
      </c>
      <c r="D584" s="126" t="inlineStr">
        <is>
          <t>Переносная компрессорная станция для накачки шин CO-243-1.</t>
        </is>
      </c>
      <c r="E584" s="125" t="inlineStr">
        <is>
          <t>шт</t>
        </is>
      </c>
      <c r="F584" s="125" t="n">
        <v>1</v>
      </c>
      <c r="G584" s="133" t="n">
        <v>3201.5915841584</v>
      </c>
      <c r="H584" s="133">
        <f>ROUND(F584*G584,2)</f>
        <v/>
      </c>
    </row>
    <row r="585" ht="31.35" customFormat="1" customHeight="1" s="85">
      <c r="A585" s="125" t="n">
        <v>570</v>
      </c>
      <c r="B585" s="125" t="n"/>
      <c r="C585" s="19" t="inlineStr">
        <is>
          <t>Прайс из СД ОП</t>
        </is>
      </c>
      <c r="D585" s="126" t="inlineStr">
        <is>
          <t>Электрический обогреватель (конвектор) Noirot Sport E-Pro N-0,75 кВт</t>
        </is>
      </c>
      <c r="E585" s="125" t="inlineStr">
        <is>
          <t>шт</t>
        </is>
      </c>
      <c r="F585" s="125" t="n">
        <v>2</v>
      </c>
      <c r="G585" s="133" t="n">
        <v>1521.1608910891</v>
      </c>
      <c r="H585" s="133">
        <f>ROUND(F585*G585,2)</f>
        <v/>
      </c>
    </row>
    <row r="586" ht="15.6" customFormat="1" customHeight="1" s="85">
      <c r="A586" s="125" t="n">
        <v>571</v>
      </c>
      <c r="B586" s="125" t="n"/>
      <c r="C586" s="19" t="inlineStr">
        <is>
          <t>Прайс из СД ОП</t>
        </is>
      </c>
      <c r="D586" s="126" t="inlineStr">
        <is>
          <t>Датчик  осадков</t>
        </is>
      </c>
      <c r="E586" s="125" t="inlineStr">
        <is>
          <t>шт</t>
        </is>
      </c>
      <c r="F586" s="125" t="n">
        <v>1</v>
      </c>
      <c r="G586" s="133" t="n">
        <v>3028.6732673267</v>
      </c>
      <c r="H586" s="133">
        <f>ROUND(F586*G586,2)</f>
        <v/>
      </c>
    </row>
    <row r="587" ht="46.9" customFormat="1" customHeight="1" s="85">
      <c r="A587" s="125" t="n">
        <v>572</v>
      </c>
      <c r="B587" s="125" t="n"/>
      <c r="C587" s="19" t="inlineStr">
        <is>
          <t>19.3.01.10-1002</t>
        </is>
      </c>
      <c r="D587" s="126" t="inlineStr">
        <is>
          <t>Клапаны обратные из оцинкованной стали с насадкой для вентиляторов дымоудаления, диаметр 450 мм</t>
        </is>
      </c>
      <c r="E587" s="125" t="inlineStr">
        <is>
          <t>шт</t>
        </is>
      </c>
      <c r="F587" s="125" t="n">
        <v>1</v>
      </c>
      <c r="G587" s="133" t="n">
        <v>2982.65</v>
      </c>
      <c r="H587" s="133">
        <f>ROUND(F587*G587,2)</f>
        <v/>
      </c>
    </row>
    <row r="588" ht="46.9" customFormat="1" customHeight="1" s="85">
      <c r="A588" s="125" t="n">
        <v>573</v>
      </c>
      <c r="B588" s="125" t="n"/>
      <c r="C588" s="19" t="inlineStr">
        <is>
          <t>19.3.01.11-0027</t>
        </is>
      </c>
      <c r="D588" s="126" t="inlineStr">
        <is>
          <t>Клапаны огнезадерживающие взрывозащищенные с пределом огнестойкости 1 час, периметр 4000 мм</t>
        </is>
      </c>
      <c r="E588" s="125" t="inlineStr">
        <is>
          <t>шт</t>
        </is>
      </c>
      <c r="F588" s="125" t="n">
        <v>1</v>
      </c>
      <c r="G588" s="133" t="n">
        <v>2877.65</v>
      </c>
      <c r="H588" s="133">
        <f>ROUND(F588*G588,2)</f>
        <v/>
      </c>
    </row>
    <row r="589" ht="31.35" customFormat="1" customHeight="1" s="85">
      <c r="A589" s="125" t="n">
        <v>574</v>
      </c>
      <c r="B589" s="125" t="n"/>
      <c r="C589" s="19" t="inlineStr">
        <is>
          <t>19.3.01.05-0004</t>
        </is>
      </c>
      <c r="D589" s="126" t="inlineStr">
        <is>
          <t>Клапаны вентиляционные с сервоприводом, размер 630х400 мм</t>
        </is>
      </c>
      <c r="E589" s="125" t="inlineStr">
        <is>
          <t>шт</t>
        </is>
      </c>
      <c r="F589" s="125" t="n">
        <v>1</v>
      </c>
      <c r="G589" s="133" t="n">
        <v>2713.94</v>
      </c>
      <c r="H589" s="133">
        <f>ROUND(F589*G589,2)</f>
        <v/>
      </c>
    </row>
    <row r="590" ht="31.35" customFormat="1" customHeight="1" s="85">
      <c r="A590" s="125" t="n">
        <v>575</v>
      </c>
      <c r="B590" s="125" t="n"/>
      <c r="C590" s="19" t="inlineStr">
        <is>
          <t>Прайс из СД ОП</t>
        </is>
      </c>
      <c r="D590" s="126" t="inlineStr">
        <is>
          <t>Шкаф управления вытяжной вентиляцией РУСМ5101-2474 УХЛ4</t>
        </is>
      </c>
      <c r="E590" s="125" t="inlineStr">
        <is>
          <t>шт</t>
        </is>
      </c>
      <c r="F590" s="125" t="n">
        <v>2</v>
      </c>
      <c r="G590" s="133" t="n">
        <v>1354.4183168317</v>
      </c>
      <c r="H590" s="133">
        <f>ROUND(F590*G590,2)</f>
        <v/>
      </c>
    </row>
    <row r="591" ht="31.35" customFormat="1" customHeight="1" s="85">
      <c r="A591" s="125" t="n">
        <v>576</v>
      </c>
      <c r="B591" s="125" t="n"/>
      <c r="C591" s="19" t="inlineStr">
        <is>
          <t>Прайс из СД ОП</t>
        </is>
      </c>
      <c r="D591" s="126" t="inlineStr">
        <is>
          <t>Инфракрасный обогреватель Эколайн   ЭЛ 20R  N-4.0 КВт</t>
        </is>
      </c>
      <c r="E591" s="125" t="inlineStr">
        <is>
          <t>шт</t>
        </is>
      </c>
      <c r="F591" s="125" t="n">
        <v>1</v>
      </c>
      <c r="G591" s="133" t="n">
        <v>2631.4801980198</v>
      </c>
      <c r="H591" s="133">
        <f>ROUND(F591*G591,2)</f>
        <v/>
      </c>
    </row>
    <row r="592" ht="46.9" customFormat="1" customHeight="1" s="85">
      <c r="A592" s="125" t="n">
        <v>577</v>
      </c>
      <c r="B592" s="125" t="n"/>
      <c r="C592" s="19" t="inlineStr">
        <is>
          <t>19.3.01.11-0026</t>
        </is>
      </c>
      <c r="D592" s="126" t="inlineStr">
        <is>
          <t>Клапаны огнезадерживающие взрывозащищенные с пределом огнестойкости 1 час, периметр 3200 мм</t>
        </is>
      </c>
      <c r="E592" s="125" t="inlineStr">
        <is>
          <t>шт</t>
        </is>
      </c>
      <c r="F592" s="125" t="n">
        <v>1</v>
      </c>
      <c r="G592" s="133" t="n">
        <v>2492.53</v>
      </c>
      <c r="H592" s="133">
        <f>ROUND(F592*G592,2)</f>
        <v/>
      </c>
    </row>
    <row r="593" ht="31.35" customFormat="1" customHeight="1" s="85">
      <c r="A593" s="125" t="n">
        <v>578</v>
      </c>
      <c r="B593" s="125" t="n"/>
      <c r="C593" s="19" t="inlineStr">
        <is>
          <t>Прайс из СД ОП</t>
        </is>
      </c>
      <c r="D593" s="126" t="inlineStr">
        <is>
          <t>Инверторный сварочный аппарат CTABP САИ -200</t>
        </is>
      </c>
      <c r="E593" s="125" t="inlineStr">
        <is>
          <t>шт</t>
        </is>
      </c>
      <c r="F593" s="125" t="n">
        <v>1</v>
      </c>
      <c r="G593" s="133" t="n">
        <v>2227.4628712871</v>
      </c>
      <c r="H593" s="133">
        <f>ROUND(F593*G593,2)</f>
        <v/>
      </c>
    </row>
    <row r="594" ht="31.35" customFormat="1" customHeight="1" s="85">
      <c r="A594" s="125" t="n">
        <v>579</v>
      </c>
      <c r="B594" s="125" t="n"/>
      <c r="C594" s="19" t="inlineStr">
        <is>
          <t>Прайс из СД ОП</t>
        </is>
      </c>
      <c r="D594" s="126" t="inlineStr">
        <is>
          <t>Клапан воздушный КВК160 М с электрическим приводом Polar Bear  ASO-R03.FS</t>
        </is>
      </c>
      <c r="E594" s="125" t="inlineStr">
        <is>
          <t>шт.</t>
        </is>
      </c>
      <c r="F594" s="125" t="n">
        <v>1</v>
      </c>
      <c r="G594" s="133" t="n">
        <v>2166.93</v>
      </c>
      <c r="H594" s="133">
        <f>ROUND(F594*G594,2)</f>
        <v/>
      </c>
    </row>
    <row r="595" ht="31.35" customFormat="1" customHeight="1" s="85">
      <c r="A595" s="125" t="n">
        <v>580</v>
      </c>
      <c r="B595" s="125" t="n"/>
      <c r="C595" s="19" t="inlineStr">
        <is>
          <t>Прайс из СД ОП</t>
        </is>
      </c>
      <c r="D595" s="126" t="inlineStr">
        <is>
          <t>Поддон для крепления к СТАМ ПОД-93-Н  (5197,0/1,18)</t>
        </is>
      </c>
      <c r="E595" s="125" t="inlineStr">
        <is>
          <t>шт.</t>
        </is>
      </c>
      <c r="F595" s="125" t="n">
        <v>1</v>
      </c>
      <c r="G595" s="133" t="n">
        <v>2086.9678217822</v>
      </c>
      <c r="H595" s="133">
        <f>ROUND(F595*G595,2)</f>
        <v/>
      </c>
    </row>
    <row r="596" ht="31.35" customFormat="1" customHeight="1" s="85">
      <c r="A596" s="125" t="n">
        <v>581</v>
      </c>
      <c r="B596" s="125" t="n"/>
      <c r="C596" s="19" t="inlineStr">
        <is>
          <t>Прайс из СД ОП</t>
        </is>
      </c>
      <c r="D596" s="126" t="inlineStr">
        <is>
          <t>Электрический обогреватель (конвектор) Noirot Sport E-Pro N-1,75 кВт (6380,00/1,18/4,04)</t>
        </is>
      </c>
      <c r="E596" s="125" t="inlineStr">
        <is>
          <t>шт</t>
        </is>
      </c>
      <c r="F596" s="125" t="n">
        <v>1</v>
      </c>
      <c r="G596" s="133" t="n">
        <v>2073.7202970297</v>
      </c>
      <c r="H596" s="133">
        <f>ROUND(F596*G596,2)</f>
        <v/>
      </c>
    </row>
    <row r="597" ht="46.9" customFormat="1" customHeight="1" s="85">
      <c r="A597" s="125" t="n">
        <v>582</v>
      </c>
      <c r="B597" s="125" t="n"/>
      <c r="C597" s="19" t="inlineStr">
        <is>
          <t>64.1.05.10-0023</t>
        </is>
      </c>
      <c r="D597" s="126" t="inlineStr">
        <is>
          <t>Вентиляторы радиальные высокого давления, ВР 12 26 2,5, с электродвигателем мощностью 0,75 кВт, 3000 об/мин</t>
        </is>
      </c>
      <c r="E597" s="125" t="inlineStr">
        <is>
          <t>шт</t>
        </is>
      </c>
      <c r="F597" s="125" t="n">
        <v>1</v>
      </c>
      <c r="G597" s="133" t="n">
        <v>1903.29</v>
      </c>
      <c r="H597" s="133">
        <f>ROUND(F597*G597,2)</f>
        <v/>
      </c>
    </row>
    <row r="598" ht="31.35" customFormat="1" customHeight="1" s="85">
      <c r="A598" s="125" t="n">
        <v>583</v>
      </c>
      <c r="B598" s="125" t="n"/>
      <c r="C598" s="19" t="inlineStr">
        <is>
          <t>62.1.01.09-0239</t>
        </is>
      </c>
      <c r="D598" s="126" t="inlineStr">
        <is>
          <t>Выключатели автоматические: ВА51-33-3400100-00УХЛ3 I-160А</t>
        </is>
      </c>
      <c r="E598" s="125" t="inlineStr">
        <is>
          <t>шт</t>
        </is>
      </c>
      <c r="F598" s="125" t="n">
        <v>2</v>
      </c>
      <c r="G598" s="133" t="n">
        <v>918.67</v>
      </c>
      <c r="H598" s="133">
        <f>ROUND(F598*G598,2)</f>
        <v/>
      </c>
    </row>
    <row r="599" ht="46.9" customFormat="1" customHeight="1" s="85">
      <c r="A599" s="125" t="n">
        <v>584</v>
      </c>
      <c r="B599" s="125" t="n"/>
      <c r="C599" s="19" t="inlineStr">
        <is>
          <t>64.1.02.01-0089</t>
        </is>
      </c>
      <c r="D599" s="126" t="inlineStr">
        <is>
          <t>Вентиляторы канальные для круглых воздуховодов OSTBERG марки: CK 160 C, производительность 860 м3/час</t>
        </is>
      </c>
      <c r="E599" s="125" t="inlineStr">
        <is>
          <t>шт</t>
        </is>
      </c>
      <c r="F599" s="125" t="n">
        <v>1</v>
      </c>
      <c r="G599" s="133" t="n">
        <v>1637.23</v>
      </c>
      <c r="H599" s="133">
        <f>ROUND(F599*G599,2)</f>
        <v/>
      </c>
    </row>
    <row r="600" ht="31.35" customFormat="1" customHeight="1" s="85">
      <c r="A600" s="125" t="n">
        <v>585</v>
      </c>
      <c r="B600" s="125" t="n"/>
      <c r="C600" s="19" t="inlineStr">
        <is>
          <t>Прайс из СД ОП</t>
        </is>
      </c>
      <c r="D600" s="126" t="inlineStr">
        <is>
          <t>Блок управления противопожарными клапанами БУОК-4 СВТ1163.41-210</t>
        </is>
      </c>
      <c r="E600" s="125" t="inlineStr">
        <is>
          <t>шт</t>
        </is>
      </c>
      <c r="F600" s="125" t="n">
        <v>1</v>
      </c>
      <c r="G600" s="133" t="n">
        <v>1625.1732673267</v>
      </c>
      <c r="H600" s="133">
        <f>ROUND(F600*G600,2)</f>
        <v/>
      </c>
    </row>
    <row r="601" ht="31.35" customFormat="1" customHeight="1" s="85">
      <c r="A601" s="125" t="n">
        <v>586</v>
      </c>
      <c r="B601" s="125" t="n"/>
      <c r="C601" s="19" t="inlineStr">
        <is>
          <t>Прайс из СД ОП</t>
        </is>
      </c>
      <c r="D601" s="126" t="inlineStr">
        <is>
          <t>Дисковый поворотный затвор ГРАНВЭЛ ф50 с редуктором. (100,81*40,51)</t>
        </is>
      </c>
      <c r="E601" s="125" t="inlineStr">
        <is>
          <t>шт.</t>
        </is>
      </c>
      <c r="F601" s="125" t="n">
        <v>1</v>
      </c>
      <c r="G601" s="133" t="n">
        <v>1606.0618811881</v>
      </c>
      <c r="H601" s="133">
        <f>ROUND(F601*G601,2)</f>
        <v/>
      </c>
    </row>
    <row r="602" ht="15.6" customFormat="1" customHeight="1" s="85">
      <c r="A602" s="125" t="n">
        <v>587</v>
      </c>
      <c r="B602" s="125" t="n"/>
      <c r="C602" s="19" t="inlineStr">
        <is>
          <t>Прайс из СД ОП</t>
        </is>
      </c>
      <c r="D602" s="126" t="inlineStr">
        <is>
          <t>Клапан обратный КПО600х350 (1460,0/1,18)</t>
        </is>
      </c>
      <c r="E602" s="125" t="inlineStr">
        <is>
          <t>шт.</t>
        </is>
      </c>
      <c r="F602" s="125" t="n">
        <v>2</v>
      </c>
      <c r="G602" s="133" t="n">
        <v>586.29455445545</v>
      </c>
      <c r="H602" s="133">
        <f>ROUND(F602*G602,2)</f>
        <v/>
      </c>
    </row>
    <row r="603" ht="31.35" customFormat="1" customHeight="1" s="85">
      <c r="A603" s="125" t="n">
        <v>588</v>
      </c>
      <c r="B603" s="125" t="n"/>
      <c r="C603" s="19" t="inlineStr">
        <is>
          <t>19.3.02.04-0001</t>
        </is>
      </c>
      <c r="D603" s="126" t="inlineStr">
        <is>
          <t>Переходник на всасывании для крышных вентиляторов: ASK 190/225</t>
        </is>
      </c>
      <c r="E603" s="125" t="inlineStr">
        <is>
          <t>шт</t>
        </is>
      </c>
      <c r="F603" s="125" t="n">
        <v>1</v>
      </c>
      <c r="G603" s="133" t="n">
        <v>1142.07</v>
      </c>
      <c r="H603" s="133">
        <f>ROUND(F603*G603,2)</f>
        <v/>
      </c>
    </row>
    <row r="604" ht="31.35" customFormat="1" customHeight="1" s="85">
      <c r="A604" s="125" t="n">
        <v>589</v>
      </c>
      <c r="B604" s="125" t="n"/>
      <c r="C604" s="19" t="inlineStr">
        <is>
          <t>69.3.02.02-0003</t>
        </is>
      </c>
      <c r="D604" s="126" t="inlineStr">
        <is>
          <t>Элемент термостатический марки "Danfoss": RTD-3562</t>
        </is>
      </c>
      <c r="E604" s="125" t="inlineStr">
        <is>
          <t>шт</t>
        </is>
      </c>
      <c r="F604" s="125" t="n">
        <v>2</v>
      </c>
      <c r="G604" s="133" t="n">
        <v>558</v>
      </c>
      <c r="H604" s="133">
        <f>ROUND(F604*G604,2)</f>
        <v/>
      </c>
    </row>
    <row r="605" ht="15.6" customFormat="1" customHeight="1" s="85">
      <c r="A605" s="125" t="n">
        <v>590</v>
      </c>
      <c r="B605" s="125" t="n"/>
      <c r="C605" s="19" t="inlineStr">
        <is>
          <t>Прайс из СД ОП</t>
        </is>
      </c>
      <c r="D605" s="126" t="inlineStr">
        <is>
          <t>Фильтр ФЛР500х250 (2550,0/1,18)</t>
        </is>
      </c>
      <c r="E605" s="125" t="inlineStr">
        <is>
          <t>шт</t>
        </is>
      </c>
      <c r="F605" s="125" t="n">
        <v>1</v>
      </c>
      <c r="G605" s="133" t="n">
        <v>1024.0074257426</v>
      </c>
      <c r="H605" s="133">
        <f>ROUND(F605*G605,2)</f>
        <v/>
      </c>
    </row>
    <row r="606" ht="46.9" customFormat="1" customHeight="1" s="85">
      <c r="A606" s="125" t="n">
        <v>591</v>
      </c>
      <c r="B606" s="125" t="n"/>
      <c r="C606" s="19" t="inlineStr">
        <is>
          <t>18.2.08.10-0031</t>
        </is>
      </c>
      <c r="D606" s="126" t="inlineStr">
        <is>
          <t>Фильтры аэрозольные В-1, фильтрующий материал ФПП-15-4.5, фильтрующая поверхность ФП 1,0 м2</t>
        </is>
      </c>
      <c r="E606" s="125" t="inlineStr">
        <is>
          <t>м2</t>
        </is>
      </c>
      <c r="F606" s="125" t="n">
        <v>0.5</v>
      </c>
      <c r="G606" s="133" t="n">
        <v>1824</v>
      </c>
      <c r="H606" s="133">
        <f>ROUND(F606*G606,2)</f>
        <v/>
      </c>
    </row>
    <row r="607" ht="31.35" customFormat="1" customHeight="1" s="85">
      <c r="A607" s="125" t="n">
        <v>592</v>
      </c>
      <c r="B607" s="125" t="n"/>
      <c r="C607" s="19" t="inlineStr">
        <is>
          <t>Прайс из СД ОП</t>
        </is>
      </c>
      <c r="D607" s="126" t="inlineStr">
        <is>
          <t>Шкаф для установки модульных автоматов ЩРН-П-12</t>
        </is>
      </c>
      <c r="E607" s="125" t="n"/>
      <c r="F607" s="125" t="n">
        <v>5</v>
      </c>
      <c r="G607" s="133" t="n">
        <v>172.26732673267</v>
      </c>
      <c r="H607" s="133">
        <f>ROUND(F607*G607,2)</f>
        <v/>
      </c>
    </row>
    <row r="608" ht="15.6" customFormat="1" customHeight="1" s="85">
      <c r="A608" s="125" t="n">
        <v>593</v>
      </c>
      <c r="B608" s="125" t="n"/>
      <c r="C608" s="19" t="inlineStr">
        <is>
          <t>Прайс из СД ОП</t>
        </is>
      </c>
      <c r="D608" s="126" t="inlineStr">
        <is>
          <t>Газоприемная насадка стальная MEN-125-150/SP</t>
        </is>
      </c>
      <c r="E608" s="125" t="inlineStr">
        <is>
          <t>шт.</t>
        </is>
      </c>
      <c r="F608" s="125" t="n">
        <v>1</v>
      </c>
      <c r="G608" s="133" t="n">
        <v>667.58</v>
      </c>
      <c r="H608" s="133">
        <f>ROUND(F608*G608,2)</f>
        <v/>
      </c>
    </row>
    <row r="609" ht="31.35" customFormat="1" customHeight="1" s="85">
      <c r="A609" s="125" t="n">
        <v>594</v>
      </c>
      <c r="B609" s="125" t="n"/>
      <c r="C609" s="19" t="inlineStr">
        <is>
          <t>Прайс из СД ОП</t>
        </is>
      </c>
      <c r="D609" s="126" t="inlineStr">
        <is>
          <t>Клапан обратный межфланцевый Ду=15мм., Ру=16 бар.  VYC170  (33,53*40,51)</t>
        </is>
      </c>
      <c r="E609" s="125" t="inlineStr">
        <is>
          <t>шт.</t>
        </is>
      </c>
      <c r="F609" s="125" t="n">
        <v>1</v>
      </c>
      <c r="G609" s="133" t="n">
        <v>534.18564356436</v>
      </c>
      <c r="H609" s="133">
        <f>ROUND(F609*G609,2)</f>
        <v/>
      </c>
    </row>
    <row r="610" ht="15.6" customFormat="1" customHeight="1" s="85">
      <c r="A610" s="125" t="n">
        <v>595</v>
      </c>
      <c r="B610" s="125" t="n"/>
      <c r="C610" s="19" t="inlineStr">
        <is>
          <t>Прайс из СД ОП</t>
        </is>
      </c>
      <c r="D610" s="126" t="inlineStr">
        <is>
          <t>Клапан обратный КПО 500х250 (1135,0/1,18)</t>
        </is>
      </c>
      <c r="E610" s="125" t="inlineStr">
        <is>
          <t>шт.</t>
        </is>
      </c>
      <c r="F610" s="125" t="n">
        <v>1</v>
      </c>
      <c r="G610" s="133" t="n">
        <v>455.78465346535</v>
      </c>
      <c r="H610" s="133">
        <f>ROUND(F610*G610,2)</f>
        <v/>
      </c>
    </row>
    <row r="611" ht="62.45" customFormat="1" customHeight="1" s="85">
      <c r="A611" s="125" t="n">
        <v>596</v>
      </c>
      <c r="B611" s="125" t="n"/>
      <c r="C611" s="19" t="inlineStr">
        <is>
          <t>12.2.08.01-0095</t>
        </is>
      </c>
      <c r="D611" s="126" t="inlineStr">
        <is>
          <t>Цилиндры теплоизоляционные минераловатные М-100, на синтетическом связующем, кашированные алюминиевой фольгой, диаметр 89 мм, толщина 50 мм</t>
        </is>
      </c>
      <c r="E611" s="125" t="inlineStr">
        <is>
          <t>м</t>
        </is>
      </c>
      <c r="F611" s="125" t="n">
        <v>3</v>
      </c>
      <c r="G611" s="133" t="n">
        <v>148.42</v>
      </c>
      <c r="H611" s="133">
        <f>ROUND(F611*G611,2)</f>
        <v/>
      </c>
    </row>
    <row r="612" ht="31.35" customFormat="1" customHeight="1" s="85">
      <c r="A612" s="125" t="n">
        <v>597</v>
      </c>
      <c r="B612" s="125" t="n"/>
      <c r="C612" s="19" t="inlineStr">
        <is>
          <t>19.3.01.09-0026</t>
        </is>
      </c>
      <c r="D612" s="126" t="inlineStr">
        <is>
          <t>Клапаны обратные "АРКТОС" из оцинкованной стали марки: КВО 315М, диаметром 315 мм</t>
        </is>
      </c>
      <c r="E612" s="125" t="inlineStr">
        <is>
          <t>шт</t>
        </is>
      </c>
      <c r="F612" s="125" t="n">
        <v>1</v>
      </c>
      <c r="G612" s="133" t="n">
        <v>390.61</v>
      </c>
      <c r="H612" s="133">
        <f>ROUND(F612*G612,2)</f>
        <v/>
      </c>
    </row>
    <row r="613" ht="15.6" customFormat="1" customHeight="1" s="85">
      <c r="A613" s="125" t="n">
        <v>598</v>
      </c>
      <c r="B613" s="125" t="n"/>
      <c r="C613" s="19" t="inlineStr">
        <is>
          <t>62.3.04.01-0001</t>
        </is>
      </c>
      <c r="D613" s="126" t="inlineStr">
        <is>
          <t>Выключатели ВК-11-1930</t>
        </is>
      </c>
      <c r="E613" s="125" t="inlineStr">
        <is>
          <t>шт</t>
        </is>
      </c>
      <c r="F613" s="125" t="n">
        <v>13</v>
      </c>
      <c r="G613" s="133" t="n">
        <v>27.6</v>
      </c>
      <c r="H613" s="133">
        <f>ROUND(F613*G613,2)</f>
        <v/>
      </c>
    </row>
    <row r="614" ht="31.35" customFormat="1" customHeight="1" s="85">
      <c r="A614" s="125" t="n">
        <v>599</v>
      </c>
      <c r="B614" s="125" t="n"/>
      <c r="C614" s="19" t="inlineStr">
        <is>
          <t>19.1.01.02-0030</t>
        </is>
      </c>
      <c r="D614" s="126" t="inlineStr">
        <is>
          <t>Воздуховоды из листовой стали, толщиной 2,0 мм, диаметр до 800 мм</t>
        </is>
      </c>
      <c r="E614" s="125" t="inlineStr">
        <is>
          <t>м2</t>
        </is>
      </c>
      <c r="F614" s="125" t="n">
        <v>1.5</v>
      </c>
      <c r="G614" s="133" t="n">
        <v>152.86</v>
      </c>
      <c r="H614" s="133">
        <f>ROUND(F614*G614,2)</f>
        <v/>
      </c>
    </row>
    <row r="615" ht="31.35" customFormat="1" customHeight="1" s="85">
      <c r="A615" s="125" t="n">
        <v>600</v>
      </c>
      <c r="B615" s="125" t="n"/>
      <c r="C615" s="19" t="inlineStr">
        <is>
          <t>Прайс из СД ОП</t>
        </is>
      </c>
      <c r="D615" s="126" t="inlineStr">
        <is>
          <t>Шкаф для установки модульных автоматов ЩРН-П-18</t>
        </is>
      </c>
      <c r="E615" s="125" t="inlineStr">
        <is>
          <t>шт</t>
        </is>
      </c>
      <c r="F615" s="125" t="n">
        <v>1</v>
      </c>
      <c r="G615" s="133" t="n">
        <v>224.27475247525</v>
      </c>
      <c r="H615" s="133">
        <f>ROUND(F615*G615,2)</f>
        <v/>
      </c>
    </row>
    <row r="616" ht="31.35" customFormat="1" customHeight="1" s="85">
      <c r="A616" s="125" t="n">
        <v>601</v>
      </c>
      <c r="B616" s="125" t="n"/>
      <c r="C616" s="19" t="inlineStr">
        <is>
          <t>Прайс из СД ОП</t>
        </is>
      </c>
      <c r="D616" s="126" t="inlineStr">
        <is>
          <t>Переходник для выхлопного фланца вентилятора OL2-160/SP</t>
        </is>
      </c>
      <c r="E616" s="125" t="inlineStr">
        <is>
          <t>шт</t>
        </is>
      </c>
      <c r="F616" s="125" t="n">
        <v>1</v>
      </c>
      <c r="G616" s="133" t="n">
        <v>202.45</v>
      </c>
      <c r="H616" s="133">
        <f>ROUND(F616*G616,2)</f>
        <v/>
      </c>
    </row>
    <row r="617" ht="31.35" customFormat="1" customHeight="1" s="85">
      <c r="A617" s="125" t="n">
        <v>602</v>
      </c>
      <c r="B617" s="125" t="n"/>
      <c r="C617" s="19" t="inlineStr">
        <is>
          <t>69.3.02.02-0002</t>
        </is>
      </c>
      <c r="D617" s="126" t="inlineStr">
        <is>
          <t>Элемент термостатический марки "Danfoss": RTD-3130 Inova</t>
        </is>
      </c>
      <c r="E617" s="125" t="inlineStr">
        <is>
          <t>шт</t>
        </is>
      </c>
      <c r="F617" s="125" t="n">
        <v>1</v>
      </c>
      <c r="G617" s="133" t="n">
        <v>191.15</v>
      </c>
      <c r="H617" s="133">
        <f>ROUND(F617*G617,2)</f>
        <v/>
      </c>
    </row>
    <row r="618" ht="15.6" customFormat="1" customHeight="1" s="85">
      <c r="A618" s="125" t="n">
        <v>603</v>
      </c>
      <c r="B618" s="125" t="n"/>
      <c r="C618" s="19" t="inlineStr">
        <is>
          <t>Прайс из СД ОП</t>
        </is>
      </c>
      <c r="D618" s="126" t="inlineStr">
        <is>
          <t>Вытяжной шланг EF-125-12,5</t>
        </is>
      </c>
      <c r="E618" s="125" t="inlineStr">
        <is>
          <t>шт.</t>
        </is>
      </c>
      <c r="F618" s="125" t="n">
        <v>1</v>
      </c>
      <c r="G618" s="133" t="n">
        <v>182.57</v>
      </c>
      <c r="H618" s="133">
        <f>ROUND(F618*G618,2)</f>
        <v/>
      </c>
    </row>
    <row r="619" ht="15.6" customFormat="1" customHeight="1" s="85">
      <c r="A619" s="125" t="n">
        <v>604</v>
      </c>
      <c r="B619" s="125" t="n"/>
      <c r="C619" s="19" t="inlineStr">
        <is>
          <t>Прайс из СД ОП</t>
        </is>
      </c>
      <c r="D619" s="126" t="inlineStr">
        <is>
          <t>Датчик воды</t>
        </is>
      </c>
      <c r="E619" s="125" t="inlineStr">
        <is>
          <t>шт</t>
        </is>
      </c>
      <c r="F619" s="125" t="n">
        <v>1</v>
      </c>
      <c r="G619" s="133" t="n">
        <v>169.01732673267</v>
      </c>
      <c r="H619" s="133">
        <f>ROUND(F619*G619,2)</f>
        <v/>
      </c>
    </row>
    <row r="620" ht="31.35" customFormat="1" customHeight="1" s="85">
      <c r="A620" s="125" t="n">
        <v>605</v>
      </c>
      <c r="B620" s="125" t="n"/>
      <c r="C620" s="19" t="inlineStr">
        <is>
          <t>24.1.02.01-0028</t>
        </is>
      </c>
      <c r="D620" s="126" t="inlineStr">
        <is>
          <t>Хомуты двухболтовые с быстродействующим замком для крепления труб размером 165-168 мм</t>
        </is>
      </c>
      <c r="E620" s="125" t="inlineStr">
        <is>
          <t>шт</t>
        </is>
      </c>
      <c r="F620" s="125" t="n">
        <v>2</v>
      </c>
      <c r="G620" s="133" t="n">
        <v>74.45999999999999</v>
      </c>
      <c r="H620" s="133">
        <f>ROUND(F620*G620,2)</f>
        <v/>
      </c>
    </row>
    <row r="621" ht="31.35" customFormat="1" customHeight="1" s="85">
      <c r="A621" s="125" t="n">
        <v>606</v>
      </c>
      <c r="B621" s="125" t="n"/>
      <c r="C621" s="19" t="inlineStr">
        <is>
          <t>62.1.01.09-0228</t>
        </is>
      </c>
      <c r="D621" s="126" t="inlineStr">
        <is>
          <t>Выключатели автоматические: ВА14-26-20 УХЛ4 I-32А</t>
        </is>
      </c>
      <c r="E621" s="125" t="inlineStr">
        <is>
          <t>шт</t>
        </is>
      </c>
      <c r="F621" s="125" t="n">
        <v>3</v>
      </c>
      <c r="G621" s="133" t="n">
        <v>29.66</v>
      </c>
      <c r="H621" s="133">
        <f>ROUND(F621*G621,2)</f>
        <v/>
      </c>
    </row>
    <row r="622" ht="31.35" customFormat="1" customHeight="1" s="85">
      <c r="A622" s="125" t="n">
        <v>607</v>
      </c>
      <c r="B622" s="125" t="n"/>
      <c r="C622" s="19" t="inlineStr">
        <is>
          <t>Прайс из СД ОП</t>
        </is>
      </c>
      <c r="D622" s="126" t="inlineStr">
        <is>
          <t>Выключатель дифференциальные (УЗО) АДВТ32 С25А 30мА</t>
        </is>
      </c>
      <c r="E622" s="125" t="inlineStr">
        <is>
          <t>шт.</t>
        </is>
      </c>
      <c r="F622" s="125" t="n">
        <v>1</v>
      </c>
      <c r="G622" s="133" t="n">
        <v>37.84</v>
      </c>
      <c r="H622" s="133">
        <f>ROUND(F622*G622,2)</f>
        <v/>
      </c>
    </row>
    <row r="623" ht="15.6" customFormat="1" customHeight="1" s="85"/>
    <row r="624" ht="15.6" customFormat="1" customHeight="1" s="85"/>
    <row r="625" ht="15.6" customFormat="1" customHeight="1" s="85"/>
    <row r="626" ht="15.6" customFormat="1" customHeight="1" s="85"/>
    <row r="627" ht="15.6" customFormat="1" customHeight="1" s="85">
      <c r="B627" s="85" t="inlineStr">
        <is>
          <t>Составил ______________________        М.С. Колотиевская</t>
        </is>
      </c>
    </row>
    <row r="628" ht="15.6" customFormat="1" customHeight="1" s="85">
      <c r="B628" s="5" t="inlineStr">
        <is>
          <t xml:space="preserve">                         (подпись, инициалы, фамилия)</t>
        </is>
      </c>
    </row>
    <row r="629" ht="15.6" customFormat="1" customHeight="1" s="85"/>
    <row r="630" ht="15.6" customFormat="1" customHeight="1" s="85">
      <c r="B630" s="85" t="inlineStr">
        <is>
          <t>Проверил ______________________       М.С. Колотиевская</t>
        </is>
      </c>
    </row>
    <row r="631" ht="15.6" customFormat="1" customHeight="1" s="85">
      <c r="B631" s="5" t="inlineStr">
        <is>
          <t xml:space="preserve">                        (подпись, инициалы, фамилия)</t>
        </is>
      </c>
    </row>
    <row r="632" ht="15.6" customFormat="1" customHeight="1" s="85"/>
  </sheetData>
  <mergeCells count="16">
    <mergeCell ref="A3:H3"/>
    <mergeCell ref="A8:A9"/>
    <mergeCell ref="E8:E9"/>
    <mergeCell ref="C8:C9"/>
    <mergeCell ref="F8:F9"/>
    <mergeCell ref="A2:H2"/>
    <mergeCell ref="A42:E42"/>
    <mergeCell ref="A11:E11"/>
    <mergeCell ref="D8:D9"/>
    <mergeCell ref="B8:B9"/>
    <mergeCell ref="A116:E116"/>
    <mergeCell ref="A541:E541"/>
    <mergeCell ref="C4:H4"/>
    <mergeCell ref="G8:H8"/>
    <mergeCell ref="A40:E40"/>
    <mergeCell ref="A6:H6"/>
  </mergeCells>
  <conditionalFormatting sqref="F10:F622">
    <cfRule type="expression" priority="1" dxfId="0" stopIfTrue="1">
      <formula>ROUND(F10*10000,0)/10000=F10</formula>
    </cfRule>
  </conditionalFormatting>
  <printOptions gridLines="0" gridLinesSet="1"/>
  <pageMargins left="0.7" right="0.7" top="0.75" bottom="0.75" header="0.3" footer="0.3"/>
  <pageSetup orientation="portrait" paperSize="9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showGridLines="1" showRowColHeaders="1" tabSelected="0" topLeftCell="A31" workbookViewId="0">
      <selection activeCell="C23" sqref="C23"/>
    </sheetView>
  </sheetViews>
  <sheetFormatPr baseColWidth="8" defaultColWidth="9.140625" defaultRowHeight="14.4" outlineLevelRow="0"/>
  <cols>
    <col width="4.140625" customWidth="1" style="83" min="1" max="1"/>
    <col width="36.42578125" customWidth="1" style="83" min="2" max="2"/>
    <col width="18.85546875" customWidth="1" style="83" min="3" max="3"/>
    <col width="18.42578125" customWidth="1" style="83" min="4" max="4"/>
    <col width="20.85546875" customWidth="1" style="83" min="5" max="5"/>
    <col width="13.42578125" customWidth="1" style="83" min="11" max="11"/>
  </cols>
  <sheetData>
    <row r="1" ht="15.6" customHeight="1" s="83">
      <c r="A1" s="41" t="n"/>
      <c r="B1" s="85" t="n"/>
      <c r="C1" s="85" t="n"/>
      <c r="D1" s="85" t="n"/>
      <c r="E1" s="85" t="n"/>
    </row>
    <row r="2" ht="15.6" customHeight="1" s="83">
      <c r="B2" s="85" t="n"/>
      <c r="C2" s="85" t="n"/>
      <c r="D2" s="85" t="n"/>
      <c r="E2" s="141" t="inlineStr">
        <is>
          <t>Приложение № 4</t>
        </is>
      </c>
    </row>
    <row r="3" ht="15.6" customHeight="1" s="83">
      <c r="B3" s="85" t="n"/>
      <c r="C3" s="85" t="n"/>
      <c r="D3" s="85" t="n"/>
      <c r="E3" s="85" t="n"/>
    </row>
    <row r="4" ht="15.6" customHeight="1" s="83">
      <c r="B4" s="85" t="n"/>
      <c r="C4" s="85" t="n"/>
      <c r="D4" s="85" t="n"/>
      <c r="E4" s="85" t="n"/>
    </row>
    <row r="5" ht="15.6" customHeight="1" s="83">
      <c r="B5" s="153" t="inlineStr">
        <is>
          <t>Ресурсная модель</t>
        </is>
      </c>
    </row>
    <row r="6" ht="15.6" customHeight="1" s="83">
      <c r="B6" s="111" t="n"/>
      <c r="C6" s="85" t="n"/>
      <c r="D6" s="85" t="n"/>
      <c r="E6" s="85" t="n"/>
    </row>
    <row r="7" ht="15.6" customHeight="1" s="83">
      <c r="B7" s="114" t="inlineStr">
        <is>
          <t>Наименование разрабатываемой расценки УНЦ —  Демонтаж гаража отапливаемого</t>
        </is>
      </c>
    </row>
    <row r="8" ht="15.6" customHeight="1" s="83">
      <c r="B8" s="114" t="inlineStr">
        <is>
          <t>Единица измерения  — м2</t>
        </is>
      </c>
    </row>
    <row r="9">
      <c r="B9" s="42" t="n"/>
      <c r="C9" s="71" t="n"/>
      <c r="D9" s="71" t="n"/>
      <c r="E9" s="71" t="n"/>
    </row>
    <row r="10" ht="62.45" customFormat="1" customHeight="1" s="85">
      <c r="B10" s="152" t="inlineStr">
        <is>
          <t>Наименование</t>
        </is>
      </c>
      <c r="C10" s="152" t="inlineStr">
        <is>
          <t>Сметная стоимость в ценах на 01.01.2023
 (руб.)</t>
        </is>
      </c>
      <c r="D10" s="152" t="inlineStr">
        <is>
          <t>Удельный вес, 
(в СМР)</t>
        </is>
      </c>
      <c r="E10" s="152" t="inlineStr">
        <is>
          <t>Удельный вес, % 
(от всего по РМ)</t>
        </is>
      </c>
    </row>
    <row r="11" ht="15" customFormat="1" customHeight="1" s="85">
      <c r="B11" s="145" t="inlineStr">
        <is>
          <t>Оплата труда рабочих</t>
        </is>
      </c>
      <c r="C11" s="43">
        <f>'Прил.5 Расчет СМР и ОБ'!J15</f>
        <v/>
      </c>
      <c r="D11" s="44">
        <f>C11/C24</f>
        <v/>
      </c>
      <c r="E11" s="44">
        <f>C11/C40</f>
        <v/>
      </c>
    </row>
    <row r="12" ht="15" customFormat="1" customHeight="1" s="85">
      <c r="B12" s="145" t="inlineStr">
        <is>
          <t>Эксплуатация машин основных</t>
        </is>
      </c>
      <c r="C12" s="43">
        <f>'Прил.5 Расчет СМР и ОБ'!J35</f>
        <v/>
      </c>
      <c r="D12" s="44">
        <f>C12/C24</f>
        <v/>
      </c>
      <c r="E12" s="44">
        <f>C12/C40</f>
        <v/>
      </c>
    </row>
    <row r="13" ht="15" customFormat="1" customHeight="1" s="85">
      <c r="B13" s="145" t="inlineStr">
        <is>
          <t>Эксплуатация машин прочих</t>
        </is>
      </c>
      <c r="C13" s="43">
        <f>'Прил.5 Расчет СМР и ОБ'!J97</f>
        <v/>
      </c>
      <c r="D13" s="44">
        <f>C13/C24</f>
        <v/>
      </c>
      <c r="E13" s="44">
        <f>C13/C40</f>
        <v/>
      </c>
    </row>
    <row r="14" ht="15" customFormat="1" customHeight="1" s="85">
      <c r="B14" s="145" t="inlineStr">
        <is>
          <t>ЭКСПЛУАТАЦИЯ МАШИН, ВСЕГО:</t>
        </is>
      </c>
      <c r="C14" s="43">
        <f>C13+C12</f>
        <v/>
      </c>
      <c r="D14" s="44">
        <f>C14/C24</f>
        <v/>
      </c>
      <c r="E14" s="44">
        <f>C14/C40</f>
        <v/>
      </c>
    </row>
    <row r="15" ht="15" customFormat="1" customHeight="1" s="85">
      <c r="B15" s="145" t="inlineStr">
        <is>
          <t>в том числе зарплата машинистов</t>
        </is>
      </c>
      <c r="C15" s="43">
        <f>'Прил.5 Расчет СМР и ОБ'!J18</f>
        <v/>
      </c>
      <c r="D15" s="44">
        <f>C15/C24</f>
        <v/>
      </c>
      <c r="E15" s="44">
        <f>C15/C40</f>
        <v/>
      </c>
    </row>
    <row r="16" ht="15" customFormat="1" customHeight="1" s="85">
      <c r="B16" s="145" t="inlineStr">
        <is>
          <t>Материалы основные</t>
        </is>
      </c>
      <c r="C16" s="43">
        <f>'Прил.5 Расчет СМР и ОБ'!J108</f>
        <v/>
      </c>
      <c r="D16" s="44">
        <f>C16/C24</f>
        <v/>
      </c>
      <c r="E16" s="44">
        <f>C16/C40</f>
        <v/>
      </c>
    </row>
    <row r="17" ht="15" customFormat="1" customHeight="1" s="85">
      <c r="B17" s="145" t="inlineStr">
        <is>
          <t>Материалы прочие</t>
        </is>
      </c>
      <c r="C17" s="43">
        <f>'Прил.5 Расчет СМР и ОБ'!J109</f>
        <v/>
      </c>
      <c r="D17" s="44">
        <f>C17/C24</f>
        <v/>
      </c>
      <c r="E17" s="44">
        <f>C17/C40</f>
        <v/>
      </c>
    </row>
    <row r="18" ht="15" customFormat="1" customHeight="1" s="85">
      <c r="B18" s="145" t="inlineStr">
        <is>
          <t>МАТЕРИАЛЫ, ВСЕГО:</t>
        </is>
      </c>
      <c r="C18" s="43">
        <f>C17+C16</f>
        <v/>
      </c>
      <c r="D18" s="44">
        <f>C18/C24</f>
        <v/>
      </c>
      <c r="E18" s="44">
        <f>C18/C40</f>
        <v/>
      </c>
    </row>
    <row r="19" ht="15" customFormat="1" customHeight="1" s="85">
      <c r="B19" s="145" t="inlineStr">
        <is>
          <t>ИТОГО</t>
        </is>
      </c>
      <c r="C19" s="43">
        <f>C18+C14+C11</f>
        <v/>
      </c>
      <c r="D19" s="44">
        <f>C19/C24</f>
        <v/>
      </c>
      <c r="E19" s="45">
        <f>C19/C40</f>
        <v/>
      </c>
    </row>
    <row r="20" ht="15" customFormat="1" customHeight="1" s="85">
      <c r="B20" s="145" t="inlineStr">
        <is>
          <t>Сметная прибыль, руб.</t>
        </is>
      </c>
      <c r="C20" s="43">
        <f>'Прил.5 Расчет СМР и ОБ'!J116</f>
        <v/>
      </c>
      <c r="D20" s="44">
        <f>C20/C24</f>
        <v/>
      </c>
      <c r="E20" s="44">
        <f>C20/C40</f>
        <v/>
      </c>
    </row>
    <row r="21" ht="15" customFormat="1" customHeight="1" s="85">
      <c r="B21" s="145" t="inlineStr">
        <is>
          <t>Сметная прибыль, %</t>
        </is>
      </c>
      <c r="C21" s="46">
        <f>C20/(C11+C15)</f>
        <v/>
      </c>
      <c r="D21" s="44" t="n"/>
      <c r="E21" s="45" t="n"/>
    </row>
    <row r="22" ht="15" customFormat="1" customHeight="1" s="85">
      <c r="B22" s="145" t="inlineStr">
        <is>
          <t>Накладные расходы, руб.</t>
        </is>
      </c>
      <c r="C22" s="43">
        <f>'Прил.5 Расчет СМР и ОБ'!J114</f>
        <v/>
      </c>
      <c r="D22" s="44">
        <f>C22/C24</f>
        <v/>
      </c>
      <c r="E22" s="44">
        <f>C22/C40</f>
        <v/>
      </c>
    </row>
    <row r="23" ht="15" customFormat="1" customHeight="1" s="85">
      <c r="B23" s="145" t="inlineStr">
        <is>
          <t>Накладные расходы, %</t>
        </is>
      </c>
      <c r="C23" s="46">
        <f>C22/(C11+C15)</f>
        <v/>
      </c>
      <c r="D23" s="44" t="n"/>
      <c r="E23" s="45" t="n"/>
    </row>
    <row r="24" ht="15" customFormat="1" customHeight="1" s="85">
      <c r="B24" s="145" t="inlineStr">
        <is>
          <t>ВСЕГО СМР с НР и СП</t>
        </is>
      </c>
      <c r="C24" s="43">
        <f>C19+C20+C22</f>
        <v/>
      </c>
      <c r="D24" s="44">
        <f>C24/C24</f>
        <v/>
      </c>
      <c r="E24" s="44">
        <f>C24/C40</f>
        <v/>
      </c>
    </row>
    <row r="25" ht="31.35" customFormat="1" customHeight="1" s="85">
      <c r="B25" s="145" t="inlineStr">
        <is>
          <t>ВСЕГО стоимость оборудования, в том числе</t>
        </is>
      </c>
      <c r="C25" s="43">
        <f>'Прил.5 Расчет СМР и ОБ'!J104</f>
        <v/>
      </c>
      <c r="D25" s="44" t="n"/>
      <c r="E25" s="44">
        <f>C25/C40</f>
        <v/>
      </c>
    </row>
    <row r="26" ht="31.35" customFormat="1" customHeight="1" s="85">
      <c r="B26" s="145" t="inlineStr">
        <is>
          <t>стоимость оборудования технологического</t>
        </is>
      </c>
      <c r="C26" s="43">
        <f>C25</f>
        <v/>
      </c>
      <c r="D26" s="44" t="n"/>
      <c r="E26" s="44">
        <f>C26/C40</f>
        <v/>
      </c>
    </row>
    <row r="27" ht="15" customFormat="1" customHeight="1" s="85">
      <c r="B27" s="145" t="inlineStr">
        <is>
          <t>ИТОГО (СМР + ОБОРУДОВАНИЕ)</t>
        </is>
      </c>
      <c r="C27" s="47">
        <f>C24+C25</f>
        <v/>
      </c>
      <c r="D27" s="44" t="n"/>
      <c r="E27" s="44">
        <f>C27/C40</f>
        <v/>
      </c>
    </row>
    <row r="28" ht="33" customFormat="1" customHeight="1" s="85">
      <c r="B28" s="145" t="inlineStr">
        <is>
          <t>ПРОЧ. ЗАТР., УЧТЕННЫЕ ПОКАЗАТЕЛЕМ,  в том числе</t>
        </is>
      </c>
      <c r="C28" s="145" t="n"/>
      <c r="D28" s="45" t="n"/>
      <c r="E28" s="45" t="n"/>
    </row>
    <row r="29" ht="31.35" customFormat="1" customHeight="1" s="85">
      <c r="B29" s="145" t="inlineStr">
        <is>
          <t>Временные здания и сооружения - 3,9%</t>
        </is>
      </c>
      <c r="C29" s="47">
        <f>ROUND(C24*0.039,2)</f>
        <v/>
      </c>
      <c r="D29" s="45" t="n"/>
      <c r="E29" s="44">
        <f>C29/C40</f>
        <v/>
      </c>
    </row>
    <row r="30" ht="62.45" customFormat="1" customHeight="1" s="85">
      <c r="B30" s="145" t="inlineStr">
        <is>
          <t>Дополнительные затраты при производстве строительно-монтажных работ в зимнее время - 2,1%</t>
        </is>
      </c>
      <c r="C30" s="47">
        <f>ROUND((C24+C29)*0.021,2)</f>
        <v/>
      </c>
      <c r="D30" s="45" t="n"/>
      <c r="E30" s="44">
        <f>C30/C40</f>
        <v/>
      </c>
    </row>
    <row r="31" ht="15.6" customFormat="1" customHeight="1" s="85">
      <c r="B31" s="145" t="inlineStr">
        <is>
          <t>Пусконаладочные работы</t>
        </is>
      </c>
      <c r="C31" s="47" t="n">
        <v>613733.9</v>
      </c>
      <c r="D31" s="45" t="n"/>
      <c r="E31" s="44">
        <f>C31/C40</f>
        <v/>
      </c>
    </row>
    <row r="32" ht="31.35" customFormat="1" customHeight="1" s="85">
      <c r="B32" s="145" t="inlineStr">
        <is>
          <t>Затраты по перевозке работников к месту работы и обратно</t>
        </is>
      </c>
      <c r="C32" s="47" t="n">
        <v>0</v>
      </c>
      <c r="D32" s="45" t="n"/>
      <c r="E32" s="44">
        <f>C32/C40</f>
        <v/>
      </c>
    </row>
    <row r="33" ht="46.9" customFormat="1" customHeight="1" s="85">
      <c r="B33" s="145" t="inlineStr">
        <is>
          <t>Затраты, связанные с осуществлением работ вахтовым методом</t>
        </is>
      </c>
      <c r="C33" s="47" t="n">
        <v>0</v>
      </c>
      <c r="D33" s="45" t="n"/>
      <c r="E33" s="44">
        <f>C33/C40</f>
        <v/>
      </c>
    </row>
    <row r="34" ht="62.45" customFormat="1" customHeight="1" s="85">
      <c r="B34" s="1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7" t="n">
        <v>0</v>
      </c>
      <c r="D34" s="45" t="n"/>
      <c r="E34" s="44">
        <f>C34/C40</f>
        <v/>
      </c>
    </row>
    <row r="35" ht="93.59999999999999" customFormat="1" customHeight="1" s="85">
      <c r="B35" s="1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7" t="n">
        <v>0</v>
      </c>
      <c r="D35" s="45" t="n"/>
      <c r="E35" s="44">
        <f>C35/C40</f>
        <v/>
      </c>
    </row>
    <row r="36" ht="46.9" customFormat="1" customHeight="1" s="85">
      <c r="B36" s="48" t="inlineStr">
        <is>
          <t>Строительный контроль и содержание службы заказчика - 2,14%</t>
        </is>
      </c>
      <c r="C36" s="49">
        <f>ROUND((C27+C29+C31+C30)*0.0214,2)</f>
        <v/>
      </c>
      <c r="D36" s="50" t="n"/>
      <c r="E36" s="51">
        <f>C36/C40</f>
        <v/>
      </c>
      <c r="K36" s="37" t="n"/>
    </row>
    <row r="37" ht="15.6" customFormat="1" customHeight="1" s="85">
      <c r="B37" s="137" t="inlineStr">
        <is>
          <t>Авторский надзор - 0,2%</t>
        </is>
      </c>
      <c r="C37" s="137">
        <f>ROUND((C27+C29+C30+C31)*0.002,2)</f>
        <v/>
      </c>
      <c r="D37" s="52" t="n"/>
      <c r="E37" s="52">
        <f>C37/C40</f>
        <v/>
      </c>
    </row>
    <row r="38" ht="62.45" customFormat="1" customHeight="1" s="85">
      <c r="B38" s="53" t="inlineStr">
        <is>
          <t>ИТОГО (СМР+ОБОРУДОВАНИЕ+ПРОЧ. ЗАТР., УЧТЕННЫЕ ПОКАЗАТЕЛЕМ)</t>
        </is>
      </c>
      <c r="C38" s="54">
        <f>C27+C29+C30+C31+C36+C37</f>
        <v/>
      </c>
      <c r="D38" s="55" t="n"/>
      <c r="E38" s="56">
        <f>C38/C40</f>
        <v/>
      </c>
    </row>
    <row r="39" ht="15.6" customFormat="1" customHeight="1" s="85">
      <c r="B39" s="145" t="inlineStr">
        <is>
          <t>Непредвиденные расходы</t>
        </is>
      </c>
      <c r="C39" s="43">
        <f>ROUND(C38*0.03,2)</f>
        <v/>
      </c>
      <c r="D39" s="45" t="n"/>
      <c r="E39" s="44">
        <f>C39/C40</f>
        <v/>
      </c>
    </row>
    <row r="40" ht="15.6" customFormat="1" customHeight="1" s="85">
      <c r="B40" s="145" t="inlineStr">
        <is>
          <t>ВСЕГО:</t>
        </is>
      </c>
      <c r="C40" s="43">
        <f>C39+C38</f>
        <v/>
      </c>
      <c r="D40" s="45" t="n"/>
      <c r="E40" s="44">
        <f>C40/C40</f>
        <v/>
      </c>
    </row>
    <row r="41" ht="31.35" customFormat="1" customHeight="1" s="85">
      <c r="B41" s="145" t="inlineStr">
        <is>
          <t>ИТОГО ПОКАЗАТЕЛЬ НА ЕД. ИЗМ.</t>
        </is>
      </c>
      <c r="C41" s="43">
        <f>C40/'Прил.5 Расчет СМР и ОБ'!E119</f>
        <v/>
      </c>
      <c r="D41" s="45" t="n"/>
      <c r="E41" s="45" t="n"/>
    </row>
    <row r="42" ht="15.6" customFormat="1" customHeight="1" s="85">
      <c r="B42" s="5" t="n"/>
    </row>
    <row r="43" ht="15.6" customFormat="1" customHeight="1" s="85">
      <c r="B43" s="5" t="inlineStr">
        <is>
          <t>Составил ____________________________ М.С. Колотиевская</t>
        </is>
      </c>
    </row>
    <row r="44" ht="15.6" customFormat="1" customHeight="1" s="85">
      <c r="B44" s="5" t="inlineStr">
        <is>
          <t xml:space="preserve">(должность, подпись, инициалы, фамилия) </t>
        </is>
      </c>
    </row>
    <row r="45" ht="15.6" customFormat="1" customHeight="1" s="85">
      <c r="B45" s="5" t="n"/>
    </row>
    <row r="46" ht="15.6" customFormat="1" customHeight="1" s="85">
      <c r="B46" s="5" t="inlineStr">
        <is>
          <t>Проверил ____________________________ М.С. Колотиевская</t>
        </is>
      </c>
    </row>
    <row r="47" ht="15.6" customFormat="1" customHeight="1" s="85">
      <c r="B47" s="114" t="inlineStr">
        <is>
          <t>(должность, подпись, инициалы, фамилия)</t>
        </is>
      </c>
      <c r="C47" s="114" t="n"/>
    </row>
    <row r="48" ht="15.6" customFormat="1" customHeight="1" s="85"/>
  </sheetData>
  <mergeCells count="3">
    <mergeCell ref="B7:E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26"/>
  <sheetViews>
    <sheetView showGridLines="1" showRowColHeaders="1" tabSelected="1" view="pageBreakPreview" topLeftCell="A28" zoomScale="70" workbookViewId="0">
      <selection activeCell="D115" sqref="D115"/>
    </sheetView>
  </sheetViews>
  <sheetFormatPr baseColWidth="8" defaultColWidth="9.140625" defaultRowHeight="14.4" outlineLevelRow="1"/>
  <cols>
    <col width="5.5703125" customWidth="1" style="80" min="1" max="1"/>
    <col width="22.42578125" customWidth="1" style="80" min="2" max="2"/>
    <col width="39.140625" customWidth="1" style="80" min="3" max="3"/>
    <col width="10.5703125" customWidth="1" style="80" min="4" max="4"/>
    <col width="17.28515625" customWidth="1" style="80" min="5" max="5"/>
    <col width="14.42578125" customWidth="1" style="80" min="6" max="6"/>
    <col width="13.42578125" customWidth="1" style="80" min="7" max="7"/>
    <col width="12.5703125" customWidth="1" style="80" min="8" max="8"/>
    <col width="14.42578125" customWidth="1" style="80" min="9" max="9"/>
    <col width="15.140625" customWidth="1" style="80" min="10" max="10"/>
    <col width="22.42578125" customWidth="1" style="80" min="11" max="11"/>
    <col width="16.42578125" customWidth="1" style="80" min="12" max="12"/>
    <col width="10.85546875" customWidth="1" style="80" min="13" max="13"/>
    <col width="9.140625" customWidth="1" style="80" min="14" max="14"/>
  </cols>
  <sheetData>
    <row r="1" ht="13.7" customFormat="1" customHeight="1" s="80">
      <c r="A1" s="71" t="n"/>
    </row>
    <row r="2" ht="15.6" customFormat="1" customHeight="1" s="80">
      <c r="A2" s="85" t="n"/>
      <c r="B2" s="85" t="n"/>
      <c r="C2" s="85" t="n"/>
      <c r="D2" s="85" t="n"/>
      <c r="E2" s="85" t="n"/>
      <c r="F2" s="85" t="n"/>
      <c r="G2" s="85" t="n"/>
      <c r="H2" s="141" t="inlineStr">
        <is>
          <t>Приложение №5</t>
        </is>
      </c>
    </row>
    <row r="3" ht="15.6" customFormat="1" customHeight="1" s="80">
      <c r="A3" s="85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</row>
    <row r="4" ht="15.6" customFormat="1" customHeight="1" s="71">
      <c r="A4" s="153" t="inlineStr">
        <is>
          <t>Расчет стоимости СМР и оборудования</t>
        </is>
      </c>
      <c r="I4" s="153" t="n"/>
      <c r="J4" s="153" t="n"/>
    </row>
    <row r="5" ht="15.6" customFormat="1" customHeight="1" s="71">
      <c r="A5" s="153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</row>
    <row r="6" customFormat="1" s="71">
      <c r="A6" s="142" t="inlineStr">
        <is>
          <t xml:space="preserve">Наименование разрабатываемого показателя УНЦ — </t>
        </is>
      </c>
      <c r="D6" s="142" t="inlineStr">
        <is>
          <t>Демонтаж гаража отапливаемого</t>
        </is>
      </c>
    </row>
    <row r="7" ht="15.6" customFormat="1" customHeight="1" s="71">
      <c r="A7" s="142" t="inlineStr">
        <is>
          <t>Единица измерения  — м2</t>
        </is>
      </c>
      <c r="D7" s="28" t="n"/>
      <c r="E7" s="28" t="n"/>
      <c r="F7" s="28" t="n"/>
      <c r="G7" s="28" t="n"/>
      <c r="H7" s="28" t="n"/>
      <c r="I7" s="28" t="n"/>
      <c r="J7" s="28" t="n"/>
    </row>
    <row r="8" ht="15.6" customFormat="1" customHeight="1" s="71">
      <c r="A8" s="85" t="n"/>
      <c r="B8" s="85" t="n"/>
      <c r="C8" s="85" t="n"/>
      <c r="D8" s="85" t="n"/>
      <c r="E8" s="85" t="n"/>
      <c r="F8" s="85" t="n"/>
      <c r="G8" s="85" t="n"/>
      <c r="H8" s="85" t="n"/>
      <c r="I8" s="85" t="n"/>
      <c r="J8" s="85" t="n"/>
    </row>
    <row r="9" ht="27" customFormat="1" customHeight="1" s="85">
      <c r="A9" s="145" t="inlineStr">
        <is>
          <t>№ пп.</t>
        </is>
      </c>
      <c r="B9" s="152" t="inlineStr">
        <is>
          <t>Код ресурса</t>
        </is>
      </c>
      <c r="C9" s="152" t="inlineStr">
        <is>
          <t>Наименование</t>
        </is>
      </c>
      <c r="D9" s="152" t="inlineStr">
        <is>
          <t>Ед. изм.</t>
        </is>
      </c>
      <c r="E9" s="152" t="inlineStr">
        <is>
          <t>Кол-во единиц по проектным данным</t>
        </is>
      </c>
      <c r="F9" s="152" t="inlineStr">
        <is>
          <t>Сметная стоимость в ценах на 01.01.2000 (руб.)</t>
        </is>
      </c>
      <c r="G9" s="156" t="n"/>
      <c r="H9" s="152" t="inlineStr">
        <is>
          <t>Удельный вес, %</t>
        </is>
      </c>
      <c r="I9" s="152" t="inlineStr">
        <is>
          <t>Сметная стоимость в ценах на 01.01.2023 (руб.)</t>
        </is>
      </c>
      <c r="J9" s="156" t="n"/>
      <c r="K9" s="3" t="n"/>
    </row>
    <row r="10" ht="28.5" customFormat="1" customHeight="1" s="85">
      <c r="A10" s="154" t="n"/>
      <c r="B10" s="154" t="n"/>
      <c r="C10" s="154" t="n"/>
      <c r="D10" s="154" t="n"/>
      <c r="E10" s="154" t="n"/>
      <c r="F10" s="152" t="inlineStr">
        <is>
          <t>на ед. изм.</t>
        </is>
      </c>
      <c r="G10" s="152" t="inlineStr">
        <is>
          <t>общая</t>
        </is>
      </c>
      <c r="H10" s="154" t="n"/>
      <c r="I10" s="152" t="inlineStr">
        <is>
          <t>на ед. изм.</t>
        </is>
      </c>
      <c r="J10" s="152" t="inlineStr">
        <is>
          <t>общая</t>
        </is>
      </c>
    </row>
    <row r="11" ht="15.6" customFormat="1" customHeight="1" s="85">
      <c r="A11" s="145" t="n">
        <v>1</v>
      </c>
      <c r="B11" s="152" t="n">
        <v>2</v>
      </c>
      <c r="C11" s="152" t="n">
        <v>3</v>
      </c>
      <c r="D11" s="152" t="n">
        <v>4</v>
      </c>
      <c r="E11" s="152" t="n">
        <v>5</v>
      </c>
      <c r="F11" s="152" t="n">
        <v>6</v>
      </c>
      <c r="G11" s="152" t="n">
        <v>7</v>
      </c>
      <c r="H11" s="152" t="n">
        <v>8</v>
      </c>
      <c r="I11" s="152" t="n">
        <v>9</v>
      </c>
      <c r="J11" s="152" t="n">
        <v>10</v>
      </c>
    </row>
    <row r="12" ht="15.6" customFormat="1" customHeight="1" s="85">
      <c r="A12" s="137" t="n"/>
      <c r="B12" s="139" t="inlineStr">
        <is>
          <t>Затраты труда рабочих-строителей</t>
        </is>
      </c>
      <c r="C12" s="155" t="n"/>
      <c r="D12" s="155" t="n"/>
      <c r="E12" s="155" t="n"/>
      <c r="F12" s="155" t="n"/>
      <c r="G12" s="155" t="n"/>
      <c r="H12" s="156" t="n"/>
      <c r="I12" s="137" t="n"/>
      <c r="J12" s="137" t="n"/>
    </row>
    <row r="13" ht="31.35" customFormat="1" customHeight="1" s="85">
      <c r="A13" s="125" t="n">
        <v>1</v>
      </c>
      <c r="B13" s="125" t="inlineStr">
        <is>
          <t>1-100-34</t>
        </is>
      </c>
      <c r="C13" s="126" t="inlineStr">
        <is>
          <t>Затраты труда рабочих (Средний разряд работы 3,4)</t>
        </is>
      </c>
      <c r="D13" s="125" t="inlineStr">
        <is>
          <t>чел.-ч</t>
        </is>
      </c>
      <c r="E13" s="125" t="n">
        <v>29432.356744705</v>
      </c>
      <c r="F13" s="133" t="n">
        <v>8.970000000000001</v>
      </c>
      <c r="G13" s="133">
        <f>ROUND(E13*F13,2)</f>
        <v/>
      </c>
      <c r="H13" s="31">
        <f>G13/G14</f>
        <v/>
      </c>
      <c r="I13" s="133">
        <f>'ФОТр.тек.'!E13</f>
        <v/>
      </c>
      <c r="J13" s="133">
        <f>ROUND(E13*I13,2)</f>
        <v/>
      </c>
    </row>
    <row r="14" ht="31.35" customFormat="1" customHeight="1" s="85">
      <c r="A14" s="125" t="n"/>
      <c r="B14" s="125" t="n"/>
      <c r="C14" s="126" t="inlineStr">
        <is>
          <t>Итого по разделу "Затраты труда рабочих-строителей"</t>
        </is>
      </c>
      <c r="D14" s="125" t="inlineStr">
        <is>
          <t>чел.-ч</t>
        </is>
      </c>
      <c r="E14" s="125">
        <f>SUM(E13:E13)</f>
        <v/>
      </c>
      <c r="F14" s="133" t="n"/>
      <c r="G14" s="133">
        <f>SUM(G13:G13)</f>
        <v/>
      </c>
      <c r="H14" s="31" t="n">
        <v>1</v>
      </c>
      <c r="I14" s="133" t="n"/>
      <c r="J14" s="133">
        <f>SUM(J13:J13)</f>
        <v/>
      </c>
    </row>
    <row r="15" ht="44.25" customFormat="1" customHeight="1" s="80">
      <c r="A15" s="125" t="n"/>
      <c r="B15" s="125" t="n"/>
      <c r="C15" s="126" t="inlineStr">
        <is>
          <t>Итого по разделу "Затраты труда рабочих-строителей" 
(с коэффициентом на демонтаж 0,7)</t>
        </is>
      </c>
      <c r="D15" s="125" t="inlineStr">
        <is>
          <t>чел.-ч.</t>
        </is>
      </c>
      <c r="E15" s="125" t="n"/>
      <c r="F15" s="133" t="n"/>
      <c r="G15" s="133">
        <f>SUM(G14)*0.7</f>
        <v/>
      </c>
      <c r="H15" s="31" t="n">
        <v>1</v>
      </c>
      <c r="I15" s="133" t="n"/>
      <c r="J15" s="133">
        <f>SUM(J14)*0.7</f>
        <v/>
      </c>
    </row>
    <row r="16" ht="15.6" customFormat="1" customHeight="1" s="85">
      <c r="A16" s="125" t="n"/>
      <c r="B16" s="125" t="inlineStr">
        <is>
          <t>Затраты труда машинистов</t>
        </is>
      </c>
      <c r="C16" s="155" t="n"/>
      <c r="D16" s="155" t="n"/>
      <c r="E16" s="155" t="n"/>
      <c r="F16" s="155" t="n"/>
      <c r="G16" s="155" t="n"/>
      <c r="H16" s="156" t="n"/>
      <c r="I16" s="133" t="n"/>
      <c r="J16" s="133" t="n"/>
    </row>
    <row r="17" ht="15.6" customFormat="1" customHeight="1" s="85">
      <c r="A17" s="125" t="n">
        <v>2</v>
      </c>
      <c r="B17" s="125" t="n">
        <v>2</v>
      </c>
      <c r="C17" s="126" t="inlineStr">
        <is>
          <t>Затраты труда машинистов</t>
        </is>
      </c>
      <c r="D17" s="125" t="inlineStr">
        <is>
          <t>чел.-ч</t>
        </is>
      </c>
      <c r="E17" s="125" t="n">
        <v>1714.379253</v>
      </c>
      <c r="F17" s="133" t="n">
        <v>13.19</v>
      </c>
      <c r="G17" s="133">
        <f>ROUND(E17*F17,2)</f>
        <v/>
      </c>
      <c r="H17" s="31" t="n">
        <v>1</v>
      </c>
      <c r="I17" s="133">
        <f>ROUND(F17*'Прил. 10'!$D$10,2)</f>
        <v/>
      </c>
      <c r="J17" s="133">
        <f>ROUND(E17*I17,2)</f>
        <v/>
      </c>
    </row>
    <row r="18" ht="28.5" customFormat="1" customHeight="1" s="80">
      <c r="A18" s="106" t="n"/>
      <c r="B18" s="125" t="n"/>
      <c r="C18" s="126" t="inlineStr">
        <is>
          <t>Затраты труда машинистов 
(с коэффициентом на демонтаж 0,7)</t>
        </is>
      </c>
      <c r="D18" s="125" t="n"/>
      <c r="E18" s="125" t="n"/>
      <c r="F18" s="133" t="n"/>
      <c r="G18" s="133">
        <f>G17*0.7</f>
        <v/>
      </c>
      <c r="H18" s="31">
        <f>H17</f>
        <v/>
      </c>
      <c r="I18" s="133" t="n"/>
      <c r="J18" s="133">
        <f>J17*0.7</f>
        <v/>
      </c>
    </row>
    <row r="19" ht="15.6" customFormat="1" customHeight="1" s="85">
      <c r="A19" s="125" t="n"/>
      <c r="B19" s="124" t="inlineStr">
        <is>
          <t>Машины и механизмы</t>
        </is>
      </c>
      <c r="C19" s="155" t="n"/>
      <c r="D19" s="155" t="n"/>
      <c r="E19" s="155" t="n"/>
      <c r="F19" s="155" t="n"/>
      <c r="G19" s="155" t="n"/>
      <c r="H19" s="156" t="n"/>
      <c r="I19" s="133" t="n"/>
      <c r="J19" s="133" t="n"/>
    </row>
    <row r="20" ht="15.6" customFormat="1" customHeight="1" s="85">
      <c r="A20" s="125" t="n"/>
      <c r="B20" s="125" t="inlineStr">
        <is>
          <t>Основные Машины и механизмы</t>
        </is>
      </c>
      <c r="C20" s="155" t="n"/>
      <c r="D20" s="155" t="n"/>
      <c r="E20" s="155" t="n"/>
      <c r="F20" s="155" t="n"/>
      <c r="G20" s="155" t="n"/>
      <c r="H20" s="156" t="n"/>
      <c r="I20" s="133" t="n"/>
      <c r="J20" s="133" t="n"/>
    </row>
    <row r="21" ht="31.35" customFormat="1" customHeight="1" s="85">
      <c r="A21" s="125" t="n">
        <v>3</v>
      </c>
      <c r="B21" s="132" t="inlineStr">
        <is>
          <t>91.05.06-009</t>
        </is>
      </c>
      <c r="C21" s="146" t="inlineStr">
        <is>
          <t>Краны на гусеничном ходу, грузоподъемность 50-63 т</t>
        </is>
      </c>
      <c r="D21" s="149" t="inlineStr">
        <is>
          <t>маш.час</t>
        </is>
      </c>
      <c r="E21" s="147" t="n">
        <v>228.7386</v>
      </c>
      <c r="F21" s="22" t="n">
        <v>290.01</v>
      </c>
      <c r="G21" s="22">
        <f>ROUND(E21*F21,2)</f>
        <v/>
      </c>
      <c r="H21" s="31">
        <f>G21/G98</f>
        <v/>
      </c>
      <c r="I21" s="133">
        <f>ROUND(F21*'Прил. 10'!$D$11,2)</f>
        <v/>
      </c>
      <c r="J21" s="133">
        <f>ROUND(E21*I21,2)</f>
        <v/>
      </c>
    </row>
    <row r="22" ht="46.9" customFormat="1" customHeight="1" s="85">
      <c r="A22" s="125" t="n">
        <v>4</v>
      </c>
      <c r="B22" s="132" t="inlineStr">
        <is>
          <t>91.02.02-003</t>
        </is>
      </c>
      <c r="C22" s="146" t="inlineStr">
        <is>
          <t>Агрегаты копровые без дизель-молота на базе экскаватора с емкостью ковша 1 м3</t>
        </is>
      </c>
      <c r="D22" s="149" t="inlineStr">
        <is>
          <t>маш.час</t>
        </is>
      </c>
      <c r="E22" s="147" t="n">
        <v>199.7136</v>
      </c>
      <c r="F22" s="22" t="n">
        <v>200.67</v>
      </c>
      <c r="G22" s="22">
        <f>ROUND(E22*F22,2)</f>
        <v/>
      </c>
      <c r="H22" s="31">
        <f>G22/G98</f>
        <v/>
      </c>
      <c r="I22" s="133">
        <f>ROUND(F22*'Прил. 10'!$D$11,2)</f>
        <v/>
      </c>
      <c r="J22" s="133">
        <f>ROUND(E22*I22,2)</f>
        <v/>
      </c>
    </row>
    <row r="23" ht="31.35" customFormat="1" customHeight="1" s="85">
      <c r="A23" s="125" t="n">
        <v>5</v>
      </c>
      <c r="B23" s="132" t="inlineStr">
        <is>
          <t>91.05.06-007</t>
        </is>
      </c>
      <c r="C23" s="146" t="inlineStr">
        <is>
          <t>Краны на гусеничном ходу, грузоподъемность 25 т</t>
        </is>
      </c>
      <c r="D23" s="149" t="inlineStr">
        <is>
          <t>маш.час</t>
        </is>
      </c>
      <c r="E23" s="147" t="n">
        <v>130.94252</v>
      </c>
      <c r="F23" s="22" t="n">
        <v>120.04</v>
      </c>
      <c r="G23" s="22">
        <f>ROUND(E23*F23,2)</f>
        <v/>
      </c>
      <c r="H23" s="31">
        <f>G23/G98</f>
        <v/>
      </c>
      <c r="I23" s="133">
        <f>ROUND(F23*'Прил. 10'!$D$11,2)</f>
        <v/>
      </c>
      <c r="J23" s="133">
        <f>ROUND(E23*I23,2)</f>
        <v/>
      </c>
    </row>
    <row r="24" ht="31.35" customFormat="1" customHeight="1" s="85">
      <c r="A24" s="125" t="n">
        <v>6</v>
      </c>
      <c r="B24" s="132" t="inlineStr">
        <is>
          <t>91.21.22-021</t>
        </is>
      </c>
      <c r="C24" s="146" t="inlineStr">
        <is>
          <t>Агрегаты для нанесения составов методом торкретирования, 3,2 м3/ч</t>
        </is>
      </c>
      <c r="D24" s="149" t="inlineStr">
        <is>
          <t>маш.час</t>
        </is>
      </c>
      <c r="E24" s="147" t="n">
        <v>99.328</v>
      </c>
      <c r="F24" s="22" t="n">
        <v>155.8</v>
      </c>
      <c r="G24" s="22">
        <f>ROUND(E24*F24,2)</f>
        <v/>
      </c>
      <c r="H24" s="31">
        <f>G24/G98</f>
        <v/>
      </c>
      <c r="I24" s="133">
        <f>ROUND(F24*'Прил. 10'!$D$11,2)</f>
        <v/>
      </c>
      <c r="J24" s="133">
        <f>ROUND(E24*I24,2)</f>
        <v/>
      </c>
    </row>
    <row r="25" ht="31.35" customFormat="1" customHeight="1" s="85">
      <c r="A25" s="125" t="n">
        <v>7</v>
      </c>
      <c r="B25" s="132" t="inlineStr">
        <is>
          <t>91.14.02-001</t>
        </is>
      </c>
      <c r="C25" s="146" t="inlineStr">
        <is>
          <t>Автомобили бортовые, грузоподъемность до 5 т</t>
        </is>
      </c>
      <c r="D25" s="149" t="inlineStr">
        <is>
          <t>маш.час</t>
        </is>
      </c>
      <c r="E25" s="147" t="n">
        <v>220.4577763</v>
      </c>
      <c r="F25" s="22" t="n">
        <v>65.70999999999999</v>
      </c>
      <c r="G25" s="22">
        <f>ROUND(E25*F25,2)</f>
        <v/>
      </c>
      <c r="H25" s="31">
        <f>G25/G98</f>
        <v/>
      </c>
      <c r="I25" s="133">
        <f>ROUND(F25*'Прил. 10'!$D$11,2)</f>
        <v/>
      </c>
      <c r="J25" s="133">
        <f>ROUND(E25*I25,2)</f>
        <v/>
      </c>
    </row>
    <row r="26" ht="15.6" customFormat="1" customHeight="1" s="85">
      <c r="A26" s="125" t="n">
        <v>8</v>
      </c>
      <c r="B26" s="132" t="inlineStr">
        <is>
          <t>91.02.03-024</t>
        </is>
      </c>
      <c r="C26" s="146" t="inlineStr">
        <is>
          <t>Дизель-молоты 2,5 т</t>
        </is>
      </c>
      <c r="D26" s="149" t="inlineStr">
        <is>
          <t>маш.час</t>
        </is>
      </c>
      <c r="E26" s="147" t="n">
        <v>199.7136</v>
      </c>
      <c r="F26" s="22" t="n">
        <v>70.67</v>
      </c>
      <c r="G26" s="22">
        <f>ROUND(E26*F26,2)</f>
        <v/>
      </c>
      <c r="H26" s="31">
        <f>G26/G98</f>
        <v/>
      </c>
      <c r="I26" s="133">
        <f>ROUND(F26*'Прил. 10'!$D$11,2)</f>
        <v/>
      </c>
      <c r="J26" s="133">
        <f>ROUND(E26*I26,2)</f>
        <v/>
      </c>
    </row>
    <row r="27" ht="31.35" customFormat="1" customHeight="1" s="85">
      <c r="A27" s="125" t="n">
        <v>9</v>
      </c>
      <c r="B27" s="132" t="inlineStr">
        <is>
          <t>91.05.05-015</t>
        </is>
      </c>
      <c r="C27" s="146" t="inlineStr">
        <is>
          <t>Краны на автомобильном ходу, грузоподъемность 16 т</t>
        </is>
      </c>
      <c r="D27" s="149" t="inlineStr">
        <is>
          <t>маш.час</t>
        </is>
      </c>
      <c r="E27" s="147" t="n">
        <v>112.763212</v>
      </c>
      <c r="F27" s="22" t="n">
        <v>115.4</v>
      </c>
      <c r="G27" s="22">
        <f>ROUND(E27*F27,2)</f>
        <v/>
      </c>
      <c r="H27" s="31">
        <f>G27/G98</f>
        <v/>
      </c>
      <c r="I27" s="133">
        <f>ROUND(F27*'Прил. 10'!$D$11,2)</f>
        <v/>
      </c>
      <c r="J27" s="133">
        <f>ROUND(E27*I27,2)</f>
        <v/>
      </c>
    </row>
    <row r="28" ht="31.35" customFormat="1" customHeight="1" s="85">
      <c r="A28" s="125" t="n">
        <v>10</v>
      </c>
      <c r="B28" s="132" t="inlineStr">
        <is>
          <t>91.05.06-010</t>
        </is>
      </c>
      <c r="C28" s="146" t="inlineStr">
        <is>
          <t>Краны на гусеничном ходу, грузоподъемность 100 т</t>
        </is>
      </c>
      <c r="D28" s="149" t="inlineStr">
        <is>
          <t>маш.час</t>
        </is>
      </c>
      <c r="E28" s="147" t="n">
        <v>20.96864</v>
      </c>
      <c r="F28" s="22" t="n">
        <v>533.27</v>
      </c>
      <c r="G28" s="22">
        <f>ROUND(E28*F28,2)</f>
        <v/>
      </c>
      <c r="H28" s="31">
        <f>G28/G98</f>
        <v/>
      </c>
      <c r="I28" s="133">
        <f>ROUND(F28*'Прил. 10'!$D$11,2)</f>
        <v/>
      </c>
      <c r="J28" s="133">
        <f>ROUND(E28*I28,2)</f>
        <v/>
      </c>
    </row>
    <row r="29" ht="31.35" customFormat="1" customHeight="1" s="85">
      <c r="A29" s="125" t="n">
        <v>11</v>
      </c>
      <c r="B29" s="132" t="inlineStr">
        <is>
          <t>91.10.05-001</t>
        </is>
      </c>
      <c r="C29" s="146" t="inlineStr">
        <is>
          <t>Трубоукладчики для труб диаметром 800-1000 мм, грузоподъемность 35 т</t>
        </is>
      </c>
      <c r="D29" s="149" t="inlineStr">
        <is>
          <t>маш.час</t>
        </is>
      </c>
      <c r="E29" s="147" t="n">
        <v>49.9284</v>
      </c>
      <c r="F29" s="22" t="n">
        <v>175.35</v>
      </c>
      <c r="G29" s="22">
        <f>ROUND(E29*F29,2)</f>
        <v/>
      </c>
      <c r="H29" s="31">
        <f>G29/G98</f>
        <v/>
      </c>
      <c r="I29" s="133">
        <f>ROUND(F29*'Прил. 10'!$D$11,2)</f>
        <v/>
      </c>
      <c r="J29" s="133">
        <f>ROUND(E29*I29,2)</f>
        <v/>
      </c>
    </row>
    <row r="30" ht="62.45" customFormat="1" customHeight="1" s="85">
      <c r="A30" s="125" t="n">
        <v>12</v>
      </c>
      <c r="B30" s="132" t="inlineStr">
        <is>
          <t>91.18.01-007</t>
        </is>
      </c>
      <c r="C30" s="14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0" s="149" t="inlineStr">
        <is>
          <t>маш.час</t>
        </is>
      </c>
      <c r="E30" s="147" t="n">
        <v>96.96392</v>
      </c>
      <c r="F30" s="22" t="n">
        <v>90</v>
      </c>
      <c r="G30" s="22">
        <f>ROUND(E30*F30,2)</f>
        <v/>
      </c>
      <c r="H30" s="31">
        <f>G30/G98</f>
        <v/>
      </c>
      <c r="I30" s="133">
        <f>ROUND(F30*'Прил. 10'!$D$11,2)</f>
        <v/>
      </c>
      <c r="J30" s="133">
        <f>ROUND(E30*I30,2)</f>
        <v/>
      </c>
    </row>
    <row r="31" ht="31.35" customFormat="1" customHeight="1" s="85">
      <c r="A31" s="125" t="n">
        <v>13</v>
      </c>
      <c r="B31" s="132" t="inlineStr">
        <is>
          <t>91.05.02-005</t>
        </is>
      </c>
      <c r="C31" s="146" t="inlineStr">
        <is>
          <t>Краны козловые, грузоподъемность 32 т</t>
        </is>
      </c>
      <c r="D31" s="149" t="inlineStr">
        <is>
          <t>маш.час</t>
        </is>
      </c>
      <c r="E31" s="147" t="n">
        <v>47.70226</v>
      </c>
      <c r="F31" s="22" t="n">
        <v>120.24</v>
      </c>
      <c r="G31" s="22">
        <f>ROUND(E31*F31,2)</f>
        <v/>
      </c>
      <c r="H31" s="31">
        <f>G31/G98</f>
        <v/>
      </c>
      <c r="I31" s="133">
        <f>ROUND(F31*'Прил. 10'!$D$11,2)</f>
        <v/>
      </c>
      <c r="J31" s="133">
        <f>ROUND(E31*I31,2)</f>
        <v/>
      </c>
    </row>
    <row r="32" ht="31.35" customFormat="1" customHeight="1" s="85">
      <c r="A32" s="125" t="n">
        <v>14</v>
      </c>
      <c r="B32" s="132" t="inlineStr">
        <is>
          <t>91.06.03-047</t>
        </is>
      </c>
      <c r="C32" s="146" t="inlineStr">
        <is>
          <t>Лебедки ручные и рычажные тяговым усилием 31,39 кН (3,2 т)</t>
        </is>
      </c>
      <c r="D32" s="149" t="inlineStr">
        <is>
          <t>маш.час</t>
        </is>
      </c>
      <c r="E32" s="147" t="n">
        <v>1689.96084</v>
      </c>
      <c r="F32" s="22" t="n">
        <v>3.12</v>
      </c>
      <c r="G32" s="22">
        <f>ROUND(E32*F32,2)</f>
        <v/>
      </c>
      <c r="H32" s="31">
        <f>G32/G98</f>
        <v/>
      </c>
      <c r="I32" s="133">
        <f>ROUND(F32*'Прил. 10'!$D$11,2)</f>
        <v/>
      </c>
      <c r="J32" s="133">
        <f>ROUND(E32*I32,2)</f>
        <v/>
      </c>
    </row>
    <row r="33" ht="31.35" customFormat="1" customHeight="1" s="85">
      <c r="A33" s="125" t="n">
        <v>15</v>
      </c>
      <c r="B33" s="132" t="inlineStr">
        <is>
          <t>91.05.06-008</t>
        </is>
      </c>
      <c r="C33" s="146" t="inlineStr">
        <is>
          <t>Краны на гусеничном ходу, грузоподъемность 40 т</t>
        </is>
      </c>
      <c r="D33" s="149" t="inlineStr">
        <is>
          <t>маш.час</t>
        </is>
      </c>
      <c r="E33" s="147" t="n">
        <v>27.34587</v>
      </c>
      <c r="F33" s="22" t="n">
        <v>175.56</v>
      </c>
      <c r="G33" s="22">
        <f>ROUND(E33*F33,2)</f>
        <v/>
      </c>
      <c r="H33" s="31">
        <f>G33/G98</f>
        <v/>
      </c>
      <c r="I33" s="133">
        <f>ROUND(F33*'Прил. 10'!$D$11,2)</f>
        <v/>
      </c>
      <c r="J33" s="133">
        <f>ROUND(E33*I33,2)</f>
        <v/>
      </c>
    </row>
    <row r="34" ht="15.6" customFormat="1" customHeight="1" s="85">
      <c r="A34" s="125" t="n"/>
      <c r="B34" s="132" t="inlineStr">
        <is>
          <t>Итого основные Машины и механизмы</t>
        </is>
      </c>
      <c r="C34" s="155" t="n"/>
      <c r="D34" s="155" t="n"/>
      <c r="E34" s="155" t="n"/>
      <c r="F34" s="156" t="n"/>
      <c r="G34" s="22">
        <f>SUM(G21:G33)</f>
        <v/>
      </c>
      <c r="H34" s="31">
        <f>SUM(H21:H33)</f>
        <v/>
      </c>
      <c r="I34" s="133" t="n"/>
      <c r="J34" s="133">
        <f>SUM(J21:J33)</f>
        <v/>
      </c>
    </row>
    <row r="35" ht="31.5" customFormat="1" customHeight="1" s="85">
      <c r="A35" s="125" t="n"/>
      <c r="B35" s="132" t="inlineStr">
        <is>
          <t>Итого основные Машины и механизмы 
(с коэффициентом на демонтаж 0,7)</t>
        </is>
      </c>
      <c r="C35" s="155" t="n"/>
      <c r="D35" s="155" t="n"/>
      <c r="E35" s="155" t="n"/>
      <c r="F35" s="156" t="n"/>
      <c r="G35" s="22">
        <f>G34*0.7</f>
        <v/>
      </c>
      <c r="H35" s="31">
        <f>G35/G99</f>
        <v/>
      </c>
      <c r="I35" s="133" t="n"/>
      <c r="J35" s="133">
        <f>J34*0.7</f>
        <v/>
      </c>
    </row>
    <row r="36" hidden="1" outlineLevel="1" ht="31.35" customFormat="1" customHeight="1" s="85">
      <c r="A36" s="125" t="n">
        <v>16</v>
      </c>
      <c r="B36" s="132" t="inlineStr">
        <is>
          <t>91.05.01-017</t>
        </is>
      </c>
      <c r="C36" s="146" t="inlineStr">
        <is>
          <t>Краны башенные, грузоподъемность 8 т</t>
        </is>
      </c>
      <c r="D36" s="149" t="inlineStr">
        <is>
          <t>маш.час</t>
        </is>
      </c>
      <c r="E36" s="147" t="n">
        <v>48.4946</v>
      </c>
      <c r="F36" s="22" t="n">
        <v>86.40000000000001</v>
      </c>
      <c r="G36" s="22">
        <f>ROUND(E36*F36,2)</f>
        <v/>
      </c>
      <c r="H36" s="31">
        <f>G36/G98</f>
        <v/>
      </c>
      <c r="I36" s="133">
        <f>ROUND(F36*'Прил. 10'!$D$11,2)</f>
        <v/>
      </c>
      <c r="J36" s="133">
        <f>ROUND(E36*I36,2)</f>
        <v/>
      </c>
    </row>
    <row r="37" hidden="1" outlineLevel="1" ht="31.35" customFormat="1" customHeight="1" s="85">
      <c r="A37" s="125" t="n">
        <v>17</v>
      </c>
      <c r="B37" s="132" t="inlineStr">
        <is>
          <t>91.17.04-233</t>
        </is>
      </c>
      <c r="C37" s="146" t="inlineStr">
        <is>
          <t>Установки для сварки ручной дуговой (постоянного тока)</t>
        </is>
      </c>
      <c r="D37" s="149" t="inlineStr">
        <is>
          <t>маш.час</t>
        </is>
      </c>
      <c r="E37" s="147" t="n">
        <v>409.8111343</v>
      </c>
      <c r="F37" s="22" t="n">
        <v>8.1</v>
      </c>
      <c r="G37" s="22">
        <f>ROUND(E37*F37,2)</f>
        <v/>
      </c>
      <c r="H37" s="31">
        <f>G37/G98</f>
        <v/>
      </c>
      <c r="I37" s="133">
        <f>ROUND(F37*'Прил. 10'!$D$11,2)</f>
        <v/>
      </c>
      <c r="J37" s="133">
        <f>ROUND(E37*I37,2)</f>
        <v/>
      </c>
    </row>
    <row r="38" hidden="1" outlineLevel="1" ht="46.9" customFormat="1" customHeight="1" s="85">
      <c r="A38" s="125" t="n">
        <v>18</v>
      </c>
      <c r="B38" s="132" t="inlineStr">
        <is>
          <t>91.17.04-171</t>
        </is>
      </c>
      <c r="C38" s="146" t="inlineStr">
        <is>
          <t>Преобразователи сварочные номинальным сварочным током 315-500 А</t>
        </is>
      </c>
      <c r="D38" s="149" t="inlineStr">
        <is>
          <t>маш.час</t>
        </is>
      </c>
      <c r="E38" s="147" t="n">
        <v>268.815404</v>
      </c>
      <c r="F38" s="22" t="n">
        <v>12.31</v>
      </c>
      <c r="G38" s="22">
        <f>ROUND(E38*F38,2)</f>
        <v/>
      </c>
      <c r="H38" s="31">
        <f>G38/G98</f>
        <v/>
      </c>
      <c r="I38" s="133">
        <f>ROUND(F38*'Прил. 10'!$D$11,2)</f>
        <v/>
      </c>
      <c r="J38" s="133">
        <f>ROUND(E38*I38,2)</f>
        <v/>
      </c>
    </row>
    <row r="39" hidden="1" outlineLevel="1" ht="15.6" customFormat="1" customHeight="1" s="85">
      <c r="A39" s="125" t="n">
        <v>19</v>
      </c>
      <c r="B39" s="132" t="inlineStr">
        <is>
          <t>91.06.05-011</t>
        </is>
      </c>
      <c r="C39" s="146" t="inlineStr">
        <is>
          <t>Погрузчики, грузоподъемность 5 т</t>
        </is>
      </c>
      <c r="D39" s="149" t="inlineStr">
        <is>
          <t>маш.час</t>
        </is>
      </c>
      <c r="E39" s="147" t="n">
        <v>34.617288</v>
      </c>
      <c r="F39" s="22" t="n">
        <v>89.98999999999999</v>
      </c>
      <c r="G39" s="22">
        <f>ROUND(E39*F39,2)</f>
        <v/>
      </c>
      <c r="H39" s="31">
        <f>G39/G98</f>
        <v/>
      </c>
      <c r="I39" s="133">
        <f>ROUND(F39*'Прил. 10'!$D$11,2)</f>
        <v/>
      </c>
      <c r="J39" s="133">
        <f>ROUND(E39*I39,2)</f>
        <v/>
      </c>
    </row>
    <row r="40" hidden="1" outlineLevel="1" ht="31.35" customFormat="1" customHeight="1" s="85">
      <c r="A40" s="125" t="n">
        <v>20</v>
      </c>
      <c r="B40" s="132" t="inlineStr">
        <is>
          <t>91.05.01-025</t>
        </is>
      </c>
      <c r="C40" s="146" t="inlineStr">
        <is>
          <t>Краны башенные, грузоподъемность 25-75 т</t>
        </is>
      </c>
      <c r="D40" s="149" t="inlineStr">
        <is>
          <t>маш.час</t>
        </is>
      </c>
      <c r="E40" s="147" t="n">
        <v>8.36604</v>
      </c>
      <c r="F40" s="22" t="n">
        <v>312.21</v>
      </c>
      <c r="G40" s="22">
        <f>ROUND(E40*F40,2)</f>
        <v/>
      </c>
      <c r="H40" s="31">
        <f>G40/G98</f>
        <v/>
      </c>
      <c r="I40" s="133">
        <f>ROUND(F40*'Прил. 10'!$D$11,2)</f>
        <v/>
      </c>
      <c r="J40" s="133">
        <f>ROUND(E40*I40,2)</f>
        <v/>
      </c>
    </row>
    <row r="41" hidden="1" outlineLevel="1" ht="31.35" customFormat="1" customHeight="1" s="85">
      <c r="A41" s="125" t="n">
        <v>21</v>
      </c>
      <c r="B41" s="132" t="inlineStr">
        <is>
          <t>91.01.01-036</t>
        </is>
      </c>
      <c r="C41" s="146" t="inlineStr">
        <is>
          <t>Бульдозеры, мощность 96 кВт (130 л.с.)</t>
        </is>
      </c>
      <c r="D41" s="149" t="inlineStr">
        <is>
          <t>маш.час</t>
        </is>
      </c>
      <c r="E41" s="147" t="n">
        <v>23.41536</v>
      </c>
      <c r="F41" s="22" t="n">
        <v>94.05</v>
      </c>
      <c r="G41" s="22">
        <f>ROUND(E41*F41,2)</f>
        <v/>
      </c>
      <c r="H41" s="31">
        <f>G41/G98</f>
        <v/>
      </c>
      <c r="I41" s="133">
        <f>ROUND(F41*'Прил. 10'!$D$11,2)</f>
        <v/>
      </c>
      <c r="J41" s="133">
        <f>ROUND(E41*I41,2)</f>
        <v/>
      </c>
    </row>
    <row r="42" hidden="1" outlineLevel="1" ht="46.9" customFormat="1" customHeight="1" s="85">
      <c r="A42" s="125" t="n">
        <v>22</v>
      </c>
      <c r="B42" s="132" t="inlineStr">
        <is>
          <t>91.01.05-085</t>
        </is>
      </c>
      <c r="C42" s="146" t="inlineStr">
        <is>
          <t>Экскаваторы одноковшовые дизельные на гусеничном ходу, емкость ковша 0,5 м3</t>
        </is>
      </c>
      <c r="D42" s="149" t="inlineStr">
        <is>
          <t>маш.час</t>
        </is>
      </c>
      <c r="E42" s="147" t="n">
        <v>21.263</v>
      </c>
      <c r="F42" s="22" t="n">
        <v>100</v>
      </c>
      <c r="G42" s="22">
        <f>ROUND(E42*F42,2)</f>
        <v/>
      </c>
      <c r="H42" s="31">
        <f>G42/G98</f>
        <v/>
      </c>
      <c r="I42" s="133">
        <f>ROUND(F42*'Прил. 10'!$D$11,2)</f>
        <v/>
      </c>
      <c r="J42" s="133">
        <f>ROUND(E42*I42,2)</f>
        <v/>
      </c>
    </row>
    <row r="43" hidden="1" outlineLevel="1" ht="46.9" customFormat="1" customHeight="1" s="85">
      <c r="A43" s="125" t="n">
        <v>23</v>
      </c>
      <c r="B43" s="132" t="inlineStr">
        <is>
          <t>91.17.04-033</t>
        </is>
      </c>
      <c r="C43" s="146" t="inlineStr">
        <is>
          <t>Агрегаты сварочные двухпостовые для ручной сварки на тракторе, мощность 79 кВт (108 л.с.)</t>
        </is>
      </c>
      <c r="D43" s="149" t="inlineStr">
        <is>
          <t>маш.час</t>
        </is>
      </c>
      <c r="E43" s="147" t="n">
        <v>13.9040045</v>
      </c>
      <c r="F43" s="22" t="n">
        <v>133.97</v>
      </c>
      <c r="G43" s="22">
        <f>ROUND(E43*F43,2)</f>
        <v/>
      </c>
      <c r="H43" s="31">
        <f>G43/G98</f>
        <v/>
      </c>
      <c r="I43" s="133">
        <f>ROUND(F43*'Прил. 10'!$D$11,2)</f>
        <v/>
      </c>
      <c r="J43" s="133">
        <f>ROUND(E43*I43,2)</f>
        <v/>
      </c>
    </row>
    <row r="44" hidden="1" outlineLevel="1" ht="31.35" customFormat="1" customHeight="1" s="85">
      <c r="A44" s="125" t="n">
        <v>24</v>
      </c>
      <c r="B44" s="132" t="inlineStr">
        <is>
          <t>021243</t>
        </is>
      </c>
      <c r="C44" s="146" t="inlineStr">
        <is>
          <t>Краны на гусеничном ходу при работе на других видах строительства до 16 т</t>
        </is>
      </c>
      <c r="D44" s="149" t="inlineStr">
        <is>
          <t>маш.час</t>
        </is>
      </c>
      <c r="E44" s="147" t="n">
        <v>16.7553146</v>
      </c>
      <c r="F44" s="22" t="n">
        <v>96.89</v>
      </c>
      <c r="G44" s="22">
        <f>ROUND(E44*F44,2)</f>
        <v/>
      </c>
      <c r="H44" s="31">
        <f>G44/G98</f>
        <v/>
      </c>
      <c r="I44" s="133">
        <f>ROUND(F44*'Прил. 10'!$D$11,2)</f>
        <v/>
      </c>
      <c r="J44" s="133">
        <f>ROUND(E44*I44,2)</f>
        <v/>
      </c>
    </row>
    <row r="45" hidden="1" outlineLevel="1" ht="31.35" customFormat="1" customHeight="1" s="85">
      <c r="A45" s="125" t="n">
        <v>25</v>
      </c>
      <c r="B45" s="132" t="inlineStr">
        <is>
          <t>91.10.01-002</t>
        </is>
      </c>
      <c r="C45" s="146" t="inlineStr">
        <is>
          <t>Агрегаты наполнительно-опрессовочные до 300 м3/ч</t>
        </is>
      </c>
      <c r="D45" s="149" t="inlineStr">
        <is>
          <t>маш.час</t>
        </is>
      </c>
      <c r="E45" s="147" t="n">
        <v>4.25</v>
      </c>
      <c r="F45" s="22" t="n">
        <v>287.99</v>
      </c>
      <c r="G45" s="22">
        <f>ROUND(E45*F45,2)</f>
        <v/>
      </c>
      <c r="H45" s="31">
        <f>G45/G98</f>
        <v/>
      </c>
      <c r="I45" s="133">
        <f>ROUND(F45*'Прил. 10'!$D$11,2)</f>
        <v/>
      </c>
      <c r="J45" s="133">
        <f>ROUND(E45*I45,2)</f>
        <v/>
      </c>
    </row>
    <row r="46" hidden="1" outlineLevel="1" ht="31.35" customFormat="1" customHeight="1" s="85">
      <c r="A46" s="125" t="n">
        <v>26</v>
      </c>
      <c r="B46" s="132" t="inlineStr">
        <is>
          <t>91.05.06-012</t>
        </is>
      </c>
      <c r="C46" s="146" t="inlineStr">
        <is>
          <t>Краны на гусеничном ходу, грузоподъемность до 16 т</t>
        </is>
      </c>
      <c r="D46" s="149" t="inlineStr">
        <is>
          <t>маш.час</t>
        </is>
      </c>
      <c r="E46" s="147" t="n">
        <v>11.928</v>
      </c>
      <c r="F46" s="22" t="n">
        <v>96.89</v>
      </c>
      <c r="G46" s="22">
        <f>ROUND(E46*F46,2)</f>
        <v/>
      </c>
      <c r="H46" s="31">
        <f>G46/G98</f>
        <v/>
      </c>
      <c r="I46" s="133">
        <f>ROUND(F46*'Прил. 10'!$D$11,2)</f>
        <v/>
      </c>
      <c r="J46" s="133">
        <f>ROUND(E46*I46,2)</f>
        <v/>
      </c>
    </row>
    <row r="47" hidden="1" outlineLevel="1" ht="31.35" customFormat="1" customHeight="1" s="85">
      <c r="A47" s="125" t="n">
        <v>27</v>
      </c>
      <c r="B47" s="132" t="inlineStr">
        <is>
          <t>020129</t>
        </is>
      </c>
      <c r="C47" s="146" t="inlineStr">
        <is>
          <t>Краны башенные при работе на других видах строительства 8 т</t>
        </is>
      </c>
      <c r="D47" s="149" t="inlineStr">
        <is>
          <t>маш.час</t>
        </is>
      </c>
      <c r="E47" s="147" t="n">
        <v>12.76925</v>
      </c>
      <c r="F47" s="22" t="n">
        <v>86.40000000000001</v>
      </c>
      <c r="G47" s="22">
        <f>ROUND(E47*F47,2)</f>
        <v/>
      </c>
      <c r="H47" s="31">
        <f>G47/G98</f>
        <v/>
      </c>
      <c r="I47" s="133">
        <f>ROUND(F47*'Прил. 10'!$D$11,2)</f>
        <v/>
      </c>
      <c r="J47" s="133">
        <f>ROUND(E47*I47,2)</f>
        <v/>
      </c>
    </row>
    <row r="48" hidden="1" outlineLevel="1" ht="46.9" customFormat="1" customHeight="1" s="85">
      <c r="A48" s="125" t="n">
        <v>28</v>
      </c>
      <c r="B48" s="132" t="inlineStr">
        <is>
          <t>91.21.01-012</t>
        </is>
      </c>
      <c r="C48" s="146" t="inlineStr">
        <is>
          <t>Агрегаты окрасочные высокого давления для окраски поверхностей конструкций, мощность 1 кВт</t>
        </is>
      </c>
      <c r="D48" s="149" t="inlineStr">
        <is>
          <t>маш.час</t>
        </is>
      </c>
      <c r="E48" s="147" t="n">
        <v>112.85756</v>
      </c>
      <c r="F48" s="22" t="n">
        <v>6.82</v>
      </c>
      <c r="G48" s="22">
        <f>ROUND(E48*F48,2)</f>
        <v/>
      </c>
      <c r="H48" s="31">
        <f>G48/G98</f>
        <v/>
      </c>
      <c r="I48" s="133">
        <f>ROUND(F48*'Прил. 10'!$D$11,2)</f>
        <v/>
      </c>
      <c r="J48" s="133">
        <f>ROUND(E48*I48,2)</f>
        <v/>
      </c>
    </row>
    <row r="49" hidden="1" outlineLevel="1" ht="31.35" customFormat="1" customHeight="1" s="85">
      <c r="A49" s="125" t="n">
        <v>29</v>
      </c>
      <c r="B49" s="132" t="n">
        <v>400001</v>
      </c>
      <c r="C49" s="146" t="inlineStr">
        <is>
          <t>Автомобили бортовые, грузоподъемность до 5 т</t>
        </is>
      </c>
      <c r="D49" s="149" t="inlineStr">
        <is>
          <t>маш.час</t>
        </is>
      </c>
      <c r="E49" s="147" t="n">
        <v>8.1810195</v>
      </c>
      <c r="F49" s="22" t="n">
        <v>87.17</v>
      </c>
      <c r="G49" s="22">
        <f>ROUND(E49*F49,2)</f>
        <v/>
      </c>
      <c r="H49" s="31">
        <f>G49/G98</f>
        <v/>
      </c>
      <c r="I49" s="133">
        <f>ROUND(F49*'Прил. 10'!$D$11,2)</f>
        <v/>
      </c>
      <c r="J49" s="133">
        <f>ROUND(E49*I49,2)</f>
        <v/>
      </c>
    </row>
    <row r="50" hidden="1" outlineLevel="1" ht="31.35" customFormat="1" customHeight="1" s="85">
      <c r="A50" s="125" t="n">
        <v>30</v>
      </c>
      <c r="B50" s="132" t="inlineStr">
        <is>
          <t>91.14.04-001</t>
        </is>
      </c>
      <c r="C50" s="146" t="inlineStr">
        <is>
          <t>Тягачи седельные, грузоподъемность 12 т</t>
        </is>
      </c>
      <c r="D50" s="149" t="inlineStr">
        <is>
          <t>маш.час</t>
        </is>
      </c>
      <c r="E50" s="147" t="n">
        <v>6.5124</v>
      </c>
      <c r="F50" s="22" t="n">
        <v>102.84</v>
      </c>
      <c r="G50" s="22">
        <f>ROUND(E50*F50,2)</f>
        <v/>
      </c>
      <c r="H50" s="31">
        <f>G50/G98</f>
        <v/>
      </c>
      <c r="I50" s="133">
        <f>ROUND(F50*'Прил. 10'!$D$11,2)</f>
        <v/>
      </c>
      <c r="J50" s="133">
        <f>ROUND(E50*I50,2)</f>
        <v/>
      </c>
    </row>
    <row r="51" hidden="1" outlineLevel="1" ht="46.9" customFormat="1" customHeight="1" s="85">
      <c r="A51" s="125" t="n">
        <v>31</v>
      </c>
      <c r="B51" s="132" t="inlineStr">
        <is>
          <t>021141</t>
        </is>
      </c>
      <c r="C51" s="146" t="inlineStr">
        <is>
          <t>Краны на автомобильном ходу при работе на других видах строительства 10 т</t>
        </is>
      </c>
      <c r="D51" s="149" t="inlineStr">
        <is>
          <t>маш.час</t>
        </is>
      </c>
      <c r="E51" s="147" t="n">
        <v>5.3605969</v>
      </c>
      <c r="F51" s="22" t="n">
        <v>111.99</v>
      </c>
      <c r="G51" s="22">
        <f>ROUND(E51*F51,2)</f>
        <v/>
      </c>
      <c r="H51" s="31">
        <f>G51/G98</f>
        <v/>
      </c>
      <c r="I51" s="133">
        <f>ROUND(F51*'Прил. 10'!$D$11,2)</f>
        <v/>
      </c>
      <c r="J51" s="133">
        <f>ROUND(E51*I51,2)</f>
        <v/>
      </c>
    </row>
    <row r="52" hidden="1" outlineLevel="1" ht="31.35" customFormat="1" customHeight="1" s="85">
      <c r="A52" s="125" t="n">
        <v>32</v>
      </c>
      <c r="B52" s="132" t="inlineStr">
        <is>
          <t>91.06.03-058</t>
        </is>
      </c>
      <c r="C52" s="146" t="inlineStr">
        <is>
          <t>Лебедки электрические тяговым усилием 156,96 кН (16 т)</t>
        </is>
      </c>
      <c r="D52" s="149" t="inlineStr">
        <is>
          <t>маш.час</t>
        </is>
      </c>
      <c r="E52" s="147" t="n">
        <v>4.25</v>
      </c>
      <c r="F52" s="22" t="n">
        <v>131.44</v>
      </c>
      <c r="G52" s="22">
        <f>ROUND(E52*F52,2)</f>
        <v/>
      </c>
      <c r="H52" s="31">
        <f>G52/G98</f>
        <v/>
      </c>
      <c r="I52" s="133">
        <f>ROUND(F52*'Прил. 10'!$D$11,2)</f>
        <v/>
      </c>
      <c r="J52" s="133">
        <f>ROUND(E52*I52,2)</f>
        <v/>
      </c>
    </row>
    <row r="53" hidden="1" outlineLevel="1" ht="62.45" customFormat="1" customHeight="1" s="85">
      <c r="A53" s="125" t="n">
        <v>33</v>
      </c>
      <c r="B53" s="132" t="inlineStr">
        <is>
          <t>91.06.05-057</t>
        </is>
      </c>
      <c r="C53" s="146" t="inlineStr">
        <is>
          <t>Погрузчики одноковшовые универсальные фронтальные пневмоколесные, грузоподъемность 3 т</t>
        </is>
      </c>
      <c r="D53" s="149" t="inlineStr">
        <is>
          <t>маш.час</t>
        </is>
      </c>
      <c r="E53" s="147" t="n">
        <v>5.63675</v>
      </c>
      <c r="F53" s="22" t="n">
        <v>90.40000000000001</v>
      </c>
      <c r="G53" s="22">
        <f>ROUND(E53*F53,2)</f>
        <v/>
      </c>
      <c r="H53" s="31">
        <f>G53/G98</f>
        <v/>
      </c>
      <c r="I53" s="133">
        <f>ROUND(F53*'Прил. 10'!$D$11,2)</f>
        <v/>
      </c>
      <c r="J53" s="133">
        <f>ROUND(E53*I53,2)</f>
        <v/>
      </c>
    </row>
    <row r="54" hidden="1" outlineLevel="1" ht="31.35" customFormat="1" customHeight="1" s="85">
      <c r="A54" s="125" t="n">
        <v>34</v>
      </c>
      <c r="B54" s="132" t="inlineStr">
        <is>
          <t>040502</t>
        </is>
      </c>
      <c r="C54" s="146" t="inlineStr">
        <is>
          <t>Установки для сварки ручной дуговой (постоянного тока)</t>
        </is>
      </c>
      <c r="D54" s="149" t="inlineStr">
        <is>
          <t>маш.час</t>
        </is>
      </c>
      <c r="E54" s="147" t="n">
        <v>57.0785164</v>
      </c>
      <c r="F54" s="22" t="n">
        <v>8.1</v>
      </c>
      <c r="G54" s="22">
        <f>ROUND(E54*F54,2)</f>
        <v/>
      </c>
      <c r="H54" s="31">
        <f>G54/G98</f>
        <v/>
      </c>
      <c r="I54" s="133">
        <f>ROUND(F54*'Прил. 10'!$D$11,2)</f>
        <v/>
      </c>
      <c r="J54" s="133">
        <f>ROUND(E54*I54,2)</f>
        <v/>
      </c>
    </row>
    <row r="55" hidden="1" outlineLevel="1" ht="31.35" customFormat="1" customHeight="1" s="85">
      <c r="A55" s="125" t="n">
        <v>35</v>
      </c>
      <c r="B55" s="132" t="inlineStr">
        <is>
          <t>91.08.03-015</t>
        </is>
      </c>
      <c r="C55" s="146" t="inlineStr">
        <is>
          <t>Катки самоходные гладкие вибрационные, масса 5 т</t>
        </is>
      </c>
      <c r="D55" s="149" t="inlineStr">
        <is>
          <t>маш.час</t>
        </is>
      </c>
      <c r="E55" s="147" t="n">
        <v>2.452584</v>
      </c>
      <c r="F55" s="22" t="n">
        <v>176.03</v>
      </c>
      <c r="G55" s="22">
        <f>ROUND(E55*F55,2)</f>
        <v/>
      </c>
      <c r="H55" s="31">
        <f>G55/G98</f>
        <v/>
      </c>
      <c r="I55" s="133">
        <f>ROUND(F55*'Прил. 10'!$D$11,2)</f>
        <v/>
      </c>
      <c r="J55" s="133">
        <f>ROUND(E55*I55,2)</f>
        <v/>
      </c>
    </row>
    <row r="56" hidden="1" outlineLevel="1" ht="15.6" customFormat="1" customHeight="1" s="85">
      <c r="A56" s="125" t="n">
        <v>36</v>
      </c>
      <c r="B56" s="132" t="inlineStr">
        <is>
          <t>91.17.04-042</t>
        </is>
      </c>
      <c r="C56" s="146" t="inlineStr">
        <is>
          <t>Аппараты для газовой сварки и резки</t>
        </is>
      </c>
      <c r="D56" s="149" t="inlineStr">
        <is>
          <t>маш.час</t>
        </is>
      </c>
      <c r="E56" s="147" t="n">
        <v>345.771026</v>
      </c>
      <c r="F56" s="22" t="n">
        <v>1.2</v>
      </c>
      <c r="G56" s="22">
        <f>ROUND(E56*F56,2)</f>
        <v/>
      </c>
      <c r="H56" s="31">
        <f>G56/G98</f>
        <v/>
      </c>
      <c r="I56" s="133">
        <f>ROUND(F56*'Прил. 10'!$D$11,2)</f>
        <v/>
      </c>
      <c r="J56" s="133">
        <f>ROUND(E56*I56,2)</f>
        <v/>
      </c>
    </row>
    <row r="57" hidden="1" outlineLevel="1" ht="31.35" customFormat="1" customHeight="1" s="85">
      <c r="A57" s="125" t="n">
        <v>37</v>
      </c>
      <c r="B57" s="132" t="inlineStr">
        <is>
          <t>91.06.03-062</t>
        </is>
      </c>
      <c r="C57" s="146" t="inlineStr">
        <is>
          <t>Лебедки электрические тяговым усилием до 31,39 кН (3,2 т)</t>
        </is>
      </c>
      <c r="D57" s="149" t="inlineStr">
        <is>
          <t>маш.час</t>
        </is>
      </c>
      <c r="E57" s="147" t="n">
        <v>56.74764</v>
      </c>
      <c r="F57" s="22" t="n">
        <v>6.9</v>
      </c>
      <c r="G57" s="22">
        <f>ROUND(E57*F57,2)</f>
        <v/>
      </c>
      <c r="H57" s="31">
        <f>G57/G98</f>
        <v/>
      </c>
      <c r="I57" s="133">
        <f>ROUND(F57*'Прил. 10'!$D$11,2)</f>
        <v/>
      </c>
      <c r="J57" s="133">
        <f>ROUND(E57*I57,2)</f>
        <v/>
      </c>
    </row>
    <row r="58" hidden="1" outlineLevel="1" ht="31.35" customFormat="1" customHeight="1" s="85">
      <c r="A58" s="125" t="n">
        <v>38</v>
      </c>
      <c r="B58" s="132" t="inlineStr">
        <is>
          <t>91.06.03-055</t>
        </is>
      </c>
      <c r="C58" s="146" t="inlineStr">
        <is>
          <t>Лебедки электрические тяговым усилием 19,62 кН (2 т)</t>
        </is>
      </c>
      <c r="D58" s="149" t="inlineStr">
        <is>
          <t>маш.час</t>
        </is>
      </c>
      <c r="E58" s="147" t="n">
        <v>45.9649275</v>
      </c>
      <c r="F58" s="22" t="n">
        <v>6.66</v>
      </c>
      <c r="G58" s="22">
        <f>ROUND(E58*F58,2)</f>
        <v/>
      </c>
      <c r="H58" s="31">
        <f>G58/G98</f>
        <v/>
      </c>
      <c r="I58" s="133">
        <f>ROUND(F58*'Прил. 10'!$D$11,2)</f>
        <v/>
      </c>
      <c r="J58" s="133">
        <f>ROUND(E58*I58,2)</f>
        <v/>
      </c>
    </row>
    <row r="59" hidden="1" outlineLevel="1" ht="15.6" customFormat="1" customHeight="1" s="85">
      <c r="A59" s="125" t="n">
        <v>39</v>
      </c>
      <c r="B59" s="132" t="inlineStr">
        <is>
          <t>91.08.04-021</t>
        </is>
      </c>
      <c r="C59" s="146" t="inlineStr">
        <is>
          <t>Котлы битумные передвижные 400 л</t>
        </is>
      </c>
      <c r="D59" s="149" t="inlineStr">
        <is>
          <t>маш.час</t>
        </is>
      </c>
      <c r="E59" s="147" t="n">
        <v>7.513984</v>
      </c>
      <c r="F59" s="22" t="n">
        <v>30</v>
      </c>
      <c r="G59" s="22">
        <f>ROUND(E59*F59,2)</f>
        <v/>
      </c>
      <c r="H59" s="31">
        <f>G59/G98</f>
        <v/>
      </c>
      <c r="I59" s="133">
        <f>ROUND(F59*'Прил. 10'!$D$11,2)</f>
        <v/>
      </c>
      <c r="J59" s="133">
        <f>ROUND(E59*I59,2)</f>
        <v/>
      </c>
    </row>
    <row r="60" hidden="1" outlineLevel="1" ht="31.35" customFormat="1" customHeight="1" s="85">
      <c r="A60" s="125" t="n">
        <v>40</v>
      </c>
      <c r="B60" s="132" t="inlineStr">
        <is>
          <t>91.01.01-035</t>
        </is>
      </c>
      <c r="C60" s="146" t="inlineStr">
        <is>
          <t>Бульдозеры, мощность 79 кВт (108 л.с.)</t>
        </is>
      </c>
      <c r="D60" s="149" t="inlineStr">
        <is>
          <t>маш.час</t>
        </is>
      </c>
      <c r="E60" s="147" t="n">
        <v>2.675172</v>
      </c>
      <c r="F60" s="22" t="n">
        <v>79.06999999999999</v>
      </c>
      <c r="G60" s="22">
        <f>ROUND(E60*F60,2)</f>
        <v/>
      </c>
      <c r="H60" s="31">
        <f>G60/G98</f>
        <v/>
      </c>
      <c r="I60" s="133">
        <f>ROUND(F60*'Прил. 10'!$D$11,2)</f>
        <v/>
      </c>
      <c r="J60" s="133">
        <f>ROUND(E60*I60,2)</f>
        <v/>
      </c>
    </row>
    <row r="61" hidden="1" outlineLevel="1" ht="31.35" customFormat="1" customHeight="1" s="85">
      <c r="A61" s="125" t="n">
        <v>41</v>
      </c>
      <c r="B61" s="132" t="inlineStr">
        <is>
          <t>91.06.03-061</t>
        </is>
      </c>
      <c r="C61" s="146" t="inlineStr">
        <is>
          <t>Лебедки электрические тяговым усилием до 12,26 кН (1,25 т)</t>
        </is>
      </c>
      <c r="D61" s="149" t="inlineStr">
        <is>
          <t>маш.час</t>
        </is>
      </c>
      <c r="E61" s="147" t="n">
        <v>60.422</v>
      </c>
      <c r="F61" s="22" t="n">
        <v>3.28</v>
      </c>
      <c r="G61" s="22">
        <f>ROUND(E61*F61,2)</f>
        <v/>
      </c>
      <c r="H61" s="31">
        <f>G61/G98</f>
        <v/>
      </c>
      <c r="I61" s="133">
        <f>ROUND(F61*'Прил. 10'!$D$11,2)</f>
        <v/>
      </c>
      <c r="J61" s="133">
        <f>ROUND(E61*I61,2)</f>
        <v/>
      </c>
    </row>
    <row r="62" hidden="1" outlineLevel="1" ht="31.35" customFormat="1" customHeight="1" s="85">
      <c r="A62" s="125" t="n">
        <v>42</v>
      </c>
      <c r="B62" s="132" t="inlineStr">
        <is>
          <t>91.17.04-031</t>
        </is>
      </c>
      <c r="C62" s="146" t="inlineStr">
        <is>
          <t>Агрегаты для сварки полиэтиленовых труб</t>
        </is>
      </c>
      <c r="D62" s="149" t="inlineStr">
        <is>
          <t>маш.час</t>
        </is>
      </c>
      <c r="E62" s="147" t="n">
        <v>1.674</v>
      </c>
      <c r="F62" s="22" t="n">
        <v>100.1</v>
      </c>
      <c r="G62" s="22">
        <f>ROUND(E62*F62,2)</f>
        <v/>
      </c>
      <c r="H62" s="31">
        <f>G62/G98</f>
        <v/>
      </c>
      <c r="I62" s="133">
        <f>ROUND(F62*'Прил. 10'!$D$11,2)</f>
        <v/>
      </c>
      <c r="J62" s="133">
        <f>ROUND(E62*I62,2)</f>
        <v/>
      </c>
    </row>
    <row r="63" hidden="1" outlineLevel="1" ht="31.35" customFormat="1" customHeight="1" s="85">
      <c r="A63" s="125" t="n">
        <v>43</v>
      </c>
      <c r="B63" s="132" t="inlineStr">
        <is>
          <t>91.08.09-024</t>
        </is>
      </c>
      <c r="C63" s="146" t="inlineStr">
        <is>
          <t>Трамбовки пневматические при работе от стационарного компрессора</t>
        </is>
      </c>
      <c r="D63" s="149" t="inlineStr">
        <is>
          <t>маш.час</t>
        </is>
      </c>
      <c r="E63" s="147" t="n">
        <v>32.21</v>
      </c>
      <c r="F63" s="22" t="n">
        <v>4.91</v>
      </c>
      <c r="G63" s="22">
        <f>ROUND(E63*F63,2)</f>
        <v/>
      </c>
      <c r="H63" s="31">
        <f>G63/G98</f>
        <v/>
      </c>
      <c r="I63" s="133">
        <f>ROUND(F63*'Прил. 10'!$D$11,2)</f>
        <v/>
      </c>
      <c r="J63" s="133">
        <f>ROUND(E63*I63,2)</f>
        <v/>
      </c>
    </row>
    <row r="64" hidden="1" outlineLevel="1" ht="46.9" customFormat="1" customHeight="1" s="85">
      <c r="A64" s="125" t="n">
        <v>44</v>
      </c>
      <c r="B64" s="132" t="inlineStr">
        <is>
          <t>91.21.10-003</t>
        </is>
      </c>
      <c r="C64" s="146" t="inlineStr">
        <is>
          <t>Молотки при работе от передвижных компрессорных станций отбойные пневматические</t>
        </is>
      </c>
      <c r="D64" s="149" t="inlineStr">
        <is>
          <t>маш.час</t>
        </is>
      </c>
      <c r="E64" s="147" t="n">
        <v>93.460392</v>
      </c>
      <c r="F64" s="22" t="n">
        <v>1.53</v>
      </c>
      <c r="G64" s="22">
        <f>ROUND(E64*F64,2)</f>
        <v/>
      </c>
      <c r="H64" s="31">
        <f>G64/G98</f>
        <v/>
      </c>
      <c r="I64" s="133">
        <f>ROUND(F64*'Прил. 10'!$D$11,2)</f>
        <v/>
      </c>
      <c r="J64" s="133">
        <f>ROUND(E64*I64,2)</f>
        <v/>
      </c>
    </row>
    <row r="65" hidden="1" outlineLevel="1" ht="46.9" customFormat="1" customHeight="1" s="85">
      <c r="A65" s="125" t="n">
        <v>45</v>
      </c>
      <c r="B65" s="132" t="inlineStr">
        <is>
          <t>91.18.01-508</t>
        </is>
      </c>
      <c r="C65" s="146" t="inlineStr">
        <is>
          <t>Компрессоры передвижные с электродвигателем, производительность до 5,0 м3/мин</t>
        </is>
      </c>
      <c r="D65" s="149" t="inlineStr">
        <is>
          <t>маш.час</t>
        </is>
      </c>
      <c r="E65" s="147" t="n">
        <v>2.510196</v>
      </c>
      <c r="F65" s="22" t="n">
        <v>48.81</v>
      </c>
      <c r="G65" s="22">
        <f>ROUND(E65*F65,2)</f>
        <v/>
      </c>
      <c r="H65" s="31">
        <f>G65/G98</f>
        <v/>
      </c>
      <c r="I65" s="133">
        <f>ROUND(F65*'Прил. 10'!$D$11,2)</f>
        <v/>
      </c>
      <c r="J65" s="133">
        <f>ROUND(E65*I65,2)</f>
        <v/>
      </c>
    </row>
    <row r="66" hidden="1" outlineLevel="1" ht="15.6" customFormat="1" customHeight="1" s="85">
      <c r="A66" s="125" t="n">
        <v>46</v>
      </c>
      <c r="B66" s="132" t="inlineStr">
        <is>
          <t>91.08.02-011</t>
        </is>
      </c>
      <c r="C66" s="146" t="inlineStr">
        <is>
          <t>Гудронаторы ручные</t>
        </is>
      </c>
      <c r="D66" s="149" t="inlineStr">
        <is>
          <t>маш.час</t>
        </is>
      </c>
      <c r="E66" s="147" t="n">
        <v>6.91152</v>
      </c>
      <c r="F66" s="22" t="n">
        <v>17.2</v>
      </c>
      <c r="G66" s="22">
        <f>ROUND(E66*F66,2)</f>
        <v/>
      </c>
      <c r="H66" s="31">
        <f>G66/G98</f>
        <v/>
      </c>
      <c r="I66" s="133">
        <f>ROUND(F66*'Прил. 10'!$D$11,2)</f>
        <v/>
      </c>
      <c r="J66" s="133">
        <f>ROUND(E66*I66,2)</f>
        <v/>
      </c>
    </row>
    <row r="67" hidden="1" outlineLevel="1" ht="78" customFormat="1" customHeight="1" s="85">
      <c r="A67" s="125" t="n">
        <v>47</v>
      </c>
      <c r="B67" s="132" t="inlineStr">
        <is>
          <t>91.10.09-011</t>
        </is>
      </c>
      <c r="C67" s="146" t="inlineStr">
        <is>
          <t>Установки для гидравлических испытаний трубопроводов, давление нагнетания низкое 0,1 МПа (1 кгс/см2), высокое 10 МПа (100 кгс/см2)</t>
        </is>
      </c>
      <c r="D67" s="149" t="inlineStr">
        <is>
          <t>маш.час</t>
        </is>
      </c>
      <c r="E67" s="147" t="n">
        <v>3.69</v>
      </c>
      <c r="F67" s="22" t="n">
        <v>29.67</v>
      </c>
      <c r="G67" s="22">
        <f>ROUND(E67*F67,2)</f>
        <v/>
      </c>
      <c r="H67" s="31">
        <f>G67/G98</f>
        <v/>
      </c>
      <c r="I67" s="133">
        <f>ROUND(F67*'Прил. 10'!$D$11,2)</f>
        <v/>
      </c>
      <c r="J67" s="133">
        <f>ROUND(E67*I67,2)</f>
        <v/>
      </c>
    </row>
    <row r="68" hidden="1" outlineLevel="1" ht="46.9" customFormat="1" customHeight="1" s="85">
      <c r="A68" s="125" t="n">
        <v>48</v>
      </c>
      <c r="B68" s="132" t="inlineStr">
        <is>
          <t>91.06.06-048</t>
        </is>
      </c>
      <c r="C68" s="146" t="inlineStr">
        <is>
          <t>Подъемники одномачтовые, грузоподъемность до 500 кг, высота подъема 45 м</t>
        </is>
      </c>
      <c r="D68" s="149" t="inlineStr">
        <is>
          <t>маш.час</t>
        </is>
      </c>
      <c r="E68" s="147" t="n">
        <v>3.2758888</v>
      </c>
      <c r="F68" s="22" t="n">
        <v>31.26</v>
      </c>
      <c r="G68" s="22">
        <f>ROUND(E68*F68,2)</f>
        <v/>
      </c>
      <c r="H68" s="31">
        <f>G68/G98</f>
        <v/>
      </c>
      <c r="I68" s="133">
        <f>ROUND(F68*'Прил. 10'!$D$11,2)</f>
        <v/>
      </c>
      <c r="J68" s="133">
        <f>ROUND(E68*I68,2)</f>
        <v/>
      </c>
    </row>
    <row r="69" hidden="1" outlineLevel="1" ht="31.35" customFormat="1" customHeight="1" s="85">
      <c r="A69" s="125" t="n">
        <v>49</v>
      </c>
      <c r="B69" s="132" t="inlineStr">
        <is>
          <t>91.14.05-011</t>
        </is>
      </c>
      <c r="C69" s="146" t="inlineStr">
        <is>
          <t>Полуприцепы общего назначения, грузоподъемность 12 т</t>
        </is>
      </c>
      <c r="D69" s="149" t="inlineStr">
        <is>
          <t>маш.час</t>
        </is>
      </c>
      <c r="E69" s="147" t="n">
        <v>6.5124</v>
      </c>
      <c r="F69" s="22" t="n">
        <v>12</v>
      </c>
      <c r="G69" s="22">
        <f>ROUND(E69*F69,2)</f>
        <v/>
      </c>
      <c r="H69" s="31">
        <f>G69/G98</f>
        <v/>
      </c>
      <c r="I69" s="133">
        <f>ROUND(F69*'Прил. 10'!$D$11,2)</f>
        <v/>
      </c>
      <c r="J69" s="133">
        <f>ROUND(E69*I69,2)</f>
        <v/>
      </c>
    </row>
    <row r="70" hidden="1" outlineLevel="1" ht="31.35" customFormat="1" customHeight="1" s="85">
      <c r="A70" s="125" t="n">
        <v>50</v>
      </c>
      <c r="B70" s="132" t="inlineStr">
        <is>
          <t>91.21.22-638</t>
        </is>
      </c>
      <c r="C70" s="146" t="inlineStr">
        <is>
          <t>Пылесосы промышленные, мощность до 2000 Вт</t>
        </is>
      </c>
      <c r="D70" s="149" t="inlineStr">
        <is>
          <t>маш.час</t>
        </is>
      </c>
      <c r="E70" s="147" t="n">
        <v>22.788432</v>
      </c>
      <c r="F70" s="22" t="n">
        <v>3.29</v>
      </c>
      <c r="G70" s="22">
        <f>ROUND(E70*F70,2)</f>
        <v/>
      </c>
      <c r="H70" s="31">
        <f>G70/G98</f>
        <v/>
      </c>
      <c r="I70" s="133">
        <f>ROUND(F70*'Прил. 10'!$D$11,2)</f>
        <v/>
      </c>
      <c r="J70" s="133">
        <f>ROUND(E70*I70,2)</f>
        <v/>
      </c>
    </row>
    <row r="71" hidden="1" outlineLevel="1" ht="46.9" customFormat="1" customHeight="1" s="85">
      <c r="A71" s="125" t="n">
        <v>51</v>
      </c>
      <c r="B71" s="132" t="inlineStr">
        <is>
          <t>91.08.09-023</t>
        </is>
      </c>
      <c r="C71" s="146" t="inlineStr">
        <is>
          <t>Трамбовки пневматические при работе от передвижных компрессорных станций</t>
        </is>
      </c>
      <c r="D71" s="149" t="inlineStr">
        <is>
          <t>маш.час</t>
        </is>
      </c>
      <c r="E71" s="147" t="n">
        <v>132.73056</v>
      </c>
      <c r="F71" s="22" t="n">
        <v>0.55</v>
      </c>
      <c r="G71" s="22">
        <f>ROUND(E71*F71,2)</f>
        <v/>
      </c>
      <c r="H71" s="31">
        <f>G71/G98</f>
        <v/>
      </c>
      <c r="I71" s="133">
        <f>ROUND(F71*'Прил. 10'!$D$11,2)</f>
        <v/>
      </c>
      <c r="J71" s="133">
        <f>ROUND(E71*I71,2)</f>
        <v/>
      </c>
    </row>
    <row r="72" hidden="1" outlineLevel="1" ht="31.35" customFormat="1" customHeight="1" s="85">
      <c r="A72" s="125" t="n">
        <v>52</v>
      </c>
      <c r="B72" s="132" t="inlineStr">
        <is>
          <t>91.06.01-003</t>
        </is>
      </c>
      <c r="C72" s="146" t="inlineStr">
        <is>
          <t>Домкраты гидравлические, грузоподъемность 63-100 т</t>
        </is>
      </c>
      <c r="D72" s="149" t="inlineStr">
        <is>
          <t>маш.час</t>
        </is>
      </c>
      <c r="E72" s="147" t="n">
        <v>78.7942</v>
      </c>
      <c r="F72" s="22" t="n">
        <v>0.9</v>
      </c>
      <c r="G72" s="22">
        <f>ROUND(E72*F72,2)</f>
        <v/>
      </c>
      <c r="H72" s="31">
        <f>G72/G98</f>
        <v/>
      </c>
      <c r="I72" s="133">
        <f>ROUND(F72*'Прил. 10'!$D$11,2)</f>
        <v/>
      </c>
      <c r="J72" s="133">
        <f>ROUND(E72*I72,2)</f>
        <v/>
      </c>
    </row>
    <row r="73" hidden="1" outlineLevel="1" ht="15.6" customFormat="1" customHeight="1" s="85">
      <c r="A73" s="125" t="n">
        <v>53</v>
      </c>
      <c r="B73" s="132" t="inlineStr">
        <is>
          <t>91.07.04-002</t>
        </is>
      </c>
      <c r="C73" s="146" t="inlineStr">
        <is>
          <t>Вибраторы поверхностные</t>
        </is>
      </c>
      <c r="D73" s="149" t="inlineStr">
        <is>
          <t>маш.час</t>
        </is>
      </c>
      <c r="E73" s="147" t="n">
        <v>106.37467</v>
      </c>
      <c r="F73" s="22" t="n">
        <v>0.5</v>
      </c>
      <c r="G73" s="22">
        <f>ROUND(E73*F73,2)</f>
        <v/>
      </c>
      <c r="H73" s="31">
        <f>G73/G98</f>
        <v/>
      </c>
      <c r="I73" s="133">
        <f>ROUND(F73*'Прил. 10'!$D$11,2)</f>
        <v/>
      </c>
      <c r="J73" s="133">
        <f>ROUND(E73*I73,2)</f>
        <v/>
      </c>
    </row>
    <row r="74" hidden="1" outlineLevel="1" ht="31.35" customFormat="1" customHeight="1" s="85">
      <c r="A74" s="125" t="n">
        <v>54</v>
      </c>
      <c r="B74" s="132" t="inlineStr">
        <is>
          <t>91.06.06-042</t>
        </is>
      </c>
      <c r="C74" s="146" t="inlineStr">
        <is>
          <t>Подъемники гидравлические, высота подъема 10 м</t>
        </is>
      </c>
      <c r="D74" s="149" t="inlineStr">
        <is>
          <t>маш.час</t>
        </is>
      </c>
      <c r="E74" s="147" t="n">
        <v>1.64</v>
      </c>
      <c r="F74" s="22" t="n">
        <v>29.6</v>
      </c>
      <c r="G74" s="22">
        <f>ROUND(E74*F74,2)</f>
        <v/>
      </c>
      <c r="H74" s="31">
        <f>G74/G98</f>
        <v/>
      </c>
      <c r="I74" s="133">
        <f>ROUND(F74*'Прил. 10'!$D$11,2)</f>
        <v/>
      </c>
      <c r="J74" s="133">
        <f>ROUND(E74*I74,2)</f>
        <v/>
      </c>
    </row>
    <row r="75" hidden="1" outlineLevel="1" ht="15.6" customFormat="1" customHeight="1" s="85">
      <c r="A75" s="125" t="n">
        <v>55</v>
      </c>
      <c r="B75" s="132" t="n">
        <v>111100</v>
      </c>
      <c r="C75" s="146" t="inlineStr">
        <is>
          <t>Вибратор глубинный</t>
        </is>
      </c>
      <c r="D75" s="149" t="inlineStr">
        <is>
          <t>маш.час</t>
        </is>
      </c>
      <c r="E75" s="147" t="n">
        <v>22.5224292</v>
      </c>
      <c r="F75" s="22" t="n">
        <v>1.9</v>
      </c>
      <c r="G75" s="22">
        <f>ROUND(E75*F75,2)</f>
        <v/>
      </c>
      <c r="H75" s="31">
        <f>G75/G98</f>
        <v/>
      </c>
      <c r="I75" s="133">
        <f>ROUND(F75*'Прил. 10'!$D$11,2)</f>
        <v/>
      </c>
      <c r="J75" s="133">
        <f>ROUND(E75*I75,2)</f>
        <v/>
      </c>
    </row>
    <row r="76" hidden="1" outlineLevel="1" ht="15.6" customFormat="1" customHeight="1" s="85">
      <c r="A76" s="125" t="n">
        <v>56</v>
      </c>
      <c r="B76" s="132" t="inlineStr">
        <is>
          <t>91.07.04-001</t>
        </is>
      </c>
      <c r="C76" s="146" t="inlineStr">
        <is>
          <t>Вибраторы глубинные</t>
        </is>
      </c>
      <c r="D76" s="149" t="inlineStr">
        <is>
          <t>маш.час</t>
        </is>
      </c>
      <c r="E76" s="147" t="n">
        <v>20.63198</v>
      </c>
      <c r="F76" s="22" t="n">
        <v>1.9</v>
      </c>
      <c r="G76" s="22">
        <f>ROUND(E76*F76,2)</f>
        <v/>
      </c>
      <c r="H76" s="31">
        <f>G76/G98</f>
        <v/>
      </c>
      <c r="I76" s="133">
        <f>ROUND(F76*'Прил. 10'!$D$11,2)</f>
        <v/>
      </c>
      <c r="J76" s="133">
        <f>ROUND(E76*I76,2)</f>
        <v/>
      </c>
    </row>
    <row r="77" hidden="1" outlineLevel="1" ht="31.35" customFormat="1" customHeight="1" s="85">
      <c r="A77" s="125" t="n">
        <v>57</v>
      </c>
      <c r="B77" s="132" t="inlineStr">
        <is>
          <t>91.15.02-024</t>
        </is>
      </c>
      <c r="C77" s="146" t="inlineStr">
        <is>
          <t>Тракторы на гусеничном ходу, мощность 79 кВт (108 л.с.)</t>
        </is>
      </c>
      <c r="D77" s="149" t="inlineStr">
        <is>
          <t>маш.час</t>
        </is>
      </c>
      <c r="E77" s="147" t="n">
        <v>0.44</v>
      </c>
      <c r="F77" s="22" t="n">
        <v>83.09999999999999</v>
      </c>
      <c r="G77" s="22">
        <f>ROUND(E77*F77,2)</f>
        <v/>
      </c>
      <c r="H77" s="31">
        <f>G77/G98</f>
        <v/>
      </c>
      <c r="I77" s="133">
        <f>ROUND(F77*'Прил. 10'!$D$11,2)</f>
        <v/>
      </c>
      <c r="J77" s="133">
        <f>ROUND(E77*I77,2)</f>
        <v/>
      </c>
    </row>
    <row r="78" hidden="1" outlineLevel="1" ht="31.35" customFormat="1" customHeight="1" s="85">
      <c r="A78" s="125" t="n">
        <v>58</v>
      </c>
      <c r="B78" s="132" t="inlineStr">
        <is>
          <t>91.21.22-441</t>
        </is>
      </c>
      <c r="C78" s="146" t="inlineStr">
        <is>
          <t>Установки для заготовки защитных покрытий тепловой изоляции</t>
        </is>
      </c>
      <c r="D78" s="149" t="inlineStr">
        <is>
          <t>маш.час</t>
        </is>
      </c>
      <c r="E78" s="147" t="n">
        <v>0.42801</v>
      </c>
      <c r="F78" s="22" t="n">
        <v>65.25</v>
      </c>
      <c r="G78" s="22">
        <f>ROUND(E78*F78,2)</f>
        <v/>
      </c>
      <c r="H78" s="31">
        <f>G78/G98</f>
        <v/>
      </c>
      <c r="I78" s="133">
        <f>ROUND(F78*'Прил. 10'!$D$11,2)</f>
        <v/>
      </c>
      <c r="J78" s="133">
        <f>ROUND(E78*I78,2)</f>
        <v/>
      </c>
    </row>
    <row r="79" hidden="1" outlineLevel="1" ht="31.35" customFormat="1" customHeight="1" s="85">
      <c r="A79" s="125" t="n">
        <v>59</v>
      </c>
      <c r="B79" s="132" t="inlineStr">
        <is>
          <t>91.21.22-443</t>
        </is>
      </c>
      <c r="C79" s="146" t="inlineStr">
        <is>
          <t>Установки для изготовления бандажей, диафрагм, пряжек</t>
        </is>
      </c>
      <c r="D79" s="149" t="inlineStr">
        <is>
          <t>маш.час</t>
        </is>
      </c>
      <c r="E79" s="147" t="n">
        <v>6.72</v>
      </c>
      <c r="F79" s="22" t="n">
        <v>2.16</v>
      </c>
      <c r="G79" s="22">
        <f>ROUND(E79*F79,2)</f>
        <v/>
      </c>
      <c r="H79" s="31">
        <f>G79/G98</f>
        <v/>
      </c>
      <c r="I79" s="133">
        <f>ROUND(F79*'Прил. 10'!$D$11,2)</f>
        <v/>
      </c>
      <c r="J79" s="133">
        <f>ROUND(E79*I79,2)</f>
        <v/>
      </c>
    </row>
    <row r="80" hidden="1" outlineLevel="1" ht="31.35" customFormat="1" customHeight="1" s="85">
      <c r="A80" s="125" t="n">
        <v>60</v>
      </c>
      <c r="B80" s="132" t="inlineStr">
        <is>
          <t>91.14.05-002</t>
        </is>
      </c>
      <c r="C80" s="146" t="inlineStr">
        <is>
          <t>Полуприцепы-тяжеловозы, грузоподъемность 40 т</t>
        </is>
      </c>
      <c r="D80" s="149" t="inlineStr">
        <is>
          <t>маш.час</t>
        </is>
      </c>
      <c r="E80" s="147" t="n">
        <v>0.44</v>
      </c>
      <c r="F80" s="22" t="n">
        <v>28.65</v>
      </c>
      <c r="G80" s="22">
        <f>ROUND(E80*F80,2)</f>
        <v/>
      </c>
      <c r="H80" s="31">
        <f>G80/G98</f>
        <v/>
      </c>
      <c r="I80" s="133">
        <f>ROUND(F80*'Прил. 10'!$D$11,2)</f>
        <v/>
      </c>
      <c r="J80" s="133">
        <f>ROUND(E80*I80,2)</f>
        <v/>
      </c>
    </row>
    <row r="81" hidden="1" outlineLevel="1" ht="15.6" customFormat="1" customHeight="1" s="85">
      <c r="A81" s="125" t="n">
        <v>61</v>
      </c>
      <c r="B81" s="132" t="inlineStr">
        <is>
          <t>030101</t>
        </is>
      </c>
      <c r="C81" s="146" t="inlineStr">
        <is>
          <t>Автопогрузчики 5 т</t>
        </is>
      </c>
      <c r="D81" s="149" t="inlineStr">
        <is>
          <t>маш.час</t>
        </is>
      </c>
      <c r="E81" s="147" t="n">
        <v>0.1243187</v>
      </c>
      <c r="F81" s="22" t="n">
        <v>89.98999999999999</v>
      </c>
      <c r="G81" s="22">
        <f>ROUND(E81*F81,2)</f>
        <v/>
      </c>
      <c r="H81" s="31">
        <f>G81/G98</f>
        <v/>
      </c>
      <c r="I81" s="133">
        <f>ROUND(F81*'Прил. 10'!$D$11,2)</f>
        <v/>
      </c>
      <c r="J81" s="133">
        <f>ROUND(E81*I81,2)</f>
        <v/>
      </c>
    </row>
    <row r="82" hidden="1" outlineLevel="1" ht="31.35" customFormat="1" customHeight="1" s="85">
      <c r="A82" s="125" t="n">
        <v>62</v>
      </c>
      <c r="B82" s="132" t="inlineStr">
        <is>
          <t>91.06.03-060</t>
        </is>
      </c>
      <c r="C82" s="146" t="inlineStr">
        <is>
          <t>Лебедки электрические тяговым усилием до 5,79 кН (0,59 т)</t>
        </is>
      </c>
      <c r="D82" s="149" t="inlineStr">
        <is>
          <t>маш.час</t>
        </is>
      </c>
      <c r="E82" s="147" t="n">
        <v>4.83156</v>
      </c>
      <c r="F82" s="22" t="n">
        <v>1.7</v>
      </c>
      <c r="G82" s="22">
        <f>ROUND(E82*F82,2)</f>
        <v/>
      </c>
      <c r="H82" s="31">
        <f>G82/G98</f>
        <v/>
      </c>
      <c r="I82" s="133">
        <f>ROUND(F82*'Прил. 10'!$D$11,2)</f>
        <v/>
      </c>
      <c r="J82" s="133">
        <f>ROUND(E82*I82,2)</f>
        <v/>
      </c>
    </row>
    <row r="83" hidden="1" outlineLevel="1" ht="15.6" customFormat="1" customHeight="1" s="85">
      <c r="A83" s="125" t="n">
        <v>63</v>
      </c>
      <c r="B83" s="132" t="inlineStr">
        <is>
          <t>91.21.12-004</t>
        </is>
      </c>
      <c r="C83" s="146" t="inlineStr">
        <is>
          <t>Ножницы электрические</t>
        </is>
      </c>
      <c r="D83" s="149" t="inlineStr">
        <is>
          <t>маш.час</t>
        </is>
      </c>
      <c r="E83" s="147" t="n">
        <v>0.168</v>
      </c>
      <c r="F83" s="22" t="n">
        <v>33.59</v>
      </c>
      <c r="G83" s="22">
        <f>ROUND(E83*F83,2)</f>
        <v/>
      </c>
      <c r="H83" s="31">
        <f>G83/G98</f>
        <v/>
      </c>
      <c r="I83" s="133">
        <f>ROUND(F83*'Прил. 10'!$D$11,2)</f>
        <v/>
      </c>
      <c r="J83" s="133">
        <f>ROUND(E83*I83,2)</f>
        <v/>
      </c>
    </row>
    <row r="84" hidden="1" outlineLevel="1" ht="46.9" customFormat="1" customHeight="1" s="85">
      <c r="A84" s="125" t="n">
        <v>64</v>
      </c>
      <c r="B84" s="132" t="inlineStr">
        <is>
          <t>91.04.01-041</t>
        </is>
      </c>
      <c r="C84" s="146" t="inlineStr">
        <is>
          <t>Молотки бурильные легкие при работе от передвижных компрессорных станций</t>
        </is>
      </c>
      <c r="D84" s="149" t="inlineStr">
        <is>
          <t>маш.час</t>
        </is>
      </c>
      <c r="E84" s="147" t="n">
        <v>1.71</v>
      </c>
      <c r="F84" s="22" t="n">
        <v>2.99</v>
      </c>
      <c r="G84" s="22">
        <f>ROUND(E84*F84,2)</f>
        <v/>
      </c>
      <c r="H84" s="31">
        <f>G84/G98</f>
        <v/>
      </c>
      <c r="I84" s="133">
        <f>ROUND(F84*'Прил. 10'!$D$11,2)</f>
        <v/>
      </c>
      <c r="J84" s="133">
        <f>ROUND(E84*I84,2)</f>
        <v/>
      </c>
    </row>
    <row r="85" hidden="1" outlineLevel="1" ht="15.6" customFormat="1" customHeight="1" s="85">
      <c r="A85" s="125" t="n">
        <v>65</v>
      </c>
      <c r="B85" s="132" t="inlineStr">
        <is>
          <t>91.08.04-022</t>
        </is>
      </c>
      <c r="C85" s="146" t="inlineStr">
        <is>
          <t>Котлы битумные передвижные 1000 л</t>
        </is>
      </c>
      <c r="D85" s="149" t="inlineStr">
        <is>
          <t>маш.час</t>
        </is>
      </c>
      <c r="E85" s="147" t="n">
        <v>0.10074</v>
      </c>
      <c r="F85" s="22" t="n">
        <v>50</v>
      </c>
      <c r="G85" s="22">
        <f>ROUND(E85*F85,2)</f>
        <v/>
      </c>
      <c r="H85" s="31">
        <f>G85/G98</f>
        <v/>
      </c>
      <c r="I85" s="133">
        <f>ROUND(F85*'Прил. 10'!$D$11,2)</f>
        <v/>
      </c>
      <c r="J85" s="133">
        <f>ROUND(E85*I85,2)</f>
        <v/>
      </c>
    </row>
    <row r="86" hidden="1" outlineLevel="1" ht="15.6" customFormat="1" customHeight="1" s="85">
      <c r="A86" s="125" t="n">
        <v>66</v>
      </c>
      <c r="B86" s="132" t="inlineStr">
        <is>
          <t>91.21.22-421</t>
        </is>
      </c>
      <c r="C86" s="146" t="inlineStr">
        <is>
          <t>Термосы 100 л</t>
        </is>
      </c>
      <c r="D86" s="149" t="inlineStr">
        <is>
          <t>маш.час</t>
        </is>
      </c>
      <c r="E86" s="147" t="n">
        <v>1.8618</v>
      </c>
      <c r="F86" s="22" t="n">
        <v>2.7</v>
      </c>
      <c r="G86" s="22">
        <f>ROUND(E86*F86,2)</f>
        <v/>
      </c>
      <c r="H86" s="31">
        <f>G86/G98</f>
        <v/>
      </c>
      <c r="I86" s="133">
        <f>ROUND(F86*'Прил. 10'!$D$11,2)</f>
        <v/>
      </c>
      <c r="J86" s="133">
        <f>ROUND(E86*I86,2)</f>
        <v/>
      </c>
    </row>
    <row r="87" hidden="1" outlineLevel="1" ht="15.6" customFormat="1" customHeight="1" s="85">
      <c r="A87" s="125" t="n">
        <v>67</v>
      </c>
      <c r="B87" s="132" t="inlineStr">
        <is>
          <t>91.21.07-011</t>
        </is>
      </c>
      <c r="C87" s="146" t="inlineStr">
        <is>
          <t>Машины мозаично-шлифовальные</t>
        </is>
      </c>
      <c r="D87" s="149" t="inlineStr">
        <is>
          <t>маш.час</t>
        </is>
      </c>
      <c r="E87" s="147" t="n">
        <v>3.264</v>
      </c>
      <c r="F87" s="22" t="n">
        <v>1.5</v>
      </c>
      <c r="G87" s="22">
        <f>ROUND(E87*F87,2)</f>
        <v/>
      </c>
      <c r="H87" s="31">
        <f>G87/G98</f>
        <v/>
      </c>
      <c r="I87" s="133">
        <f>ROUND(F87*'Прил. 10'!$D$11,2)</f>
        <v/>
      </c>
      <c r="J87" s="133">
        <f>ROUND(E87*I87,2)</f>
        <v/>
      </c>
    </row>
    <row r="88" hidden="1" outlineLevel="1" ht="31.35" customFormat="1" customHeight="1" s="85">
      <c r="A88" s="125" t="n">
        <v>68</v>
      </c>
      <c r="B88" s="132" t="inlineStr">
        <is>
          <t>91.21.16-012</t>
        </is>
      </c>
      <c r="C88" s="146" t="inlineStr">
        <is>
          <t>Прессы гидравлические с электроприводом</t>
        </is>
      </c>
      <c r="D88" s="149" t="inlineStr">
        <is>
          <t>маш.час</t>
        </is>
      </c>
      <c r="E88" s="147" t="n">
        <v>3.249</v>
      </c>
      <c r="F88" s="22" t="n">
        <v>1.11</v>
      </c>
      <c r="G88" s="22">
        <f>ROUND(E88*F88,2)</f>
        <v/>
      </c>
      <c r="H88" s="31">
        <f>G88/G98</f>
        <v/>
      </c>
      <c r="I88" s="133">
        <f>ROUND(F88*'Прил. 10'!$D$11,2)</f>
        <v/>
      </c>
      <c r="J88" s="133">
        <f>ROUND(E88*I88,2)</f>
        <v/>
      </c>
    </row>
    <row r="89" hidden="1" outlineLevel="1" ht="15.6" customFormat="1" customHeight="1" s="85">
      <c r="A89" s="125" t="n">
        <v>69</v>
      </c>
      <c r="B89" s="132" t="n">
        <v>331532</v>
      </c>
      <c r="C89" s="146" t="inlineStr">
        <is>
          <t>Пила цепная электрическая</t>
        </is>
      </c>
      <c r="D89" s="149" t="inlineStr">
        <is>
          <t>маш.час</t>
        </is>
      </c>
      <c r="E89" s="147" t="n">
        <v>0.983636</v>
      </c>
      <c r="F89" s="22" t="n">
        <v>3.27</v>
      </c>
      <c r="G89" s="22">
        <f>ROUND(E89*F89,2)</f>
        <v/>
      </c>
      <c r="H89" s="31">
        <f>G89/G98</f>
        <v/>
      </c>
      <c r="I89" s="133">
        <f>ROUND(F89*'Прил. 10'!$D$11,2)</f>
        <v/>
      </c>
      <c r="J89" s="133">
        <f>ROUND(E89*I89,2)</f>
        <v/>
      </c>
    </row>
    <row r="90" hidden="1" outlineLevel="1" ht="31.35" customFormat="1" customHeight="1" s="85">
      <c r="A90" s="125" t="n">
        <v>70</v>
      </c>
      <c r="B90" s="132" t="n">
        <v>400002</v>
      </c>
      <c r="C90" s="146" t="inlineStr">
        <is>
          <t>Автомобили бортовые, грузоподъемность до 8 т</t>
        </is>
      </c>
      <c r="D90" s="149" t="inlineStr">
        <is>
          <t>маш.час</t>
        </is>
      </c>
      <c r="E90" s="147" t="n">
        <v>0.01412</v>
      </c>
      <c r="F90" s="22" t="n">
        <v>107.3</v>
      </c>
      <c r="G90" s="22">
        <f>ROUND(E90*F90,2)</f>
        <v/>
      </c>
      <c r="H90" s="31">
        <f>G90/G98</f>
        <v/>
      </c>
      <c r="I90" s="133">
        <f>ROUND(F90*'Прил. 10'!$D$11,2)</f>
        <v/>
      </c>
      <c r="J90" s="133">
        <f>ROUND(E90*I90,2)</f>
        <v/>
      </c>
    </row>
    <row r="91" hidden="1" outlineLevel="1" ht="15.6" customFormat="1" customHeight="1" s="85">
      <c r="A91" s="125" t="n">
        <v>71</v>
      </c>
      <c r="B91" s="132" t="n">
        <v>111301</v>
      </c>
      <c r="C91" s="146" t="inlineStr">
        <is>
          <t>Вибратор поверхностный</t>
        </is>
      </c>
      <c r="D91" s="149" t="inlineStr">
        <is>
          <t>маш.час</t>
        </is>
      </c>
      <c r="E91" s="147" t="n">
        <v>1.5378</v>
      </c>
      <c r="F91" s="22" t="n">
        <v>0.5</v>
      </c>
      <c r="G91" s="22">
        <f>ROUND(E91*F91,2)</f>
        <v/>
      </c>
      <c r="H91" s="31">
        <f>G91/G98</f>
        <v/>
      </c>
      <c r="I91" s="133">
        <f>ROUND(F91*'Прил. 10'!$D$11,2)</f>
        <v/>
      </c>
      <c r="J91" s="133">
        <f>ROUND(E91*I91,2)</f>
        <v/>
      </c>
    </row>
    <row r="92" hidden="1" outlineLevel="1" ht="31.35" customFormat="1" customHeight="1" s="85">
      <c r="A92" s="125" t="n">
        <v>72</v>
      </c>
      <c r="B92" s="132" t="inlineStr">
        <is>
          <t>91.14.03-001</t>
        </is>
      </c>
      <c r="C92" s="146" t="inlineStr">
        <is>
          <t>Автомобили-самосвалы, грузоподъемность до 7 т</t>
        </is>
      </c>
      <c r="D92" s="149" t="inlineStr">
        <is>
          <t>маш.час</t>
        </is>
      </c>
      <c r="E92" s="147" t="n">
        <v>0.0072</v>
      </c>
      <c r="F92" s="22" t="n">
        <v>89.54000000000001</v>
      </c>
      <c r="G92" s="22">
        <f>ROUND(E92*F92,2)</f>
        <v/>
      </c>
      <c r="H92" s="31">
        <f>G92/G98</f>
        <v/>
      </c>
      <c r="I92" s="133">
        <f>ROUND(F92*'Прил. 10'!$D$11,2)</f>
        <v/>
      </c>
      <c r="J92" s="133">
        <f>ROUND(E92*I92,2)</f>
        <v/>
      </c>
    </row>
    <row r="93" hidden="1" outlineLevel="1" ht="15.6" customFormat="1" customHeight="1" s="85">
      <c r="A93" s="125" t="n">
        <v>73</v>
      </c>
      <c r="B93" s="132" t="inlineStr">
        <is>
          <t>91.21.19-031</t>
        </is>
      </c>
      <c r="C93" s="146" t="inlineStr">
        <is>
          <t>Станки сверлильные</t>
        </is>
      </c>
      <c r="D93" s="149" t="inlineStr">
        <is>
          <t>маш.час</t>
        </is>
      </c>
      <c r="E93" s="147" t="n">
        <v>0.091</v>
      </c>
      <c r="F93" s="22" t="n">
        <v>2.36</v>
      </c>
      <c r="G93" s="22">
        <f>ROUND(E93*F93,2)</f>
        <v/>
      </c>
      <c r="H93" s="31">
        <f>G93/G98</f>
        <v/>
      </c>
      <c r="I93" s="133">
        <f>ROUND(F93*'Прил. 10'!$D$11,2)</f>
        <v/>
      </c>
      <c r="J93" s="133">
        <f>ROUND(E93*I93,2)</f>
        <v/>
      </c>
    </row>
    <row r="94" hidden="1" outlineLevel="1" ht="31.35" customFormat="1" customHeight="1" s="85">
      <c r="A94" s="125" t="n">
        <v>74</v>
      </c>
      <c r="B94" s="132" t="inlineStr">
        <is>
          <t>91.06.03-045</t>
        </is>
      </c>
      <c r="C94" s="146" t="inlineStr">
        <is>
          <t>Лебедки ручные и рычажные тяговым усилием 14,72 кН (1,5 т)</t>
        </is>
      </c>
      <c r="D94" s="149" t="inlineStr">
        <is>
          <t>маш.час</t>
        </is>
      </c>
      <c r="E94" s="147" t="n">
        <v>0.2328</v>
      </c>
      <c r="F94" s="22" t="n">
        <v>0.7</v>
      </c>
      <c r="G94" s="22">
        <f>ROUND(E94*F94,2)</f>
        <v/>
      </c>
      <c r="H94" s="31">
        <f>G94/G98</f>
        <v/>
      </c>
      <c r="I94" s="133">
        <f>ROUND(F94*'Прил. 10'!$D$11,2)</f>
        <v/>
      </c>
      <c r="J94" s="133">
        <f>ROUND(E94*I94,2)</f>
        <v/>
      </c>
    </row>
    <row r="95" hidden="1" outlineLevel="1" ht="15.6" customFormat="1" customHeight="1" s="85">
      <c r="A95" s="125" t="n">
        <v>75</v>
      </c>
      <c r="B95" s="132" t="n">
        <v>330206</v>
      </c>
      <c r="C95" s="146" t="inlineStr">
        <is>
          <t>Дрели электрические</t>
        </is>
      </c>
      <c r="D95" s="149" t="inlineStr">
        <is>
          <t>маш.час</t>
        </is>
      </c>
      <c r="E95" s="147" t="n">
        <v>0.052</v>
      </c>
      <c r="F95" s="22" t="n">
        <v>1.95</v>
      </c>
      <c r="G95" s="22">
        <f>ROUND(E95*F95,2)</f>
        <v/>
      </c>
      <c r="H95" s="31">
        <f>G95/G98</f>
        <v/>
      </c>
      <c r="I95" s="133">
        <f>ROUND(F95*'Прил. 10'!$D$11,2)</f>
        <v/>
      </c>
      <c r="J95" s="133">
        <f>ROUND(E95*I95,2)</f>
        <v/>
      </c>
    </row>
    <row r="96" collapsed="1" ht="15.6" customFormat="1" customHeight="1" s="85">
      <c r="A96" s="125" t="n"/>
      <c r="B96" s="125" t="inlineStr">
        <is>
          <t>Итого прочие Машины и механизмы</t>
        </is>
      </c>
      <c r="C96" s="155" t="n"/>
      <c r="D96" s="155" t="n"/>
      <c r="E96" s="155" t="n"/>
      <c r="F96" s="156" t="n"/>
      <c r="G96" s="133">
        <f>SUM(G36:G95)</f>
        <v/>
      </c>
      <c r="H96" s="31">
        <f>SUM(H36:H95)</f>
        <v/>
      </c>
      <c r="I96" s="133" t="n"/>
      <c r="J96" s="133">
        <f>SUM(J36:J95)</f>
        <v/>
      </c>
    </row>
    <row r="97" ht="30.75" customFormat="1" customHeight="1" s="85">
      <c r="A97" s="125" t="n"/>
      <c r="B97" s="126" t="inlineStr">
        <is>
          <t>Итого прочие машины и механизмы 
(с коэффициентом на демонтаж 0,7)</t>
        </is>
      </c>
      <c r="C97" s="155" t="n"/>
      <c r="D97" s="155" t="n"/>
      <c r="E97" s="155" t="n"/>
      <c r="F97" s="156" t="n"/>
      <c r="G97" s="133">
        <f>G96*0.7</f>
        <v/>
      </c>
      <c r="H97" s="31">
        <f>G97/G99</f>
        <v/>
      </c>
      <c r="I97" s="133" t="n"/>
      <c r="J97" s="133">
        <f>J96*0.7</f>
        <v/>
      </c>
    </row>
    <row r="98" ht="15.6" customFormat="1" customHeight="1" s="85">
      <c r="A98" s="125" t="n"/>
      <c r="B98" s="125" t="inlineStr">
        <is>
          <t>Итого по разделу "Машины и механизмы"</t>
        </is>
      </c>
      <c r="C98" s="155" t="n"/>
      <c r="D98" s="155" t="n"/>
      <c r="E98" s="155" t="n"/>
      <c r="F98" s="156" t="n"/>
      <c r="G98" s="133">
        <f>G34+G96</f>
        <v/>
      </c>
      <c r="H98" s="31">
        <f>H34+H96</f>
        <v/>
      </c>
      <c r="I98" s="133" t="n"/>
      <c r="J98" s="133">
        <f>J34+J96</f>
        <v/>
      </c>
    </row>
    <row r="99" ht="39" customFormat="1" customHeight="1" s="85">
      <c r="A99" s="125" t="n"/>
      <c r="B99" s="126" t="inlineStr">
        <is>
          <t>Итого по разделу «Машины и механизмы»  
(с коэффициентом на демонтаж 0,7)</t>
        </is>
      </c>
      <c r="C99" s="155" t="n"/>
      <c r="D99" s="155" t="n"/>
      <c r="E99" s="155" t="n"/>
      <c r="F99" s="156" t="n"/>
      <c r="G99" s="133">
        <f>G98*0.7</f>
        <v/>
      </c>
      <c r="H99" s="31">
        <f>G99/G99</f>
        <v/>
      </c>
      <c r="I99" s="133" t="n"/>
      <c r="J99" s="133">
        <f>J98*0.7</f>
        <v/>
      </c>
    </row>
    <row r="100" ht="15.6" customFormat="1" customHeight="1" s="85">
      <c r="A100" s="137" t="n"/>
      <c r="B100" s="139" t="inlineStr">
        <is>
          <t>Оборудование</t>
        </is>
      </c>
      <c r="C100" s="155" t="n"/>
      <c r="D100" s="155" t="n"/>
      <c r="E100" s="155" t="n"/>
      <c r="F100" s="155" t="n"/>
      <c r="G100" s="155" t="n"/>
      <c r="H100" s="155" t="n"/>
      <c r="I100" s="155" t="n"/>
      <c r="J100" s="156" t="n"/>
    </row>
    <row r="101" ht="15.6" customFormat="1" customHeight="1" s="85">
      <c r="A101" s="137" t="n"/>
      <c r="B101" s="137" t="inlineStr">
        <is>
          <t>Основное оборудование</t>
        </is>
      </c>
      <c r="C101" s="155" t="n"/>
      <c r="D101" s="155" t="n"/>
      <c r="E101" s="155" t="n"/>
      <c r="F101" s="155" t="n"/>
      <c r="G101" s="155" t="n"/>
      <c r="H101" s="155" t="n"/>
      <c r="I101" s="155" t="n"/>
      <c r="J101" s="156" t="n"/>
    </row>
    <row r="102" ht="15.6" customFormat="1" customHeight="1" s="85">
      <c r="A102" s="126" t="n"/>
      <c r="B102" s="132" t="n"/>
      <c r="C102" s="146" t="inlineStr">
        <is>
          <t>Итого основное оборудование</t>
        </is>
      </c>
      <c r="D102" s="149" t="n"/>
      <c r="E102" s="147" t="n"/>
      <c r="F102" s="148" t="n"/>
      <c r="G102" s="22" t="n">
        <v>0</v>
      </c>
      <c r="H102" s="31" t="n">
        <v>0</v>
      </c>
      <c r="I102" s="133" t="n"/>
      <c r="J102" s="133" t="n">
        <v>0</v>
      </c>
    </row>
    <row r="103" ht="15.6" customFormat="1" customHeight="1" s="85">
      <c r="A103" s="126" t="n"/>
      <c r="B103" s="132" t="n"/>
      <c r="C103" s="146" t="inlineStr">
        <is>
          <t>Итого прочее оборудование</t>
        </is>
      </c>
      <c r="D103" s="149" t="n"/>
      <c r="E103" s="147" t="n"/>
      <c r="F103" s="148" t="n"/>
      <c r="G103" s="22" t="n">
        <v>0</v>
      </c>
      <c r="H103" s="31" t="n">
        <v>0</v>
      </c>
      <c r="I103" s="133" t="n"/>
      <c r="J103" s="133" t="n">
        <v>0</v>
      </c>
    </row>
    <row r="104" ht="15.6" customFormat="1" customHeight="1" s="85">
      <c r="A104" s="137" t="n"/>
      <c r="B104" s="137" t="n"/>
      <c r="C104" s="137" t="inlineStr">
        <is>
          <t>Итого по разделу «Оборудование»</t>
        </is>
      </c>
      <c r="D104" s="137" t="n"/>
      <c r="E104" s="137" t="n"/>
      <c r="F104" s="138" t="n"/>
      <c r="G104" s="138">
        <f>G102+G103</f>
        <v/>
      </c>
      <c r="H104" s="34">
        <f>H102+H103</f>
        <v/>
      </c>
      <c r="I104" s="138" t="n"/>
      <c r="J104" s="138">
        <f>J102+J103</f>
        <v/>
      </c>
    </row>
    <row r="105" ht="15.6" customFormat="1" customHeight="1" s="85">
      <c r="A105" s="137" t="n"/>
      <c r="B105" s="137" t="n"/>
      <c r="C105" s="137" t="inlineStr">
        <is>
          <t>в том числе технологическое оборудование</t>
        </is>
      </c>
      <c r="D105" s="137" t="n"/>
      <c r="E105" s="137" t="n"/>
      <c r="F105" s="138" t="n"/>
      <c r="G105" s="138">
        <f>G104</f>
        <v/>
      </c>
      <c r="H105" s="34">
        <f>H104</f>
        <v/>
      </c>
      <c r="I105" s="138" t="n"/>
      <c r="J105" s="138">
        <f>J104</f>
        <v/>
      </c>
    </row>
    <row r="106" ht="15.6" customFormat="1" customHeight="1" s="85">
      <c r="A106" s="125" t="n"/>
      <c r="B106" s="124" t="inlineStr">
        <is>
          <t>Материалы</t>
        </is>
      </c>
      <c r="C106" s="155" t="n"/>
      <c r="D106" s="155" t="n"/>
      <c r="E106" s="155" t="n"/>
      <c r="F106" s="155" t="n"/>
      <c r="G106" s="155" t="n"/>
      <c r="H106" s="156" t="n"/>
      <c r="I106" s="133" t="n"/>
      <c r="J106" s="133" t="n"/>
    </row>
    <row r="107" ht="15.6" customFormat="1" customHeight="1" s="85">
      <c r="A107" s="125" t="n"/>
      <c r="B107" s="125" t="inlineStr">
        <is>
          <t>Основные Материалы</t>
        </is>
      </c>
      <c r="C107" s="155" t="n"/>
      <c r="D107" s="155" t="n"/>
      <c r="E107" s="155" t="n"/>
      <c r="F107" s="155" t="n"/>
      <c r="G107" s="155" t="n"/>
      <c r="H107" s="156" t="n"/>
      <c r="I107" s="133" t="n"/>
      <c r="J107" s="133" t="n"/>
    </row>
    <row r="108" ht="15.6" customFormat="1" customHeight="1" s="85">
      <c r="A108" s="125" t="n"/>
      <c r="B108" s="132" t="inlineStr">
        <is>
          <t>Итого основные Материалы</t>
        </is>
      </c>
      <c r="C108" s="155" t="n"/>
      <c r="D108" s="155" t="n"/>
      <c r="E108" s="155" t="n"/>
      <c r="F108" s="156" t="n"/>
      <c r="G108" s="22" t="n">
        <v>0</v>
      </c>
      <c r="H108" s="31" t="n">
        <v>0</v>
      </c>
      <c r="I108" s="133" t="n"/>
      <c r="J108" s="133" t="n">
        <v>0</v>
      </c>
    </row>
    <row r="109" ht="15.6" customFormat="1" customHeight="1" s="85">
      <c r="A109" s="125" t="n"/>
      <c r="B109" s="125" t="inlineStr">
        <is>
          <t>Итого прочие Материалы</t>
        </is>
      </c>
      <c r="C109" s="155" t="n"/>
      <c r="D109" s="155" t="n"/>
      <c r="E109" s="155" t="n"/>
      <c r="F109" s="156" t="n"/>
      <c r="G109" s="133" t="n">
        <v>0</v>
      </c>
      <c r="H109" s="31" t="n">
        <v>0</v>
      </c>
      <c r="I109" s="133" t="n"/>
      <c r="J109" s="133" t="n">
        <v>0</v>
      </c>
    </row>
    <row r="110" ht="15.6" customFormat="1" customHeight="1" s="85">
      <c r="A110" s="125" t="n"/>
      <c r="B110" s="125" t="inlineStr">
        <is>
          <t>Итого по разделу "Материалы"</t>
        </is>
      </c>
      <c r="C110" s="155" t="n"/>
      <c r="D110" s="155" t="n"/>
      <c r="E110" s="155" t="n"/>
      <c r="F110" s="156" t="n"/>
      <c r="G110" s="133">
        <f>G108+G109</f>
        <v/>
      </c>
      <c r="H110" s="31">
        <f>H108+H109</f>
        <v/>
      </c>
      <c r="I110" s="133" t="n"/>
      <c r="J110" s="133">
        <f>J108+J109</f>
        <v/>
      </c>
    </row>
    <row r="111" ht="15.6" customFormat="1" customHeight="1" s="85">
      <c r="A111" s="126" t="n"/>
      <c r="B111" s="149" t="n"/>
      <c r="C111" s="146" t="inlineStr">
        <is>
          <t>ИТОГО ПО РМ</t>
        </is>
      </c>
      <c r="D111" s="149" t="n"/>
      <c r="E111" s="149" t="n"/>
      <c r="F111" s="148" t="n"/>
      <c r="G111" s="148">
        <f>+G14+G98+G110</f>
        <v/>
      </c>
      <c r="H111" s="35" t="n"/>
      <c r="I111" s="133" t="n"/>
      <c r="J111" s="148">
        <f>+J14+J98+J110</f>
        <v/>
      </c>
    </row>
    <row r="112" ht="35.25" customFormat="1" customHeight="1" s="85">
      <c r="A112" s="126" t="n"/>
      <c r="B112" s="149" t="n"/>
      <c r="C112" s="146" t="inlineStr">
        <is>
          <t>ИТОГО ПО РМ
(с коэффициентом на демонтаж 0,7)</t>
        </is>
      </c>
      <c r="D112" s="149" t="n"/>
      <c r="E112" s="149" t="n"/>
      <c r="F112" s="148" t="n"/>
      <c r="G112" s="148">
        <f>G15+G99</f>
        <v/>
      </c>
      <c r="H112" s="35" t="n"/>
      <c r="I112" s="133" t="n"/>
      <c r="J112" s="148">
        <f>J15+J99</f>
        <v/>
      </c>
    </row>
    <row r="113" ht="15.6" customFormat="1" customHeight="1" s="85">
      <c r="A113" s="126" t="n"/>
      <c r="B113" s="149" t="n"/>
      <c r="C113" s="146" t="inlineStr">
        <is>
          <t>Накладные расходы</t>
        </is>
      </c>
      <c r="D113" s="36" t="n">
        <v>1.0751572547571</v>
      </c>
      <c r="E113" s="149" t="n"/>
      <c r="F113" s="148" t="n"/>
      <c r="G113" s="148">
        <f>(G14+G17)*D113</f>
        <v/>
      </c>
      <c r="H113" s="35" t="n"/>
      <c r="I113" s="133" t="n"/>
      <c r="J113" s="133">
        <f>(J14+J17)*D113</f>
        <v/>
      </c>
    </row>
    <row r="114" ht="32.25" customFormat="1" customHeight="1" s="85">
      <c r="A114" s="126" t="n"/>
      <c r="B114" s="149" t="n"/>
      <c r="C114" s="146" t="inlineStr">
        <is>
          <t>Накладные расходы 
(с коэффициентом на демонтаж 0,7)</t>
        </is>
      </c>
      <c r="D114" s="36">
        <f>G114/(G$18+$G$15)</f>
        <v/>
      </c>
      <c r="E114" s="149" t="n"/>
      <c r="F114" s="148" t="n"/>
      <c r="G114" s="148">
        <f>G113*0.7</f>
        <v/>
      </c>
      <c r="H114" s="35" t="n"/>
      <c r="I114" s="133" t="n"/>
      <c r="J114" s="133">
        <f>ROUND(D114*(J15+J18),2)</f>
        <v/>
      </c>
    </row>
    <row r="115" ht="15.6" customFormat="1" customHeight="1" s="85">
      <c r="A115" s="126" t="n"/>
      <c r="B115" s="149" t="n"/>
      <c r="C115" s="146" t="inlineStr">
        <is>
          <t>Сметная прибыль</t>
        </is>
      </c>
      <c r="D115" s="36" t="n">
        <v>0.63784755403392</v>
      </c>
      <c r="E115" s="149" t="n"/>
      <c r="F115" s="148" t="n"/>
      <c r="G115" s="148">
        <f>(G14+G17)*D115</f>
        <v/>
      </c>
      <c r="H115" s="35" t="n"/>
      <c r="I115" s="133" t="n"/>
      <c r="J115" s="133">
        <f>(J14+J17)*D115</f>
        <v/>
      </c>
    </row>
    <row r="116" ht="36" customFormat="1" customHeight="1" s="85">
      <c r="A116" s="126" t="n"/>
      <c r="B116" s="149" t="n"/>
      <c r="C116" s="146" t="inlineStr">
        <is>
          <t>Сметная прибыль 
(с коэффициентом на демонтаж 0,7)</t>
        </is>
      </c>
      <c r="D116" s="36">
        <f>G116/(G$15+G$18)</f>
        <v/>
      </c>
      <c r="E116" s="149" t="n"/>
      <c r="F116" s="148" t="n"/>
      <c r="G116" s="148">
        <f>G115*0.7</f>
        <v/>
      </c>
      <c r="H116" s="35" t="n"/>
      <c r="I116" s="133" t="n"/>
      <c r="J116" s="133">
        <f>ROUND(D116*(J15+J18),2)</f>
        <v/>
      </c>
    </row>
    <row r="117" ht="15.6" customFormat="1" customHeight="1" s="85">
      <c r="A117" s="126" t="n"/>
      <c r="B117" s="149" t="n"/>
      <c r="C117" s="146" t="inlineStr">
        <is>
          <t>Итого СМР (с НР и СП) 
(с коэффициентом на демонтаж 0,7)</t>
        </is>
      </c>
      <c r="D117" s="149" t="n"/>
      <c r="E117" s="149" t="n"/>
      <c r="F117" s="148" t="n"/>
      <c r="G117" s="148">
        <f>G112+G114+G116</f>
        <v/>
      </c>
      <c r="H117" s="35" t="n"/>
      <c r="I117" s="133" t="n"/>
      <c r="J117" s="148">
        <f>J112+J114+J116</f>
        <v/>
      </c>
    </row>
    <row r="118" ht="15.6" customFormat="1" customHeight="1" s="85">
      <c r="A118" s="126" t="n"/>
      <c r="B118" s="149" t="n"/>
      <c r="C118" s="146" t="inlineStr">
        <is>
          <t>ВСЕГО СМР + ОБОРУДОВАНИЕ 
(с коэффициентом на демонтаж 0,7)</t>
        </is>
      </c>
      <c r="D118" s="149" t="n"/>
      <c r="E118" s="149" t="n"/>
      <c r="F118" s="148" t="n"/>
      <c r="G118" s="148">
        <f>G104+G117</f>
        <v/>
      </c>
      <c r="H118" s="35" t="n"/>
      <c r="I118" s="133" t="n"/>
      <c r="J118" s="133">
        <f>J104+J117</f>
        <v/>
      </c>
    </row>
    <row r="119" ht="15.6" customFormat="1" customHeight="1" s="85">
      <c r="A119" s="126" t="n"/>
      <c r="B119" s="149" t="n"/>
      <c r="C119" s="146" t="inlineStr">
        <is>
          <t>ИТОГО ПОКАЗАТЕЛЬ НА ЕД. ИЗМ.</t>
        </is>
      </c>
      <c r="D119" s="149" t="inlineStr">
        <is>
          <t>м2</t>
        </is>
      </c>
      <c r="E119" s="149" t="n">
        <v>667</v>
      </c>
      <c r="F119" s="148" t="n"/>
      <c r="G119" s="148">
        <f>G118/E119</f>
        <v/>
      </c>
      <c r="H119" s="35" t="n"/>
      <c r="I119" s="133" t="n"/>
      <c r="J119" s="148">
        <f>J118/E119</f>
        <v/>
      </c>
    </row>
    <row r="120" ht="15.6" customFormat="1" customHeight="1" s="85">
      <c r="A120" s="85" t="n"/>
      <c r="B120" s="85" t="n"/>
      <c r="C120" s="85" t="n"/>
      <c r="E120" s="85" t="n"/>
      <c r="F120" s="37" t="n"/>
      <c r="G120" s="37" t="n"/>
      <c r="I120" s="37" t="n"/>
      <c r="J120" s="37" t="n"/>
    </row>
    <row r="121" ht="15.6" customFormat="1" customHeight="1" s="85">
      <c r="A121" s="85" t="n"/>
      <c r="B121" s="85" t="n"/>
      <c r="C121" s="85" t="n"/>
      <c r="E121" s="85" t="n"/>
      <c r="F121" s="37" t="n"/>
      <c r="G121" s="37" t="n"/>
      <c r="I121" s="37" t="n"/>
      <c r="J121" s="37" t="n"/>
    </row>
    <row r="122" ht="15.6" customFormat="1" customHeight="1" s="85">
      <c r="A122" s="5" t="n"/>
      <c r="B122" s="85" t="n"/>
      <c r="C122" s="85" t="n"/>
      <c r="E122" s="85" t="n"/>
      <c r="F122" s="37" t="n"/>
      <c r="G122" s="37" t="n"/>
      <c r="I122" s="37" t="n"/>
      <c r="J122" s="37" t="n"/>
    </row>
    <row r="123" ht="15.6" customFormat="1" customHeight="1" s="85">
      <c r="A123" s="85" t="n"/>
      <c r="B123" s="85" t="n"/>
      <c r="C123" s="85" t="n"/>
      <c r="E123" s="85" t="n"/>
      <c r="F123" s="37" t="n"/>
      <c r="G123" s="37" t="n"/>
      <c r="I123" s="37" t="n"/>
      <c r="J123" s="37" t="n"/>
    </row>
    <row r="124" ht="15.6" customFormat="1" customHeight="1" s="85">
      <c r="A124" s="85" t="n"/>
      <c r="B124" s="85" t="n"/>
      <c r="C124" s="85" t="n"/>
      <c r="E124" s="85" t="n"/>
      <c r="F124" s="37" t="n"/>
      <c r="G124" s="37" t="n"/>
      <c r="I124" s="37" t="n"/>
      <c r="J124" s="37" t="n"/>
    </row>
    <row r="125" ht="15.6" customFormat="1" customHeight="1" s="85">
      <c r="A125" s="5" t="n"/>
      <c r="B125" s="85" t="n"/>
      <c r="C125" s="85" t="n"/>
      <c r="E125" s="85" t="n"/>
      <c r="F125" s="37" t="n"/>
      <c r="G125" s="37" t="n"/>
      <c r="I125" s="37" t="n"/>
      <c r="J125" s="37" t="n"/>
    </row>
    <row r="126" ht="15.6" customFormat="1" customHeight="1" s="85">
      <c r="A126" s="85" t="n"/>
      <c r="B126" s="85" t="n"/>
      <c r="C126" s="85" t="n"/>
      <c r="E126" s="85" t="n"/>
      <c r="F126" s="37" t="n"/>
      <c r="G126" s="37" t="n"/>
      <c r="I126" s="37" t="n"/>
      <c r="J126" s="37" t="n"/>
    </row>
  </sheetData>
  <mergeCells count="30">
    <mergeCell ref="B109:F109"/>
    <mergeCell ref="H9:H10"/>
    <mergeCell ref="B101:J101"/>
    <mergeCell ref="H2:J2"/>
    <mergeCell ref="B20:H20"/>
    <mergeCell ref="B96:F96"/>
    <mergeCell ref="C9:C10"/>
    <mergeCell ref="E9:E10"/>
    <mergeCell ref="B106:H106"/>
    <mergeCell ref="B98:F98"/>
    <mergeCell ref="B16:H16"/>
    <mergeCell ref="B9:B10"/>
    <mergeCell ref="D9:D10"/>
    <mergeCell ref="B34:F34"/>
    <mergeCell ref="B12:H12"/>
    <mergeCell ref="D6:J6"/>
    <mergeCell ref="B108:F108"/>
    <mergeCell ref="B99:F99"/>
    <mergeCell ref="F9:G9"/>
    <mergeCell ref="B100:J100"/>
    <mergeCell ref="B107:H107"/>
    <mergeCell ref="A4:H4"/>
    <mergeCell ref="A9:A10"/>
    <mergeCell ref="A6:C6"/>
    <mergeCell ref="A7:C7"/>
    <mergeCell ref="B19:H19"/>
    <mergeCell ref="B110:F110"/>
    <mergeCell ref="I9:J9"/>
    <mergeCell ref="B97:F97"/>
    <mergeCell ref="B35:F35"/>
  </mergeCells>
  <conditionalFormatting sqref="E13:E126">
    <cfRule type="expression" priority="1" dxfId="0" stopIfTrue="1">
      <formula>E13&gt;=1/10000</formula>
    </cfRule>
  </conditionalFormatting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showGridLines="1" showRowColHeaders="1" tabSelected="0" workbookViewId="0">
      <selection activeCell="E20" sqref="E20:E21"/>
    </sheetView>
  </sheetViews>
  <sheetFormatPr baseColWidth="8" defaultColWidth="9.140625" defaultRowHeight="14.4" outlineLevelRow="0"/>
  <cols>
    <col width="5.5703125" customWidth="1" style="83" min="1" max="1"/>
    <col width="14.85546875" customWidth="1" style="83" min="2" max="2"/>
    <col width="39.140625" customWidth="1" style="83" min="3" max="3"/>
    <col width="8.42578125" customWidth="1" style="83" min="4" max="4"/>
    <col width="13.42578125" customWidth="1" style="83" min="5" max="5"/>
    <col width="12.42578125" customWidth="1" style="83" min="6" max="6"/>
    <col width="14.140625" customWidth="1" style="83" min="7" max="7"/>
  </cols>
  <sheetData>
    <row r="1" ht="15.6" customHeight="1" s="83">
      <c r="A1" s="141" t="inlineStr">
        <is>
          <t>Приложение №6</t>
        </is>
      </c>
    </row>
    <row r="2" ht="21.75" customHeight="1" s="83">
      <c r="A2" s="141" t="n"/>
      <c r="B2" s="141" t="n"/>
      <c r="C2" s="141" t="n"/>
      <c r="D2" s="141" t="n"/>
      <c r="E2" s="141" t="n"/>
      <c r="F2" s="141" t="n"/>
      <c r="G2" s="141" t="n"/>
    </row>
    <row r="3" ht="15.6" customHeight="1" s="83">
      <c r="A3" s="153" t="inlineStr">
        <is>
          <t>Расчет стоимости оборудования</t>
        </is>
      </c>
    </row>
    <row r="4" ht="25.5" customHeight="1" s="83">
      <c r="A4" s="142" t="inlineStr">
        <is>
          <t>Наименование разрабатываемого показателя УНЦ —  Демонтаж гаража отапливаемого</t>
        </is>
      </c>
    </row>
    <row r="5" ht="15.6" customHeight="1" s="83">
      <c r="A5" s="85" t="n"/>
      <c r="B5" s="85" t="n"/>
      <c r="C5" s="85" t="n"/>
      <c r="D5" s="85" t="n"/>
      <c r="E5" s="85" t="n"/>
      <c r="F5" s="85" t="n"/>
      <c r="G5" s="85" t="n"/>
    </row>
    <row r="6" ht="30.2" customFormat="1" customHeight="1" s="85">
      <c r="A6" s="149" t="inlineStr">
        <is>
          <t>№ пп.</t>
        </is>
      </c>
      <c r="B6" s="149" t="inlineStr">
        <is>
          <t>Код ресурса</t>
        </is>
      </c>
      <c r="C6" s="149" t="inlineStr">
        <is>
          <t>Наименование</t>
        </is>
      </c>
      <c r="D6" s="149" t="inlineStr">
        <is>
          <t>Ед. изм.</t>
        </is>
      </c>
      <c r="E6" s="152" t="inlineStr">
        <is>
          <t>Кол-во единиц по проектным данным</t>
        </is>
      </c>
      <c r="F6" s="149" t="inlineStr">
        <is>
          <t>Сметная стоимость в ценах на 01.01.2000 (руб.)</t>
        </is>
      </c>
      <c r="G6" s="156" t="n"/>
    </row>
    <row r="7" ht="15.6" customFormat="1" customHeight="1" s="85">
      <c r="A7" s="154" t="n"/>
      <c r="B7" s="154" t="n"/>
      <c r="C7" s="154" t="n"/>
      <c r="D7" s="154" t="n"/>
      <c r="E7" s="154" t="n"/>
      <c r="F7" s="152" t="inlineStr">
        <is>
          <t>на ед. изм.</t>
        </is>
      </c>
      <c r="G7" s="152" t="inlineStr">
        <is>
          <t>общая</t>
        </is>
      </c>
    </row>
    <row r="8" ht="15.6" customFormat="1" customHeight="1" s="85">
      <c r="A8" s="152" t="n">
        <v>1</v>
      </c>
      <c r="B8" s="152" t="n">
        <v>2</v>
      </c>
      <c r="C8" s="152" t="n">
        <v>3</v>
      </c>
      <c r="D8" s="152" t="n">
        <v>4</v>
      </c>
      <c r="E8" s="152" t="n">
        <v>5</v>
      </c>
      <c r="F8" s="152" t="n">
        <v>6</v>
      </c>
      <c r="G8" s="152" t="n">
        <v>7</v>
      </c>
    </row>
    <row r="9" ht="15.6" customFormat="1" customHeight="1" s="85">
      <c r="A9" s="126" t="n"/>
      <c r="B9" s="146" t="inlineStr">
        <is>
          <t>ИНЖЕНЕРНОЕ ОБОРУДОВАНИЕ</t>
        </is>
      </c>
      <c r="C9" s="155" t="n"/>
      <c r="D9" s="155" t="n"/>
      <c r="E9" s="155" t="n"/>
      <c r="F9" s="155" t="n"/>
      <c r="G9" s="156" t="n"/>
    </row>
    <row r="10" ht="31.35" customFormat="1" customHeight="1" s="85">
      <c r="A10" s="149" t="n"/>
      <c r="B10" s="39" t="n"/>
      <c r="C10" s="146" t="inlineStr">
        <is>
          <t>ИТОГО ИНЖЕНЕРНОЕ ОБОРУДОВАНИЕ</t>
        </is>
      </c>
      <c r="D10" s="39" t="n"/>
      <c r="E10" s="40" t="n"/>
      <c r="F10" s="148" t="n"/>
      <c r="G10" s="148" t="n">
        <v>0</v>
      </c>
    </row>
    <row r="11" ht="15.6" customFormat="1" customHeight="1" s="85">
      <c r="A11" s="149" t="n"/>
      <c r="B11" s="146" t="inlineStr">
        <is>
          <t>ТЕХНОЛОГИЧЕСКОЕ ОБОРУДОВАНИЕ</t>
        </is>
      </c>
      <c r="C11" s="155" t="n"/>
      <c r="D11" s="155" t="n"/>
      <c r="E11" s="155" t="n"/>
      <c r="F11" s="155" t="n"/>
      <c r="G11" s="156" t="n"/>
    </row>
    <row r="12" ht="31.35" customFormat="1" customHeight="1" s="85">
      <c r="A12" s="149" t="n"/>
      <c r="B12" s="146" t="n"/>
      <c r="C12" s="146" t="inlineStr">
        <is>
          <t>ИТОГО ТЕХНОЛОГИЧЕСКОЕ ОБОРУДОВАНИЕ</t>
        </is>
      </c>
      <c r="D12" s="146" t="n"/>
      <c r="E12" s="147" t="n"/>
      <c r="F12" s="148" t="n"/>
      <c r="G12" s="148" t="n">
        <v>0</v>
      </c>
    </row>
    <row r="13" ht="15.6" customFormat="1" customHeight="1" s="85">
      <c r="A13" s="149" t="n"/>
      <c r="B13" s="146" t="n"/>
      <c r="C13" s="146" t="inlineStr">
        <is>
          <t>Итого по разделу "Оборудование"</t>
        </is>
      </c>
      <c r="D13" s="146" t="n"/>
      <c r="E13" s="147" t="n"/>
      <c r="F13" s="148" t="n"/>
      <c r="G13" s="148">
        <f>G12</f>
        <v/>
      </c>
    </row>
    <row r="14" ht="15.6" customFormat="1" customHeight="1" s="85"/>
    <row r="15" ht="15.6" customFormat="1" customHeight="1" s="85">
      <c r="A15" s="85" t="inlineStr">
        <is>
          <t>Составил ______________________        М.С. Колотиевская</t>
        </is>
      </c>
    </row>
    <row r="16" ht="15.6" customFormat="1" customHeight="1" s="85">
      <c r="A16" s="5" t="inlineStr">
        <is>
          <t xml:space="preserve">                         (подпись, инициалы, фамилия)</t>
        </is>
      </c>
    </row>
    <row r="17" ht="15.6" customFormat="1" customHeight="1" s="85"/>
    <row r="18" ht="15.6" customFormat="1" customHeight="1" s="85">
      <c r="A18" s="85" t="inlineStr">
        <is>
          <t>Проверил ______________________       М.С. Колотиевская</t>
        </is>
      </c>
    </row>
    <row r="19" ht="15.6" customFormat="1" customHeight="1" s="85">
      <c r="A19" s="5" t="inlineStr">
        <is>
          <t xml:space="preserve">                        (подпись, инициалы, фамилия)</t>
        </is>
      </c>
    </row>
    <row r="20" ht="15.6" customFormat="1" customHeight="1" s="85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showGridLines="1" showRowColHeaders="1" tabSelected="0" view="pageBreakPreview" workbookViewId="0">
      <selection activeCell="B11" sqref="B11"/>
    </sheetView>
  </sheetViews>
  <sheetFormatPr baseColWidth="8" defaultColWidth="8.85546875" defaultRowHeight="14.4" outlineLevelRow="0"/>
  <cols>
    <col width="14.42578125" customWidth="1" style="83" min="1" max="1"/>
    <col width="29.5703125" customWidth="1" style="83" min="2" max="2"/>
    <col width="39.140625" customWidth="1" style="83" min="3" max="3"/>
    <col width="24.42578125" customWidth="1" style="83" min="4" max="4"/>
  </cols>
  <sheetData>
    <row r="1">
      <c r="B1" s="71" t="n"/>
      <c r="C1" s="71" t="n"/>
      <c r="D1" s="72" t="inlineStr">
        <is>
          <t>Приложение №7</t>
        </is>
      </c>
    </row>
    <row r="2">
      <c r="A2" s="72" t="n"/>
      <c r="B2" s="72" t="n"/>
      <c r="C2" s="72" t="n"/>
      <c r="D2" s="72" t="n"/>
    </row>
    <row r="3" ht="24.75" customHeight="1" s="83">
      <c r="A3" s="150" t="inlineStr">
        <is>
          <t>Расчет показателя УНЦ</t>
        </is>
      </c>
    </row>
    <row r="4" ht="24.75" customHeight="1" s="83">
      <c r="A4" s="150" t="n"/>
      <c r="B4" s="150" t="n"/>
      <c r="C4" s="150" t="n"/>
      <c r="D4" s="150" t="n"/>
    </row>
    <row r="5" ht="24.6" customHeight="1" s="83">
      <c r="A5" s="151" t="inlineStr">
        <is>
          <t xml:space="preserve">Наименование разрабатываемого показателя УНЦ - </t>
        </is>
      </c>
      <c r="D5" s="151">
        <f>'Прил.5 Расчет СМР и ОБ'!D6:J6</f>
        <v/>
      </c>
    </row>
    <row r="6" ht="19.9" customHeight="1" s="83">
      <c r="A6" s="151" t="inlineStr">
        <is>
          <t>Единица измерения  — 1 м2</t>
        </is>
      </c>
      <c r="D6" s="151" t="n"/>
    </row>
    <row r="7">
      <c r="A7" s="71" t="n"/>
      <c r="B7" s="71" t="n"/>
      <c r="C7" s="71" t="n"/>
      <c r="D7" s="71" t="n"/>
    </row>
    <row r="8" ht="14.45" customHeight="1" s="83">
      <c r="A8" s="152" t="inlineStr">
        <is>
          <t>Код показателя</t>
        </is>
      </c>
      <c r="B8" s="152" t="inlineStr">
        <is>
          <t>Наименование показателя</t>
        </is>
      </c>
      <c r="C8" s="152" t="inlineStr">
        <is>
          <t>Наименование РМ, входящих в состав показателя</t>
        </is>
      </c>
      <c r="D8" s="152" t="inlineStr">
        <is>
          <t>Норматив цены на 01.01.2023, тыс.руб.</t>
        </is>
      </c>
    </row>
    <row r="9" ht="15" customHeight="1" s="83">
      <c r="A9" s="154" t="n"/>
      <c r="B9" s="154" t="n"/>
      <c r="C9" s="154" t="n"/>
      <c r="D9" s="154" t="n"/>
    </row>
    <row r="10">
      <c r="A10" s="106" t="n">
        <v>1</v>
      </c>
      <c r="B10" s="106" t="n">
        <v>2</v>
      </c>
      <c r="C10" s="106" t="n">
        <v>3</v>
      </c>
      <c r="D10" s="106" t="n">
        <v>4</v>
      </c>
    </row>
    <row r="11" ht="41.45" customHeight="1" s="83">
      <c r="A11" s="106" t="inlineStr">
        <is>
          <t>М7-08</t>
        </is>
      </c>
      <c r="B11" s="106" t="inlineStr">
        <is>
          <t>УНЦ на демонтаж зданий и сооружений</t>
        </is>
      </c>
      <c r="C11" s="76">
        <f>D5</f>
        <v/>
      </c>
      <c r="D11" s="77">
        <f>'Прил.4 РМ'!C41/1000</f>
        <v/>
      </c>
      <c r="E11" s="70" t="n"/>
    </row>
    <row r="12">
      <c r="A12" s="78" t="n"/>
      <c r="B12" s="79" t="n"/>
      <c r="C12" s="78" t="n"/>
      <c r="D12" s="78" t="n"/>
    </row>
    <row r="13">
      <c r="A13" s="71" t="inlineStr">
        <is>
          <t>Составил ______________________      М.С. Колотиевская</t>
        </is>
      </c>
      <c r="B13" s="80" t="n"/>
      <c r="C13" s="80" t="n"/>
      <c r="D13" s="78" t="n"/>
    </row>
    <row r="14">
      <c r="A14" s="81" t="inlineStr">
        <is>
          <t xml:space="preserve">                         (подпись, инициалы, фамилия)</t>
        </is>
      </c>
      <c r="B14" s="80" t="n"/>
      <c r="C14" s="80" t="n"/>
      <c r="D14" s="78" t="n"/>
    </row>
    <row r="15">
      <c r="A15" s="71" t="n"/>
      <c r="B15" s="80" t="n"/>
      <c r="C15" s="80" t="n"/>
      <c r="D15" s="78" t="n"/>
    </row>
    <row r="16">
      <c r="A16" s="71" t="inlineStr">
        <is>
          <t>Проверил ______________________        А.В. Костянецкая</t>
        </is>
      </c>
      <c r="B16" s="80" t="n"/>
      <c r="C16" s="80" t="n"/>
      <c r="D16" s="78" t="n"/>
    </row>
    <row r="17">
      <c r="A17" s="81" t="inlineStr">
        <is>
          <t xml:space="preserve">                        (подпись, инициалы, фамилия)</t>
        </is>
      </c>
      <c r="B17" s="80" t="n"/>
      <c r="C17" s="80" t="n"/>
      <c r="D17" s="7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workbookViewId="0">
      <selection activeCell="F15" sqref="F15"/>
    </sheetView>
  </sheetViews>
  <sheetFormatPr baseColWidth="8" defaultColWidth="9.140625" defaultRowHeight="14.4" outlineLevelRow="0"/>
  <cols>
    <col width="40.5703125" customWidth="1" style="83" min="2" max="2"/>
    <col width="37" customWidth="1" style="83" min="3" max="3"/>
    <col width="32" customWidth="1" style="83" min="4" max="4"/>
  </cols>
  <sheetData>
    <row r="4" ht="15.6" customHeight="1" s="83">
      <c r="B4" s="113" t="inlineStr">
        <is>
          <t>Приложение № 10</t>
        </is>
      </c>
    </row>
    <row r="5" ht="18" customHeight="1" s="83">
      <c r="B5" s="6" t="n"/>
    </row>
    <row r="6" ht="15.6" customHeight="1" s="83">
      <c r="B6" s="153" t="inlineStr">
        <is>
          <t>Используемые индексы изменений сметной стоимости и нормы сопутствующих затрат</t>
        </is>
      </c>
    </row>
    <row r="7" ht="18" customHeight="1" s="83">
      <c r="B7" s="7" t="n"/>
    </row>
    <row r="8" ht="46.9" customFormat="1" customHeight="1" s="85">
      <c r="B8" s="152" t="inlineStr">
        <is>
          <t>Наименование индекса / норм сопутствующих затрат</t>
        </is>
      </c>
      <c r="C8" s="152" t="inlineStr">
        <is>
          <t>Дата применения и обоснование индекса / норм сопутствующих затрат</t>
        </is>
      </c>
      <c r="D8" s="152" t="inlineStr">
        <is>
          <t>Размер индекса / норма сопутствующих затрат</t>
        </is>
      </c>
    </row>
    <row r="9" ht="15.6" customFormat="1" customHeight="1" s="85">
      <c r="B9" s="152" t="n">
        <v>1</v>
      </c>
      <c r="C9" s="152" t="n">
        <v>2</v>
      </c>
      <c r="D9" s="152" t="n">
        <v>3</v>
      </c>
    </row>
    <row r="10" ht="31.35" customFormat="1" customHeight="1" s="85">
      <c r="B10" s="152" t="inlineStr">
        <is>
          <t xml:space="preserve">Индекс изменения сметной стоимости на 1 квартал 2023 года. ОЗП </t>
        </is>
      </c>
      <c r="C10" s="152" t="inlineStr">
        <is>
          <t>Письмо Минстроя России от 30.03.2023г. №17106-ИФ/09  прил.1</t>
        </is>
      </c>
      <c r="D10" s="152" t="n">
        <v>44.29</v>
      </c>
    </row>
    <row r="11" ht="31.35" customFormat="1" customHeight="1" s="85">
      <c r="B11" s="152" t="inlineStr">
        <is>
          <t>Индекс изменения сметной стоимости на 1 квартал 2023 года. ЭМ</t>
        </is>
      </c>
      <c r="C11" s="152" t="inlineStr">
        <is>
          <t>Письмо Минстроя России от 30.03.2023г. №17106-ИФ/09  прил.1</t>
        </is>
      </c>
      <c r="D11" s="152" t="n">
        <v>13.47</v>
      </c>
    </row>
    <row r="12" ht="31.35" customFormat="1" customHeight="1" s="85">
      <c r="B12" s="152" t="inlineStr">
        <is>
          <t>Индекс изменения сметной стоимости на 1 квартал 2023 года. МАТ</t>
        </is>
      </c>
      <c r="C12" s="152" t="inlineStr">
        <is>
          <t>Письмо Минстроя России от 30.03.2023г. №17106-ИФ/09  прил.1</t>
        </is>
      </c>
      <c r="D12" s="152" t="n">
        <v>8.039999999999999</v>
      </c>
    </row>
    <row r="13" ht="31.35" customFormat="1" customHeight="1" s="85">
      <c r="B13" s="152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52" t="n">
        <v>6.26</v>
      </c>
    </row>
    <row r="14" ht="78" customFormat="1" customHeight="1" s="85">
      <c r="B14" s="152" t="inlineStr">
        <is>
          <t>Временные здания и сооружения</t>
        </is>
      </c>
      <c r="C14" s="15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9" t="n">
        <v>0.039</v>
      </c>
    </row>
    <row r="15" ht="78" customFormat="1" customHeight="1" s="85">
      <c r="B15" s="152" t="inlineStr">
        <is>
          <t>Дополнительные затраты при производстве строительно-монтажных работ в зимнее время</t>
        </is>
      </c>
      <c r="C15" s="1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9" t="n">
        <v>0.021</v>
      </c>
      <c r="E15" s="3" t="n"/>
    </row>
    <row r="16" ht="31.35" customFormat="1" customHeight="1" s="85">
      <c r="B16" s="152" t="inlineStr">
        <is>
          <t>Пусконаладочные работы</t>
        </is>
      </c>
      <c r="C16" s="152" t="n"/>
      <c r="D16" s="152" t="inlineStr">
        <is>
          <t>Расчёт</t>
        </is>
      </c>
    </row>
    <row r="17" ht="31.35" customFormat="1" customHeight="1" s="85">
      <c r="B17" s="152" t="inlineStr">
        <is>
          <t>Строительный контроль</t>
        </is>
      </c>
      <c r="C17" s="152" t="inlineStr">
        <is>
          <t>Постановление Правительства РФ от 21.06.10 г. № 468</t>
        </is>
      </c>
      <c r="D17" s="9" t="n">
        <v>0.0214</v>
      </c>
    </row>
    <row r="18" ht="15.6" customFormat="1" customHeight="1" s="85">
      <c r="B18" s="152" t="inlineStr">
        <is>
          <t>Авторский надзор</t>
        </is>
      </c>
      <c r="C18" s="152" t="inlineStr">
        <is>
          <t>Приказ от 4.08.2020 № 421/пр п.173</t>
        </is>
      </c>
      <c r="D18" s="9" t="n">
        <v>0.002</v>
      </c>
    </row>
    <row r="19" ht="15.6" customFormat="1" customHeight="1" s="85">
      <c r="B19" s="152" t="inlineStr">
        <is>
          <t>Непредвиденные расходы</t>
        </is>
      </c>
      <c r="C19" s="152" t="inlineStr">
        <is>
          <t>Приказ от 4.08.2020 № 421/пр п.179</t>
        </is>
      </c>
      <c r="D19" s="9" t="n">
        <v>0.03</v>
      </c>
    </row>
    <row r="20" ht="15.6" customFormat="1" customHeight="1" s="85">
      <c r="B20" s="111" t="n"/>
    </row>
    <row r="21" ht="15.6" customFormat="1" customHeight="1" s="85">
      <c r="B21" s="111" t="n"/>
    </row>
    <row r="22" ht="15.6" customFormat="1" customHeight="1" s="85">
      <c r="B22" s="111" t="n"/>
    </row>
    <row r="23" ht="15.6" customFormat="1" customHeight="1" s="85">
      <c r="B23" s="111" t="n"/>
    </row>
    <row r="24" ht="15.6" customFormat="1" customHeight="1" s="85"/>
    <row r="25" ht="15.6" customFormat="1" customHeight="1" s="85"/>
    <row r="26" ht="15.6" customFormat="1" customHeight="1" s="85">
      <c r="B26" s="85" t="inlineStr">
        <is>
          <t>Составил ______________________        М.С. Колотиевская</t>
        </is>
      </c>
    </row>
    <row r="27" ht="15.6" customFormat="1" customHeight="1" s="85">
      <c r="B27" s="5" t="inlineStr">
        <is>
          <t xml:space="preserve">                         (подпись, инициалы, фамилия)</t>
        </is>
      </c>
    </row>
    <row r="28" ht="15.6" customFormat="1" customHeight="1" s="85"/>
    <row r="29" ht="15.6" customFormat="1" customHeight="1" s="85">
      <c r="B29" s="85" t="inlineStr">
        <is>
          <t>Проверил ______________________        М.С. Колотиевская</t>
        </is>
      </c>
    </row>
    <row r="30" ht="15.6" customFormat="1" customHeight="1" s="85">
      <c r="B30" s="5" t="inlineStr">
        <is>
          <t xml:space="preserve">                        (подпись, инициалы, фамилия)</t>
        </is>
      </c>
    </row>
    <row r="31" ht="15.6" customFormat="1" customHeight="1" s="85"/>
    <row r="32" ht="15.6" customFormat="1" customHeight="1" s="85"/>
  </sheetData>
  <mergeCells count="2"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0" workbookViewId="0">
      <selection activeCell="A1" sqref="A1"/>
    </sheetView>
  </sheetViews>
  <sheetFormatPr baseColWidth="8" defaultColWidth="9.140625" defaultRowHeight="14.4" outlineLevelRow="0"/>
  <cols>
    <col width="44.85546875" customWidth="1" style="83" min="2" max="2"/>
    <col width="13" customWidth="1" style="83" min="3" max="3"/>
    <col width="22.85546875" customWidth="1" style="83" min="4" max="4"/>
    <col width="21.5703125" customWidth="1" style="83" min="5" max="5"/>
    <col width="43.85546875" customWidth="1" style="83" min="6" max="6"/>
  </cols>
  <sheetData>
    <row r="1" s="83"/>
    <row r="2" ht="17.25" customHeight="1" s="83">
      <c r="A2" s="153" t="inlineStr">
        <is>
          <t>Расчет размера средств на оплату труда рабочих-строителей в текущем уровне цен (ФОТр.тек.)</t>
        </is>
      </c>
    </row>
    <row r="3" s="83"/>
    <row r="4" ht="18" customHeight="1" s="83">
      <c r="A4" s="84" t="inlineStr">
        <is>
          <t>Составлен в уровне цен на 01.01.2023 г.</t>
        </is>
      </c>
      <c r="B4" s="85" t="n"/>
      <c r="C4" s="85" t="n"/>
      <c r="D4" s="85" t="n"/>
      <c r="E4" s="85" t="n"/>
      <c r="F4" s="85" t="n"/>
      <c r="G4" s="85" t="n"/>
    </row>
    <row r="5" ht="15.75" customHeight="1" s="83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85" t="n"/>
    </row>
    <row r="6" ht="15.75" customHeight="1" s="83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85" t="n"/>
    </row>
    <row r="7" ht="110.25" customHeight="1" s="83">
      <c r="A7" s="87" t="inlineStr">
        <is>
          <t>1.1</t>
        </is>
      </c>
      <c r="B7" s="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52" t="inlineStr">
        <is>
          <t>С1ср</t>
        </is>
      </c>
      <c r="D7" s="152" t="inlineStr">
        <is>
          <t>-</t>
        </is>
      </c>
      <c r="E7" s="90" t="n">
        <v>47872.94</v>
      </c>
      <c r="F7" s="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5" t="n"/>
    </row>
    <row r="8" ht="31.5" customHeight="1" s="83">
      <c r="A8" s="87" t="inlineStr">
        <is>
          <t>1.2</t>
        </is>
      </c>
      <c r="B8" s="92" t="inlineStr">
        <is>
          <t>Среднегодовое нормативное число часов работы одного рабочего в месяц, часы (ч.)</t>
        </is>
      </c>
      <c r="C8" s="152" t="inlineStr">
        <is>
          <t>tср</t>
        </is>
      </c>
      <c r="D8" s="152" t="inlineStr">
        <is>
          <t>1973ч/12мес.</t>
        </is>
      </c>
      <c r="E8" s="91">
        <f>1973/12</f>
        <v/>
      </c>
      <c r="F8" s="92" t="inlineStr">
        <is>
          <t>Производственный календарь 2023 год
(40-часов.неделя)</t>
        </is>
      </c>
      <c r="G8" s="94" t="n"/>
    </row>
    <row r="9" ht="15.75" customHeight="1" s="83">
      <c r="A9" s="87" t="inlineStr">
        <is>
          <t>1.3</t>
        </is>
      </c>
      <c r="B9" s="92" t="inlineStr">
        <is>
          <t>Коэффициент увеличения</t>
        </is>
      </c>
      <c r="C9" s="152" t="inlineStr">
        <is>
          <t>Кув</t>
        </is>
      </c>
      <c r="D9" s="152" t="inlineStr">
        <is>
          <t>-</t>
        </is>
      </c>
      <c r="E9" s="91" t="n">
        <v>1</v>
      </c>
      <c r="F9" s="92" t="n"/>
      <c r="G9" s="94" t="n"/>
    </row>
    <row r="10" ht="15.75" customHeight="1" s="83">
      <c r="A10" s="87" t="inlineStr">
        <is>
          <t>1.4</t>
        </is>
      </c>
      <c r="B10" s="92" t="inlineStr">
        <is>
          <t>Средний разряд работ</t>
        </is>
      </c>
      <c r="C10" s="152" t="n"/>
      <c r="D10" s="152" t="n"/>
      <c r="E10" s="160" t="n">
        <v>3.4</v>
      </c>
      <c r="F10" s="92" t="inlineStr">
        <is>
          <t>РТМ</t>
        </is>
      </c>
      <c r="G10" s="94" t="n"/>
    </row>
    <row r="11" ht="78.75" customHeight="1" s="83">
      <c r="A11" s="87" t="inlineStr">
        <is>
          <t>1.5</t>
        </is>
      </c>
      <c r="B11" s="92" t="inlineStr">
        <is>
          <t>Тарифный коэффициент среднего разряда работ</t>
        </is>
      </c>
      <c r="C11" s="152" t="inlineStr">
        <is>
          <t>КТ</t>
        </is>
      </c>
      <c r="D11" s="152" t="inlineStr">
        <is>
          <t>-</t>
        </is>
      </c>
      <c r="E11" s="161" t="n">
        <v>1.247</v>
      </c>
      <c r="F11" s="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5" t="n"/>
    </row>
    <row r="12" ht="78.75" customHeight="1" s="83">
      <c r="A12" s="87" t="inlineStr">
        <is>
          <t>1.6</t>
        </is>
      </c>
      <c r="B12" s="145" t="inlineStr">
        <is>
          <t>Коэффициент инфляции, определяемый поквартально</t>
        </is>
      </c>
      <c r="C12" s="152" t="inlineStr">
        <is>
          <t>Кинф</t>
        </is>
      </c>
      <c r="D12" s="152" t="inlineStr">
        <is>
          <t>-</t>
        </is>
      </c>
      <c r="E12" s="162" t="n">
        <v>1.139</v>
      </c>
      <c r="F12" s="1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9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83">
      <c r="A13" s="100" t="inlineStr">
        <is>
          <t>1.7</t>
        </is>
      </c>
      <c r="B13" s="101" t="inlineStr">
        <is>
          <t>Размер средств на оплату труда рабочих-строителей в текущем уровне цен (ФОТр.тек.), руб/чел.-ч</t>
        </is>
      </c>
      <c r="C13" s="115" t="inlineStr">
        <is>
          <t>ФОТр.тек.</t>
        </is>
      </c>
      <c r="D13" s="115" t="inlineStr">
        <is>
          <t>(С1ср/tср*КТ*Т*Кув)*Кинф</t>
        </is>
      </c>
      <c r="E13" s="103">
        <f>((E7*E9/E8)*E11)*E12</f>
        <v/>
      </c>
      <c r="F13" s="10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5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2023-08-25T11:34:32Z</dcterms:created>
  <dcterms:modified xsi:type="dcterms:W3CDTF">2025-01-24T12:12:21Z</dcterms:modified>
  <cp:lastModifiedBy>Антон Подгородников</cp:lastModifiedBy>
</cp:coreProperties>
</file>