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табл'!$A$1:$E$32</definedName>
    <definedName name="_xlnm.Print_Area" localSheetId="1">'Прил.2 Расч стоим'!$A$1:$J$37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3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Calibri"/>
      <strike val="0"/>
      <color rgb="FFFF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5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4" applyAlignment="1" pivotButton="0" quotePrefix="0" xfId="0">
      <alignment horizontal="right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center" vertical="center" wrapText="1"/>
    </xf>
    <xf numFmtId="0" fontId="5" fillId="0" borderId="4" pivotButton="0" quotePrefix="0" xfId="0"/>
    <xf numFmtId="0" fontId="5" fillId="0" borderId="5" pivotButton="0" quotePrefix="0" xfId="0"/>
    <xf numFmtId="0" fontId="5" fillId="0" borderId="6" pivotButton="0" quotePrefix="0" xfId="0"/>
    <xf numFmtId="0" fontId="1" fillId="0" borderId="4" applyAlignment="1" pivotButton="0" quotePrefix="0" xfId="0">
      <alignment vertical="top"/>
    </xf>
    <xf numFmtId="0" fontId="1" fillId="0" borderId="5" applyAlignment="1" pivotButton="0" quotePrefix="0" xfId="0">
      <alignment vertical="top"/>
    </xf>
    <xf numFmtId="0" fontId="1" fillId="0" borderId="6" applyAlignment="1" pivotButton="0" quotePrefix="0" xfId="0">
      <alignment vertical="top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8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1" showRowColHeaders="1" tabSelected="0" view="pageBreakPreview" topLeftCell="A10" zoomScale="70" zoomScaleNormal="75" workbookViewId="0">
      <selection activeCell="B7" sqref="B7:F7"/>
    </sheetView>
  </sheetViews>
  <sheetFormatPr baseColWidth="8" defaultRowHeight="14.4" outlineLevelRow="0"/>
  <cols>
    <col width="6.7109375" customWidth="1" style="142" min="1" max="1"/>
    <col width="31.7109375" customWidth="1" style="142" min="2" max="2"/>
    <col width="63" customWidth="1" style="142" min="3" max="3"/>
    <col width="50.5703125" customWidth="1" style="142" min="4" max="4"/>
    <col width="32.5703125" customWidth="1" style="142" min="5" max="5"/>
    <col width="36.85546875" customWidth="1" style="142" min="6" max="6"/>
  </cols>
  <sheetData>
    <row r="1" customFormat="1" s="142">
      <c r="B1" s="169" t="inlineStr">
        <is>
          <t>Приложение № 1</t>
        </is>
      </c>
      <c r="F1" s="99" t="n"/>
    </row>
    <row r="2" customFormat="1" s="142">
      <c r="B2" s="205" t="inlineStr">
        <is>
          <t>Сравнительная таблица отбора объекта-представителя</t>
        </is>
      </c>
    </row>
    <row r="3" customFormat="1" s="142">
      <c r="B3" s="101" t="n"/>
      <c r="C3" s="101" t="n"/>
      <c r="D3" s="101" t="n"/>
      <c r="E3" s="101" t="n"/>
      <c r="F3" s="101" t="n"/>
    </row>
    <row r="4" customFormat="1" s="142">
      <c r="B4" s="101" t="n"/>
      <c r="C4" s="101" t="n"/>
      <c r="D4" s="101" t="n"/>
      <c r="E4" s="101" t="n"/>
      <c r="F4" s="101" t="n"/>
    </row>
    <row r="5" customFormat="1" s="142">
      <c r="B5" s="171" t="inlineStr">
        <is>
          <t>Наименование разрабатываемого показателя УНЦ — Демонтаж аварийных маслостоков</t>
        </is>
      </c>
    </row>
    <row r="6" ht="31.7" customFormat="1" customHeight="1" s="142">
      <c r="B6" s="171" t="inlineStr">
        <is>
          <t xml:space="preserve">Сопоставимый уровень цен: 1 кв. 2021г </t>
        </is>
      </c>
    </row>
    <row r="7" customFormat="1" s="142">
      <c r="B7" s="171" t="inlineStr">
        <is>
          <t>Единица измерения  — м</t>
        </is>
      </c>
    </row>
    <row r="10" ht="16.5" customHeight="1" s="140"/>
    <row r="11" ht="32.25" customHeight="1" s="140">
      <c r="A11" s="204" t="inlineStr">
        <is>
          <t>№ п/п</t>
        </is>
      </c>
      <c r="B11" s="204" t="inlineStr">
        <is>
          <t>Параметр</t>
        </is>
      </c>
      <c r="C11" s="204" t="inlineStr">
        <is>
          <t>Объект-представитель 1</t>
        </is>
      </c>
      <c r="D11" s="204" t="inlineStr">
        <is>
          <t>Объект-представитель 2</t>
        </is>
      </c>
      <c r="E11" s="204" t="inlineStr">
        <is>
          <t>Объект-представитель 3</t>
        </is>
      </c>
      <c r="F11" s="206" t="n"/>
    </row>
    <row r="12" ht="179.45" customHeight="1" s="140">
      <c r="A12" s="204" t="n">
        <v>1</v>
      </c>
      <c r="B12" s="136" t="inlineStr">
        <is>
          <t>Наименование объекта-представителя</t>
        </is>
      </c>
      <c r="C12" s="204" t="inlineStr">
        <is>
          <t>Подстанция «Верещагинская» (110 кВ) с заходами линий электропередачи</t>
        </is>
      </c>
      <c r="D12" s="204" t="inlineStr">
        <is>
          <t>Реконструкция ПС 35/10 кВ «Калинино». Замена трансформаторов 2х10МВА на 2х16МВА</t>
        </is>
      </c>
      <c r="E12" s="204" t="inlineStr">
        <is>
          <t>Реконструкция ПС 110/6 кВ "Пасечная" с заменой трансформаторов</t>
        </is>
      </c>
    </row>
    <row r="13" ht="69" customHeight="1" s="140">
      <c r="A13" s="204" t="n">
        <v>2</v>
      </c>
      <c r="B13" s="136" t="inlineStr">
        <is>
          <t>Наименование субъекта Российской Федерации</t>
        </is>
      </c>
      <c r="C13" s="204" t="inlineStr">
        <is>
          <t>Краснодарский край, г. Сочи</t>
        </is>
      </c>
      <c r="D13" s="204" t="inlineStr">
        <is>
          <t>Краснодарский край, г. Краснодар</t>
        </is>
      </c>
      <c r="E13" s="204" t="inlineStr">
        <is>
          <t>г.Сочи</t>
        </is>
      </c>
    </row>
    <row r="14" ht="32.25" customHeight="1" s="140">
      <c r="A14" s="204" t="n">
        <v>3</v>
      </c>
      <c r="B14" s="136" t="inlineStr">
        <is>
          <t>Климатический район и подрайон</t>
        </is>
      </c>
      <c r="C14" s="204" t="inlineStr">
        <is>
          <t>IIIБ</t>
        </is>
      </c>
      <c r="D14" s="204" t="inlineStr">
        <is>
          <t>IIIБ</t>
        </is>
      </c>
      <c r="E14" s="204" t="inlineStr">
        <is>
          <t>IIIБ</t>
        </is>
      </c>
    </row>
    <row r="15" ht="102.75" customHeight="1" s="140">
      <c r="A15" s="204" t="n">
        <v>4</v>
      </c>
      <c r="B15" s="136" t="inlineStr">
        <is>
          <t>Мощность объекта</t>
        </is>
      </c>
      <c r="C15" s="204" t="n">
        <v>31.6</v>
      </c>
      <c r="D15" s="204" t="n">
        <v>31.68</v>
      </c>
      <c r="E15" s="204" t="n">
        <v>72</v>
      </c>
    </row>
    <row r="16" ht="409.5" customHeight="1" s="140">
      <c r="A16" s="204" t="n">
        <v>5</v>
      </c>
      <c r="B16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36" t="inlineStr">
        <is>
          <t>Маслостоки
Трубопровод из асбестоцементных напорных труб, ВТ6 250х3950 тип 1 – 31,60м
Маслостоки
- Трубопровод из асбестоцементных напорных труб, ВТ6 250х3950 тип 1 – 31,60м
- Стальная труба-футляр L=250мм, диаметр 325х6 – 12 штук
Колодцы - сборные железобетонные элементы по серии 3.900.1-14 в.1:
МК-1=ПН10+К06+КС7.3+(люк)Т+ кирпичная кладка (3 ряда)
МК-2 =ПН10 +К06 +2хКС7.3 +(люк)Т+ кирпичная кладка (1 ряд)
МК-3= ПН10+К06+КС7.3+(люк)Т+ кирпичная кладка (2 ряда)
МК-4= ПН10 +К06 +2хКС7.3 +(люк)Т+ кирпичная кладка (1 ряд)
- Кладка стен приямков и каналов (ряды кирпичные вокруг колодца) – 0,91 м3;
- Люки чугунные тяжелые – 4 шт;
- Устройство круглых сборных железобетонных канализационных колодцев диаметром 0,7 м – 1,6 м3;
- Трубы асбестоцементные напорные ВТ6 х 300 тип 1 – 31,60 м;
- Стальная труба-футляр L=250мм, диаметр 325х6 – 3 м (12 шт)  Общий объем бетона на ж/б колодцы – 1,6 м3</t>
        </is>
      </c>
      <c r="D16" s="136" t="inlineStr">
        <is>
          <t>Колодцы - сборные железобетонные элементы по серии 3.900.1-14
МК-1= ПН10 +ПП10-2+К06 +КС7.3 +(люк)Т
МК-2= ПН10 +ПП10-2+К06 +КС7.3 +(люк)Т</t>
        </is>
      </c>
      <c r="E16" s="136" t="inlineStr">
        <is>
          <t>Сеть маслотоков принята из хризотилцементных напорных труб диаметром 250мм</t>
        </is>
      </c>
    </row>
    <row r="17" ht="135.75" customHeight="1" s="140">
      <c r="A17" s="204" t="n">
        <v>6</v>
      </c>
      <c r="B17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204" t="inlineStr">
        <is>
          <t>14,367/75,57 ТЕР 4 квартал 2011 г.</t>
        </is>
      </c>
      <c r="D17" s="204" t="inlineStr">
        <is>
          <t>14,62/93,13 ТЕР 1 квартал 2017 г.</t>
        </is>
      </c>
      <c r="E17" s="204" t="inlineStr">
        <is>
          <t>32,16/312,83 1 квартал 2021 г.</t>
        </is>
      </c>
    </row>
    <row r="18" ht="32.25" customHeight="1" s="140">
      <c r="A18" s="144" t="inlineStr">
        <is>
          <t>6.1</t>
        </is>
      </c>
      <c r="B18" s="136" t="inlineStr">
        <is>
          <t>строительно-монтажные работы</t>
        </is>
      </c>
      <c r="C18" s="204" t="inlineStr">
        <is>
          <t>14,367/75,57</t>
        </is>
      </c>
      <c r="D18" s="204" t="inlineStr">
        <is>
          <t>14,62/93,13</t>
        </is>
      </c>
      <c r="E18" s="204" t="inlineStr">
        <is>
          <t>32,16/312,83</t>
        </is>
      </c>
    </row>
    <row r="19" ht="16.5" customHeight="1" s="140">
      <c r="A19" s="144" t="inlineStr">
        <is>
          <t>6.2</t>
        </is>
      </c>
      <c r="B19" s="136" t="inlineStr">
        <is>
          <t>оборудование и инвентарь</t>
        </is>
      </c>
      <c r="C19" s="204" t="n"/>
      <c r="D19" s="204" t="n"/>
      <c r="E19" s="204" t="n"/>
    </row>
    <row r="20" ht="16.5" customHeight="1" s="140">
      <c r="A20" s="144" t="inlineStr">
        <is>
          <t>6.3</t>
        </is>
      </c>
      <c r="B20" s="136" t="inlineStr">
        <is>
          <t>пусконаладочные работы</t>
        </is>
      </c>
      <c r="C20" s="204" t="n"/>
      <c r="D20" s="204" t="n"/>
      <c r="E20" s="204" t="n"/>
    </row>
    <row r="21" ht="32.25" customHeight="1" s="140">
      <c r="A21" s="144" t="inlineStr">
        <is>
          <t>6.4</t>
        </is>
      </c>
      <c r="B21" s="136" t="inlineStr">
        <is>
          <t>прочие и лимитированные затраты</t>
        </is>
      </c>
      <c r="C21" s="204" t="n"/>
      <c r="D21" s="204" t="n"/>
      <c r="E21" s="204" t="n"/>
    </row>
    <row r="22" ht="16.5" customHeight="1" s="140">
      <c r="A22" s="143" t="n">
        <v>7</v>
      </c>
      <c r="B22" s="136" t="inlineStr">
        <is>
          <t>Сопоставимый уровень цен</t>
        </is>
      </c>
      <c r="C22" s="204" t="inlineStr">
        <is>
          <t>1 квартал 2021 г.</t>
        </is>
      </c>
      <c r="D22" s="204" t="inlineStr">
        <is>
          <t>1 квартал 2021 г.</t>
        </is>
      </c>
      <c r="E22" s="204" t="inlineStr">
        <is>
          <t>1 квартал 2021 г.</t>
        </is>
      </c>
    </row>
    <row r="23" ht="119.25" customHeight="1" s="140">
      <c r="A23" s="143" t="n">
        <v>8</v>
      </c>
      <c r="B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39" t="n">
        <v>135.11176103226</v>
      </c>
      <c r="D23" s="139" t="n">
        <v>118.56036750575</v>
      </c>
      <c r="E23" s="139" t="n">
        <v>312.83</v>
      </c>
    </row>
    <row r="24" ht="63.75" customHeight="1" s="140">
      <c r="A24" s="143" t="n">
        <v>9</v>
      </c>
      <c r="B24" s="136" t="inlineStr">
        <is>
          <t>Приведенная сметная стоимость на единицу мощности, тыс. руб. (строка 8/строку 4)</t>
        </is>
      </c>
      <c r="C24" s="139" t="n">
        <v>4.2756886402614</v>
      </c>
      <c r="D24" s="139" t="n">
        <v>3.7424358429845</v>
      </c>
      <c r="E24" s="139" t="n">
        <v>4.3448611111111</v>
      </c>
    </row>
    <row r="25" ht="63.75" customHeight="1" s="140">
      <c r="A25" s="143" t="n">
        <v>10</v>
      </c>
      <c r="B25" s="136" t="inlineStr">
        <is>
          <t>Примечание</t>
        </is>
      </c>
      <c r="C25" s="136" t="n"/>
      <c r="D25" s="204" t="inlineStr">
        <is>
          <t xml:space="preserve">Выбран объектом представителем. Сопоставим с объектом 1 Наличие сметной документации в редактируемом формате </t>
        </is>
      </c>
      <c r="E25" s="204" t="n"/>
    </row>
    <row r="28" customFormat="1" s="142">
      <c r="C28" s="142" t="inlineStr">
        <is>
          <t>Составил ______________________         М.С. Колотиевская</t>
        </is>
      </c>
    </row>
    <row r="29" customFormat="1" s="142">
      <c r="C29" s="99" t="inlineStr">
        <is>
          <t xml:space="preserve">                         (подпись, инициалы, фамилия)</t>
        </is>
      </c>
    </row>
    <row r="30" customFormat="1" s="142"/>
    <row r="31" s="140">
      <c r="B31" s="142" t="n"/>
      <c r="C31" s="142" t="inlineStr">
        <is>
          <t>Проверил ______________________         М.С. Колотиевская</t>
        </is>
      </c>
      <c r="D31" s="142" t="n"/>
      <c r="E31" s="142" t="n"/>
      <c r="F31" s="142" t="n"/>
    </row>
    <row r="32" s="140">
      <c r="B32" s="142" t="n"/>
      <c r="C32" s="99" t="inlineStr">
        <is>
          <t xml:space="preserve">                        (подпись, инициалы, фамилия)</t>
        </is>
      </c>
      <c r="D32" s="142" t="n"/>
      <c r="E32" s="142" t="n"/>
      <c r="F32" s="142" t="n"/>
    </row>
  </sheetData>
  <mergeCells count="5">
    <mergeCell ref="B1:E1"/>
    <mergeCell ref="B7:F7"/>
    <mergeCell ref="B6:F6"/>
    <mergeCell ref="B2:F2"/>
    <mergeCell ref="B5:F5"/>
  </mergeCells>
  <printOptions gridLines="0" gridLinesSet="1"/>
  <pageMargins left="0.7" right="0.7" top="0.75" bottom="0.75" header="0.3" footer="0.3"/>
  <pageSetup orientation="portrait" paperSize="9" scale="37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8"/>
  <sheetViews>
    <sheetView showGridLines="1" showRowColHeaders="1" tabSelected="0" view="pageBreakPreview" topLeftCell="A4" zoomScaleNormal="85" workbookViewId="0">
      <selection activeCell="F14" sqref="F14"/>
    </sheetView>
  </sheetViews>
  <sheetFormatPr baseColWidth="8" defaultColWidth="9.140625" defaultRowHeight="14.4" outlineLevelRow="0"/>
  <cols>
    <col width="5.5703125" customWidth="1" style="140" min="1" max="1"/>
    <col width="9.140625" customWidth="1" style="140" min="2" max="2"/>
    <col width="28.140625" customWidth="1" style="140" min="3" max="3"/>
    <col width="13.85546875" customWidth="1" style="140" min="4" max="4"/>
    <col width="39" customWidth="1" style="140" min="5" max="5"/>
    <col width="14.5703125" customWidth="1" style="140" min="6" max="6"/>
    <col width="21.42578125" customWidth="1" style="140" min="7" max="7"/>
    <col width="19.5703125" customWidth="1" style="140" min="8" max="8"/>
    <col width="13" customWidth="1" style="140" min="9" max="9"/>
    <col width="20.85546875" customWidth="1" style="140" min="10" max="10"/>
    <col width="18" customWidth="1" style="140" min="11" max="11"/>
    <col width="9.140625" customWidth="1" style="140" min="12" max="12"/>
  </cols>
  <sheetData>
    <row r="3" ht="15.75" customHeight="1" s="140">
      <c r="B3" s="169" t="inlineStr">
        <is>
          <t>Приложение № 2</t>
        </is>
      </c>
    </row>
    <row r="4" ht="15.75" customHeight="1" s="140">
      <c r="B4" s="205" t="inlineStr">
        <is>
          <t>Расчет стоимости основных видов работ для выбора объекта-представителя</t>
        </is>
      </c>
    </row>
    <row r="5" ht="15.75" customHeight="1" s="140">
      <c r="B5" s="101" t="n"/>
      <c r="C5" s="101" t="n"/>
      <c r="D5" s="101" t="n"/>
      <c r="E5" s="101" t="n"/>
      <c r="F5" s="101" t="n"/>
      <c r="G5" s="101" t="n"/>
      <c r="H5" s="101" t="n"/>
      <c r="I5" s="101" t="n"/>
      <c r="J5" s="101" t="n"/>
      <c r="K5" s="101" t="n"/>
    </row>
    <row r="6" ht="15.75" customHeight="1" s="140">
      <c r="B6" s="171">
        <f>'Прил.1 Сравнит табл'!B5:F5</f>
        <v/>
      </c>
      <c r="L6" s="103" t="n"/>
    </row>
    <row r="7" ht="15.75" customHeight="1" s="140">
      <c r="B7" s="181">
        <f>'Прил.1 Сравнит табл'!B7:F7</f>
        <v/>
      </c>
      <c r="L7" s="103" t="n"/>
    </row>
    <row r="8" ht="18.75" customHeight="1" s="140">
      <c r="B8" s="104" t="n"/>
      <c r="K8" s="105" t="n"/>
    </row>
    <row r="9" ht="15.75" customFormat="1" customHeight="1" s="142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Подстанция «Верещагинская» (110 кВ) с заходами линий электропередачи</t>
        </is>
      </c>
      <c r="E9" s="216" t="n"/>
      <c r="F9" s="216" t="n"/>
      <c r="G9" s="216" t="n"/>
      <c r="H9" s="216" t="n"/>
      <c r="I9" s="216" t="n"/>
      <c r="J9" s="217" t="n"/>
    </row>
    <row r="10" ht="15.75" customFormat="1" customHeight="1" s="142">
      <c r="B10" s="218" t="n"/>
      <c r="C10" s="218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квартал 2011 г., тыс. руб.</t>
        </is>
      </c>
      <c r="G10" s="216" t="n"/>
      <c r="H10" s="216" t="n"/>
      <c r="I10" s="216" t="n"/>
      <c r="J10" s="217" t="n"/>
    </row>
    <row r="11" ht="31.7" customFormat="1" customHeight="1" s="142">
      <c r="B11" s="219" t="n"/>
      <c r="C11" s="219" t="n"/>
      <c r="D11" s="219" t="n"/>
      <c r="E11" s="219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15.75" customFormat="1" customHeight="1" s="142">
      <c r="B12" s="204" t="n">
        <v>1</v>
      </c>
      <c r="C12" s="198" t="n"/>
      <c r="D12" s="111" t="inlineStr">
        <is>
          <t>06-06-02</t>
        </is>
      </c>
      <c r="E12" s="156" t="inlineStr">
        <is>
          <t>Аварийные маслостоки</t>
        </is>
      </c>
      <c r="F12" s="200" t="n">
        <v>75.56999999999999</v>
      </c>
      <c r="G12" s="106" t="n"/>
      <c r="H12" s="106" t="n"/>
      <c r="I12" s="199" t="n"/>
      <c r="J12" s="200" t="n">
        <v>75.56999999999999</v>
      </c>
    </row>
    <row r="13" ht="15.75" customFormat="1" customHeight="1" s="142">
      <c r="B13" s="220" t="inlineStr">
        <is>
          <t>Всего по объекту:</t>
        </is>
      </c>
      <c r="C13" s="216" t="n"/>
      <c r="D13" s="216" t="n"/>
      <c r="E13" s="217" t="n"/>
      <c r="F13" s="110" t="n">
        <v>75.56999999999999</v>
      </c>
      <c r="G13" s="110" t="n">
        <v>0</v>
      </c>
      <c r="H13" s="110" t="n">
        <v>0</v>
      </c>
      <c r="I13" s="110" t="n">
        <v>0</v>
      </c>
      <c r="J13" s="110" t="n">
        <v>75.56999999999999</v>
      </c>
    </row>
    <row r="14" ht="15.75" customFormat="1" customHeight="1" s="142">
      <c r="B14" s="220" t="inlineStr">
        <is>
          <t>Всего по объекту в сопоставимом уровне цен 1 кв. 2021г:</t>
        </is>
      </c>
      <c r="C14" s="216" t="n"/>
      <c r="D14" s="216" t="n"/>
      <c r="E14" s="217" t="n"/>
      <c r="F14" s="221" t="n">
        <v>135.11176103226</v>
      </c>
      <c r="G14" s="221" t="n">
        <v>0</v>
      </c>
      <c r="H14" s="221" t="n">
        <v>0</v>
      </c>
      <c r="I14" s="221" t="n">
        <v>0</v>
      </c>
      <c r="J14" s="221" t="n">
        <v>135.11176103226</v>
      </c>
    </row>
    <row r="15" ht="15.75" customFormat="1" customHeight="1" s="142">
      <c r="B15" s="171" t="n"/>
      <c r="C15" s="142" t="n"/>
      <c r="D15" s="142" t="n"/>
      <c r="E15" s="142" t="n"/>
      <c r="F15" s="142" t="n"/>
      <c r="G15" s="142" t="n"/>
      <c r="H15" s="142" t="n"/>
      <c r="I15" s="142" t="n"/>
      <c r="J15" s="142" t="n"/>
    </row>
    <row r="16" ht="15.75" customFormat="1" customHeight="1" s="142">
      <c r="B16" s="171" t="n"/>
      <c r="C16" s="142" t="n"/>
      <c r="D16" s="142" t="n"/>
      <c r="E16" s="142" t="n"/>
      <c r="F16" s="142" t="n"/>
      <c r="G16" s="142" t="n"/>
      <c r="H16" s="142" t="n"/>
      <c r="I16" s="142" t="n"/>
      <c r="J16" s="142" t="n"/>
      <c r="K16" s="109" t="n"/>
    </row>
    <row r="17" ht="15.75" customFormat="1" customHeight="1" s="142">
      <c r="B17" s="204" t="inlineStr">
        <is>
          <t>№ п/п</t>
        </is>
      </c>
      <c r="C17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04" t="inlineStr">
        <is>
          <t>Реконструкция ПС 35/10 кВ «Калинино». Замена трансформаторов 2х10МВА на 2х16МВА</t>
        </is>
      </c>
      <c r="E17" s="216" t="n"/>
      <c r="F17" s="216" t="n"/>
      <c r="G17" s="216" t="n"/>
      <c r="H17" s="216" t="n"/>
      <c r="I17" s="216" t="n"/>
      <c r="J17" s="217" t="n"/>
    </row>
    <row r="18" ht="15.75" customFormat="1" customHeight="1" s="142">
      <c r="B18" s="218" t="n"/>
      <c r="C18" s="218" t="n"/>
      <c r="D18" s="204" t="inlineStr">
        <is>
          <t>Номер сметы</t>
        </is>
      </c>
      <c r="E18" s="204" t="inlineStr">
        <is>
          <t>Наименование сметы</t>
        </is>
      </c>
      <c r="F18" s="204" t="inlineStr">
        <is>
          <t>Сметная стоимость в уровне цен 1 кв. 2017г., тыс. руб.</t>
        </is>
      </c>
      <c r="G18" s="216" t="n"/>
      <c r="H18" s="216" t="n"/>
      <c r="I18" s="216" t="n"/>
      <c r="J18" s="217" t="n"/>
    </row>
    <row r="19" ht="31.7" customFormat="1" customHeight="1" s="142">
      <c r="B19" s="219" t="n"/>
      <c r="C19" s="219" t="n"/>
      <c r="D19" s="219" t="n"/>
      <c r="E19" s="219" t="n"/>
      <c r="F19" s="204" t="inlineStr">
        <is>
          <t>Строительные работы</t>
        </is>
      </c>
      <c r="G19" s="204" t="inlineStr">
        <is>
          <t>Монтажные работы</t>
        </is>
      </c>
      <c r="H19" s="204" t="inlineStr">
        <is>
          <t>Оборудование</t>
        </is>
      </c>
      <c r="I19" s="204" t="inlineStr">
        <is>
          <t>Прочее</t>
        </is>
      </c>
      <c r="J19" s="204" t="inlineStr">
        <is>
          <t>Всего</t>
        </is>
      </c>
    </row>
    <row r="20" ht="19.5" customFormat="1" customHeight="1" s="142">
      <c r="B20" s="204" t="n"/>
      <c r="C20" s="198" t="n"/>
      <c r="D20" s="111" t="inlineStr">
        <is>
          <t>06-01-02</t>
        </is>
      </c>
      <c r="E20" s="156" t="inlineStr">
        <is>
          <t>Аварийный маслосток Калинино</t>
        </is>
      </c>
      <c r="F20" s="200" t="n">
        <v>93.13</v>
      </c>
      <c r="G20" s="200" t="n"/>
      <c r="H20" s="200" t="n"/>
      <c r="I20" s="199" t="n"/>
      <c r="J20" s="200" t="n">
        <v>93.13</v>
      </c>
    </row>
    <row r="21" ht="15.75" customFormat="1" customHeight="1" s="142">
      <c r="B21" s="220" t="inlineStr">
        <is>
          <t>Всего по объекту:</t>
        </is>
      </c>
      <c r="C21" s="216" t="n"/>
      <c r="D21" s="216" t="n"/>
      <c r="E21" s="217" t="n"/>
      <c r="F21" s="110" t="n">
        <v>93.13</v>
      </c>
      <c r="G21" s="110" t="n">
        <v>0</v>
      </c>
      <c r="H21" s="110" t="n">
        <v>0</v>
      </c>
      <c r="I21" s="110" t="n">
        <v>0</v>
      </c>
      <c r="J21" s="110" t="n">
        <v>93.13</v>
      </c>
    </row>
    <row r="22" ht="15.75" customFormat="1" customHeight="1" s="142">
      <c r="B22" s="220" t="inlineStr">
        <is>
          <t>Всего по объекту в сопоставимом уровне цен 1 кв. 2021г:</t>
        </is>
      </c>
      <c r="C22" s="216" t="n"/>
      <c r="D22" s="216" t="n"/>
      <c r="E22" s="217" t="n"/>
      <c r="F22" s="221" t="n">
        <v>118.56036750576</v>
      </c>
      <c r="G22" s="221" t="n">
        <v>0</v>
      </c>
      <c r="H22" s="221" t="n">
        <v>0</v>
      </c>
      <c r="I22" s="221" t="n">
        <v>0</v>
      </c>
      <c r="J22" s="221" t="n">
        <v>118.56036750576</v>
      </c>
    </row>
    <row r="23" ht="15.75" customFormat="1" customHeight="1" s="142">
      <c r="B23" s="112" t="n"/>
      <c r="C23" s="112" t="n"/>
      <c r="D23" s="112" t="n"/>
      <c r="E23" s="112" t="n"/>
      <c r="F23" s="222" t="n"/>
      <c r="G23" s="222" t="n"/>
      <c r="H23" s="222" t="n"/>
      <c r="I23" s="222" t="n"/>
      <c r="J23" s="222" t="n"/>
    </row>
    <row r="24" ht="15.75" customFormat="1" customHeight="1" s="142">
      <c r="B24" s="171" t="n"/>
      <c r="C24" s="142" t="n"/>
      <c r="D24" s="142" t="n"/>
      <c r="E24" s="142" t="n"/>
      <c r="F24" s="142" t="n"/>
      <c r="G24" s="142" t="n"/>
      <c r="H24" s="142" t="n"/>
      <c r="I24" s="142" t="n"/>
      <c r="J24" s="142" t="n"/>
    </row>
    <row r="25" ht="32.25" customFormat="1" customHeight="1" s="142">
      <c r="B25" s="204" t="inlineStr">
        <is>
          <t>№ п/п</t>
        </is>
      </c>
      <c r="C25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204" t="inlineStr">
        <is>
          <t>Реконструкция ПС 110/6 кВ "Пасечная" с заменой трансформаторов</t>
        </is>
      </c>
      <c r="E25" s="216" t="n"/>
      <c r="F25" s="216" t="n"/>
      <c r="G25" s="216" t="n"/>
      <c r="H25" s="216" t="n"/>
      <c r="I25" s="216" t="n"/>
      <c r="J25" s="217" t="n"/>
    </row>
    <row r="26" ht="15.75" customFormat="1" customHeight="1" s="142">
      <c r="B26" s="218" t="n"/>
      <c r="C26" s="218" t="n"/>
      <c r="D26" s="204" t="inlineStr">
        <is>
          <t>Номер сметы</t>
        </is>
      </c>
      <c r="E26" s="204" t="inlineStr">
        <is>
          <t>Наименование сметы</t>
        </is>
      </c>
      <c r="F26" s="204" t="inlineStr">
        <is>
          <t>Сметная стоимость в уровне цен 1 кв. 2021г., тыс. руб.</t>
        </is>
      </c>
      <c r="G26" s="216" t="n"/>
      <c r="H26" s="216" t="n"/>
      <c r="I26" s="216" t="n"/>
      <c r="J26" s="217" t="n"/>
    </row>
    <row r="27" ht="31.7" customFormat="1" customHeight="1" s="142">
      <c r="B27" s="219" t="n"/>
      <c r="C27" s="219" t="n"/>
      <c r="D27" s="219" t="n"/>
      <c r="E27" s="219" t="n"/>
      <c r="F27" s="204" t="inlineStr">
        <is>
          <t>Строительные работы</t>
        </is>
      </c>
      <c r="G27" s="204" t="inlineStr">
        <is>
          <t>Монтажные работы</t>
        </is>
      </c>
      <c r="H27" s="204" t="inlineStr">
        <is>
          <t>Оборудование</t>
        </is>
      </c>
      <c r="I27" s="204" t="inlineStr">
        <is>
          <t>Прочее</t>
        </is>
      </c>
      <c r="J27" s="204" t="inlineStr">
        <is>
          <t>Всего</t>
        </is>
      </c>
    </row>
    <row r="28" ht="19.5" customFormat="1" customHeight="1" s="142">
      <c r="B28" s="204" t="n"/>
      <c r="C28" s="198" t="n"/>
      <c r="D28" s="111" t="inlineStr">
        <is>
          <t>06-04-01</t>
        </is>
      </c>
      <c r="E28" s="156" t="inlineStr">
        <is>
          <t>Маслостоки</t>
        </is>
      </c>
      <c r="F28" s="199" t="n">
        <v>312.83</v>
      </c>
      <c r="G28" s="200" t="n"/>
      <c r="H28" s="200" t="n"/>
      <c r="I28" s="199" t="n"/>
      <c r="J28" s="200" t="n">
        <v>312.83</v>
      </c>
    </row>
    <row r="29" ht="15.75" customFormat="1" customHeight="1" s="142">
      <c r="B29" s="220" t="inlineStr">
        <is>
          <t>Всего по объекту:</t>
        </is>
      </c>
      <c r="C29" s="216" t="n"/>
      <c r="D29" s="216" t="n"/>
      <c r="E29" s="217" t="n"/>
      <c r="F29" s="110" t="n">
        <v>312.83</v>
      </c>
      <c r="G29" s="110" t="n">
        <v>0</v>
      </c>
      <c r="H29" s="110" t="n">
        <v>0</v>
      </c>
      <c r="I29" s="110" t="n">
        <v>0</v>
      </c>
      <c r="J29" s="110" t="n">
        <v>312.83</v>
      </c>
    </row>
    <row r="30" ht="15.75" customFormat="1" customHeight="1" s="142">
      <c r="B30" s="220" t="inlineStr">
        <is>
          <t>Всего по объекту в сопоставимом уровне цен 1 кв. 2021г:</t>
        </is>
      </c>
      <c r="C30" s="216" t="n"/>
      <c r="D30" s="216" t="n"/>
      <c r="E30" s="217" t="n"/>
      <c r="F30" s="221" t="n">
        <v>312.83</v>
      </c>
      <c r="G30" s="221" t="n">
        <v>0</v>
      </c>
      <c r="H30" s="221" t="n">
        <v>0</v>
      </c>
      <c r="I30" s="221" t="n">
        <v>0</v>
      </c>
      <c r="J30" s="221" t="n">
        <v>312.83</v>
      </c>
    </row>
    <row r="31" ht="15.75" customFormat="1" customHeight="1" s="142">
      <c r="B31" s="171" t="n"/>
    </row>
    <row r="32" ht="15.75" customFormat="1" customHeight="1" s="142"/>
    <row r="33" ht="15.75" customFormat="1" customHeight="1" s="142">
      <c r="C33" s="142" t="inlineStr">
        <is>
          <t>Составил ______________________         М.С. Колотиевская</t>
        </is>
      </c>
    </row>
    <row r="34" ht="15.75" customFormat="1" customHeight="1" s="142">
      <c r="C34" s="99" t="inlineStr">
        <is>
          <t xml:space="preserve">                         (подпись, инициалы, фамилия)</t>
        </is>
      </c>
    </row>
    <row r="35" ht="15.75" customFormat="1" customHeight="1" s="142"/>
    <row r="36" ht="15.75" customHeight="1" s="140">
      <c r="B36" s="142" t="n"/>
      <c r="C36" s="142" t="inlineStr">
        <is>
          <t>Проверил ______________________         М.С. Колотиевская</t>
        </is>
      </c>
      <c r="D36" s="142" t="n"/>
      <c r="E36" s="142" t="n"/>
      <c r="F36" s="142" t="n"/>
      <c r="G36" s="142" t="n"/>
      <c r="H36" s="142" t="n"/>
      <c r="I36" s="142" t="n"/>
      <c r="J36" s="142" t="n"/>
    </row>
    <row r="37" ht="15.75" customHeight="1" s="140">
      <c r="B37" s="142" t="n"/>
      <c r="C37" s="99" t="inlineStr">
        <is>
          <t xml:space="preserve">                        (подпись, инициалы, фамилия)</t>
        </is>
      </c>
      <c r="D37" s="142" t="n"/>
      <c r="E37" s="142" t="n"/>
      <c r="F37" s="142" t="n"/>
      <c r="G37" s="142" t="n"/>
      <c r="H37" s="142" t="n"/>
      <c r="I37" s="142" t="n"/>
      <c r="J37" s="142" t="n"/>
    </row>
    <row r="38" ht="15.75" customHeight="1" s="140">
      <c r="B38" s="142" t="n"/>
      <c r="C38" s="142" t="n"/>
      <c r="D38" s="142" t="n"/>
      <c r="E38" s="142" t="n"/>
      <c r="F38" s="142" t="n"/>
      <c r="G38" s="142" t="n"/>
      <c r="H38" s="142" t="n"/>
      <c r="I38" s="142" t="n"/>
      <c r="J38" s="142" t="n"/>
    </row>
  </sheetData>
  <mergeCells count="28">
    <mergeCell ref="D9:J9"/>
    <mergeCell ref="C17:C19"/>
    <mergeCell ref="F10:J10"/>
    <mergeCell ref="B30:E30"/>
    <mergeCell ref="D25:J25"/>
    <mergeCell ref="B6:K6"/>
    <mergeCell ref="E10:E11"/>
    <mergeCell ref="B4:K4"/>
    <mergeCell ref="B7:K7"/>
    <mergeCell ref="F18:J18"/>
    <mergeCell ref="B25:B27"/>
    <mergeCell ref="B22:E22"/>
    <mergeCell ref="F26:J26"/>
    <mergeCell ref="B3:K3"/>
    <mergeCell ref="D18:D19"/>
    <mergeCell ref="B21:E21"/>
    <mergeCell ref="E26:E27"/>
    <mergeCell ref="B14:E14"/>
    <mergeCell ref="B17:B19"/>
    <mergeCell ref="D10:D11"/>
    <mergeCell ref="D17:J17"/>
    <mergeCell ref="C25:C27"/>
    <mergeCell ref="B13:E13"/>
    <mergeCell ref="E18:E19"/>
    <mergeCell ref="D26:D27"/>
    <mergeCell ref="B29:E29"/>
    <mergeCell ref="B9:B11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8"/>
  <sheetViews>
    <sheetView showGridLines="1" showRowColHeaders="1" tabSelected="0" view="pageBreakPreview" zoomScale="60" workbookViewId="0">
      <selection activeCell="A7" sqref="A7"/>
    </sheetView>
  </sheetViews>
  <sheetFormatPr baseColWidth="8" defaultColWidth="9.140625" defaultRowHeight="14.4" outlineLevelRow="0"/>
  <cols>
    <col width="9.140625" customWidth="1" style="140" min="1" max="1"/>
    <col width="12.5703125" customWidth="1" style="140" min="2" max="2"/>
    <col width="17" customWidth="1" style="140" min="3" max="3"/>
    <col width="49.7109375" customWidth="1" style="140" min="4" max="4"/>
    <col width="16.28515625" customWidth="1" style="140" min="5" max="5"/>
    <col width="20.7109375" customWidth="1" style="140" min="6" max="6"/>
    <col width="16.140625" customWidth="1" style="140" min="7" max="7"/>
    <col width="16.7109375" customWidth="1" style="140" min="8" max="8"/>
    <col width="9.140625" customWidth="1" style="140" min="9" max="9"/>
  </cols>
  <sheetData>
    <row r="2" ht="15.75" customHeight="1" s="140">
      <c r="A2" s="169" t="inlineStr">
        <is>
          <t xml:space="preserve">Приложение № 3 </t>
        </is>
      </c>
    </row>
    <row r="3" ht="18.75" customHeight="1" s="140">
      <c r="A3" s="185" t="inlineStr">
        <is>
          <t>Объектная ресурсная ведомость</t>
        </is>
      </c>
    </row>
    <row r="4" ht="18.75" customHeight="1" s="140">
      <c r="A4" s="185" t="n"/>
      <c r="B4" s="185" t="n"/>
      <c r="C4" s="1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2" t="n"/>
      <c r="J4" s="142" t="n"/>
      <c r="K4" s="142" t="n"/>
      <c r="L4" s="142" t="n"/>
    </row>
    <row r="5" ht="18.75" customHeight="1" s="140">
      <c r="A5" s="104" t="n"/>
    </row>
    <row r="6" ht="15.75" customHeight="1" s="140">
      <c r="A6" s="181" t="inlineStr">
        <is>
          <t>Наименование разрабатываемого показателя УНЦ -  Демонтаж аварийных маслостоков</t>
        </is>
      </c>
    </row>
    <row r="7" ht="15.75" customFormat="1" customHeight="1" s="142">
      <c r="A7" s="18" t="n"/>
      <c r="B7" s="18" t="n"/>
      <c r="C7" s="18" t="n"/>
      <c r="D7" s="18" t="n"/>
      <c r="E7" s="18" t="n"/>
      <c r="F7" s="18" t="n"/>
      <c r="G7" s="18" t="n"/>
      <c r="H7" s="18" t="n"/>
    </row>
    <row r="8" ht="38.25" customFormat="1" customHeight="1" s="142">
      <c r="A8" s="204" t="inlineStr">
        <is>
          <t>п/п</t>
        </is>
      </c>
      <c r="B8" s="204" t="inlineStr">
        <is>
          <t>№ЛСР</t>
        </is>
      </c>
      <c r="C8" s="204" t="inlineStr">
        <is>
          <t>Код ресурса</t>
        </is>
      </c>
      <c r="D8" s="204" t="inlineStr">
        <is>
          <t>Наименование ресурса</t>
        </is>
      </c>
      <c r="E8" s="204" t="inlineStr">
        <is>
          <t>Ед. изм.</t>
        </is>
      </c>
      <c r="F8" s="204" t="inlineStr">
        <is>
          <t>Кол-во единиц по данным объекта-представителя</t>
        </is>
      </c>
      <c r="G8" s="204" t="inlineStr">
        <is>
          <t>Сметная стоимость в ценах на 01.01.2000 (руб.)</t>
        </is>
      </c>
      <c r="H8" s="217" t="n"/>
    </row>
    <row r="9" ht="40.7" customFormat="1" customHeight="1" s="142">
      <c r="A9" s="219" t="n"/>
      <c r="B9" s="219" t="n"/>
      <c r="C9" s="219" t="n"/>
      <c r="D9" s="219" t="n"/>
      <c r="E9" s="219" t="n"/>
      <c r="F9" s="219" t="n"/>
      <c r="G9" s="204" t="inlineStr">
        <is>
          <t>на ед.изм.</t>
        </is>
      </c>
      <c r="H9" s="204" t="inlineStr">
        <is>
          <t>общая</t>
        </is>
      </c>
    </row>
    <row r="10" ht="15.75" customFormat="1" customHeight="1" s="142">
      <c r="A10" s="204" t="n">
        <v>1</v>
      </c>
      <c r="B10" s="204" t="n"/>
      <c r="C10" s="204" t="n">
        <v>2</v>
      </c>
      <c r="D10" s="204" t="inlineStr">
        <is>
          <t>З</t>
        </is>
      </c>
      <c r="E10" s="204" t="n">
        <v>4</v>
      </c>
      <c r="F10" s="204" t="n">
        <v>5</v>
      </c>
      <c r="G10" s="17" t="n">
        <v>6</v>
      </c>
      <c r="H10" s="17" t="n">
        <v>7</v>
      </c>
    </row>
    <row r="11" ht="15.75" customFormat="1" customHeight="1" s="15">
      <c r="A11" s="182" t="inlineStr">
        <is>
          <t>Затраты труда рабочих</t>
        </is>
      </c>
      <c r="B11" s="216" t="n"/>
      <c r="C11" s="216" t="n"/>
      <c r="D11" s="216" t="n"/>
      <c r="E11" s="217" t="n"/>
      <c r="F11" s="182" t="n">
        <v>198.9656428</v>
      </c>
      <c r="G11" s="20" t="n"/>
      <c r="H11" s="20">
        <f>SUM(H12:H22)</f>
        <v/>
      </c>
    </row>
    <row r="12" ht="15.75" customFormat="1" customHeight="1" s="142">
      <c r="A12" s="183" t="n">
        <v>1</v>
      </c>
      <c r="B12" s="183" t="n"/>
      <c r="C12" s="184" t="inlineStr">
        <is>
          <t>1-100-20</t>
        </is>
      </c>
      <c r="D12" s="184" t="inlineStr">
        <is>
          <t>Затраты труда рабочих (ср 2)</t>
        </is>
      </c>
      <c r="E12" s="183" t="inlineStr">
        <is>
          <t>чел.-ч</t>
        </is>
      </c>
      <c r="F12" s="183" t="n">
        <v>66.87953400000001</v>
      </c>
      <c r="G12" s="188" t="n">
        <v>7.8</v>
      </c>
      <c r="H12" s="188">
        <f>ROUND(F12*G12,2)</f>
        <v/>
      </c>
    </row>
    <row r="13" ht="15.75" customFormat="1" customHeight="1" s="142">
      <c r="A13" s="183" t="n">
        <v>2</v>
      </c>
      <c r="B13" s="183" t="n"/>
      <c r="C13" s="184" t="inlineStr">
        <is>
          <t>1-100-15</t>
        </is>
      </c>
      <c r="D13" s="184" t="inlineStr">
        <is>
          <t>Затраты труда рабочих (ср 1,5)</t>
        </is>
      </c>
      <c r="E13" s="183" t="inlineStr">
        <is>
          <t>чел.-ч</t>
        </is>
      </c>
      <c r="F13" s="183" t="n">
        <v>47.97666</v>
      </c>
      <c r="G13" s="188" t="n">
        <v>7.5</v>
      </c>
      <c r="H13" s="188">
        <f>ROUND(F13*G13,2)</f>
        <v/>
      </c>
    </row>
    <row r="14" ht="15.75" customFormat="1" customHeight="1" s="142">
      <c r="A14" s="183" t="n">
        <v>3</v>
      </c>
      <c r="B14" s="183" t="n"/>
      <c r="C14" s="184" t="inlineStr">
        <is>
          <t>1-100-34</t>
        </is>
      </c>
      <c r="D14" s="184" t="inlineStr">
        <is>
          <t>Затраты труда рабочих (ср 3,4)</t>
        </is>
      </c>
      <c r="E14" s="183" t="inlineStr">
        <is>
          <t>чел.-ч</t>
        </is>
      </c>
      <c r="F14" s="183" t="n">
        <v>33.8837904</v>
      </c>
      <c r="G14" s="188" t="n">
        <v>8.970000000000001</v>
      </c>
      <c r="H14" s="188">
        <f>ROUND(F14*G14,2)</f>
        <v/>
      </c>
    </row>
    <row r="15" ht="15.75" customFormat="1" customHeight="1" s="142">
      <c r="A15" s="183" t="n">
        <v>4</v>
      </c>
      <c r="B15" s="183" t="n"/>
      <c r="C15" s="184" t="inlineStr">
        <is>
          <t>1-100-38</t>
        </is>
      </c>
      <c r="D15" s="184" t="inlineStr">
        <is>
          <t>Затраты труда рабочих (ср 3,8)</t>
        </is>
      </c>
      <c r="E15" s="183" t="inlineStr">
        <is>
          <t>чел.час</t>
        </is>
      </c>
      <c r="F15" s="183" t="n">
        <v>24.5643552</v>
      </c>
      <c r="G15" s="188" t="n">
        <v>7.55</v>
      </c>
      <c r="H15" s="188">
        <f>ROUND(F15*G15,2)</f>
        <v/>
      </c>
    </row>
    <row r="16" ht="15.75" customFormat="1" customHeight="1" s="142">
      <c r="A16" s="183" t="n">
        <v>5</v>
      </c>
      <c r="B16" s="183" t="n"/>
      <c r="C16" s="184" t="inlineStr">
        <is>
          <t>1-100-29</t>
        </is>
      </c>
      <c r="D16" s="184" t="inlineStr">
        <is>
          <t>Затраты труда рабочих (ср 2,9)</t>
        </is>
      </c>
      <c r="E16" s="183" t="inlineStr">
        <is>
          <t>чел.-ч</t>
        </is>
      </c>
      <c r="F16" s="183" t="n">
        <v>8.904</v>
      </c>
      <c r="G16" s="188" t="n">
        <v>8.460000000000001</v>
      </c>
      <c r="H16" s="188">
        <f>ROUND(F16*G16,2)</f>
        <v/>
      </c>
    </row>
    <row r="17" ht="15.75" customFormat="1" customHeight="1" s="142">
      <c r="A17" s="183" t="n">
        <v>6</v>
      </c>
      <c r="B17" s="183" t="n"/>
      <c r="C17" s="184" t="inlineStr">
        <is>
          <t>1-100-32</t>
        </is>
      </c>
      <c r="D17" s="184" t="inlineStr">
        <is>
          <t>Затраты труда рабочих (ср 3,2)</t>
        </is>
      </c>
      <c r="E17" s="183" t="inlineStr">
        <is>
          <t>чел.-ч</t>
        </is>
      </c>
      <c r="F17" s="183" t="n">
        <v>8.1881184</v>
      </c>
      <c r="G17" s="188" t="n">
        <v>8.74</v>
      </c>
      <c r="H17" s="188">
        <f>ROUND(F17*G17,2)</f>
        <v/>
      </c>
    </row>
    <row r="18" ht="15.75" customFormat="1" customHeight="1" s="142">
      <c r="A18" s="183" t="n">
        <v>7</v>
      </c>
      <c r="B18" s="183" t="n"/>
      <c r="C18" s="184" t="inlineStr">
        <is>
          <t>1-100-27</t>
        </is>
      </c>
      <c r="D18" s="184" t="inlineStr">
        <is>
          <t>Затраты труда рабочих (ср 2,7)</t>
        </is>
      </c>
      <c r="E18" s="183" t="inlineStr">
        <is>
          <t>чел.-ч</t>
        </is>
      </c>
      <c r="F18" s="183" t="n">
        <v>3.97341</v>
      </c>
      <c r="G18" s="188" t="n">
        <v>8.31</v>
      </c>
      <c r="H18" s="188">
        <f>ROUND(F18*G18,2)</f>
        <v/>
      </c>
    </row>
    <row r="19" ht="15.75" customFormat="1" customHeight="1" s="142">
      <c r="A19" s="183" t="n">
        <v>8</v>
      </c>
      <c r="B19" s="183" t="n"/>
      <c r="C19" s="184" t="inlineStr">
        <is>
          <t>1-100-49</t>
        </is>
      </c>
      <c r="D19" s="184" t="inlineStr">
        <is>
          <t>Затраты труда рабочих (ср 4,9)</t>
        </is>
      </c>
      <c r="E19" s="183" t="inlineStr">
        <is>
          <t>чел.-ч</t>
        </is>
      </c>
      <c r="F19" s="183" t="n">
        <v>2.4237076</v>
      </c>
      <c r="G19" s="188" t="n">
        <v>10.94</v>
      </c>
      <c r="H19" s="188">
        <f>ROUND(F19*G19,2)</f>
        <v/>
      </c>
    </row>
    <row r="20" ht="15.75" customFormat="1" customHeight="1" s="142">
      <c r="A20" s="183" t="n">
        <v>9</v>
      </c>
      <c r="B20" s="183" t="n"/>
      <c r="C20" s="184" t="inlineStr">
        <is>
          <t>1-100-39</t>
        </is>
      </c>
      <c r="D20" s="184" t="inlineStr">
        <is>
          <t>Затраты труда рабочих (ср 3,9)</t>
        </is>
      </c>
      <c r="E20" s="183" t="inlineStr">
        <is>
          <t>чел.-ч</t>
        </is>
      </c>
      <c r="F20" s="183" t="n">
        <v>1.01124</v>
      </c>
      <c r="G20" s="188" t="n">
        <v>9.51</v>
      </c>
      <c r="H20" s="188">
        <f>ROUND(F20*G20,2)</f>
        <v/>
      </c>
    </row>
    <row r="21" ht="15.75" customFormat="1" customHeight="1" s="142">
      <c r="A21" s="183" t="n">
        <v>10</v>
      </c>
      <c r="B21" s="183" t="n"/>
      <c r="C21" s="184" t="inlineStr">
        <is>
          <t>1-100-35</t>
        </is>
      </c>
      <c r="D21" s="184" t="inlineStr">
        <is>
          <t>Затраты труда рабочих (ср 3,5)</t>
        </is>
      </c>
      <c r="E21" s="183" t="inlineStr">
        <is>
          <t>чел.-ч</t>
        </is>
      </c>
      <c r="F21" s="183" t="n">
        <v>0.953364</v>
      </c>
      <c r="G21" s="188" t="n">
        <v>9.07</v>
      </c>
      <c r="H21" s="188">
        <f>ROUND(F21*G21,2)</f>
        <v/>
      </c>
    </row>
    <row r="22" ht="15.75" customFormat="1" customHeight="1" s="142">
      <c r="A22" s="183" t="n">
        <v>11</v>
      </c>
      <c r="B22" s="183" t="n"/>
      <c r="C22" s="184" t="inlineStr">
        <is>
          <t>1-100-17</t>
        </is>
      </c>
      <c r="D22" s="184" t="inlineStr">
        <is>
          <t>Затраты труда рабочих (ср 1,7)</t>
        </is>
      </c>
      <c r="E22" s="183" t="inlineStr">
        <is>
          <t>чел.-ч</t>
        </is>
      </c>
      <c r="F22" s="183" t="n">
        <v>0.2074632</v>
      </c>
      <c r="G22" s="188" t="n">
        <v>7.62</v>
      </c>
      <c r="H22" s="188">
        <f>ROUND(F22*G22,2)</f>
        <v/>
      </c>
    </row>
    <row r="23" ht="15.75" customFormat="1" customHeight="1" s="15">
      <c r="A23" s="182" t="inlineStr">
        <is>
          <t>Затраты труда машинистов</t>
        </is>
      </c>
      <c r="B23" s="216" t="n"/>
      <c r="C23" s="216" t="n"/>
      <c r="D23" s="216" t="n"/>
      <c r="E23" s="217" t="n"/>
      <c r="F23" s="182" t="n">
        <v>17.3721349</v>
      </c>
      <c r="G23" s="20" t="n"/>
      <c r="H23" s="20">
        <f>SUM(H24:H24)</f>
        <v/>
      </c>
    </row>
    <row r="24" ht="15.75" customFormat="1" customHeight="1" s="142">
      <c r="A24" s="183" t="n">
        <v>12</v>
      </c>
      <c r="B24" s="183" t="n"/>
      <c r="C24" s="184" t="n">
        <v>2</v>
      </c>
      <c r="D24" s="184" t="inlineStr">
        <is>
          <t>Затраты труда машинистов</t>
        </is>
      </c>
      <c r="E24" s="183" t="inlineStr">
        <is>
          <t>чел.-ч</t>
        </is>
      </c>
      <c r="F24" s="183" t="n">
        <v>17.3721349</v>
      </c>
      <c r="G24" s="188" t="n">
        <v>13.19</v>
      </c>
      <c r="H24" s="188">
        <f>ROUND(F24*G24,2)</f>
        <v/>
      </c>
    </row>
    <row r="25" ht="15.75" customFormat="1" customHeight="1" s="15">
      <c r="A25" s="182" t="inlineStr">
        <is>
          <t>Машины и механизмы</t>
        </is>
      </c>
      <c r="B25" s="216" t="n"/>
      <c r="C25" s="216" t="n"/>
      <c r="D25" s="216" t="n"/>
      <c r="E25" s="217" t="n"/>
      <c r="F25" s="182" t="n"/>
      <c r="G25" s="20" t="n"/>
      <c r="H25" s="20">
        <f>SUM(H26:H43)</f>
        <v/>
      </c>
    </row>
    <row r="26" ht="31.7" customFormat="1" customHeight="1" s="142">
      <c r="A26" s="183" t="n">
        <v>13</v>
      </c>
      <c r="B26" s="183" t="n"/>
      <c r="C26" s="25" t="inlineStr">
        <is>
          <t>91.05.06-012</t>
        </is>
      </c>
      <c r="D26" s="184" t="inlineStr">
        <is>
          <t>Краны на гусеничном ходу, грузоподъемность до 16 т</t>
        </is>
      </c>
      <c r="E26" s="183" t="inlineStr">
        <is>
          <t>маш.час</t>
        </is>
      </c>
      <c r="F26" s="183" t="n">
        <v>8.426068799999999</v>
      </c>
      <c r="G26" s="188" t="n">
        <v>96.89</v>
      </c>
      <c r="H26" s="188">
        <f>ROUND(F26*G26,2)</f>
        <v/>
      </c>
    </row>
    <row r="27" ht="31.7" customFormat="1" customHeight="1" s="142">
      <c r="A27" s="183" t="n">
        <v>14</v>
      </c>
      <c r="B27" s="183" t="n"/>
      <c r="C27" s="25" t="inlineStr">
        <is>
          <t>91.05.05-015</t>
        </is>
      </c>
      <c r="D27" s="184" t="inlineStr">
        <is>
          <t>Краны на автомобильном ходу, грузоподъемность 16 т</t>
        </is>
      </c>
      <c r="E27" s="183" t="inlineStr">
        <is>
          <t>маш.час</t>
        </is>
      </c>
      <c r="F27" s="183" t="n">
        <v>3.403519</v>
      </c>
      <c r="G27" s="188" t="n">
        <v>115.4</v>
      </c>
      <c r="H27" s="188">
        <f>ROUND(F27*G27,2)</f>
        <v/>
      </c>
    </row>
    <row r="28" ht="15.75" customFormat="1" customHeight="1" s="142">
      <c r="A28" s="183" t="n">
        <v>15</v>
      </c>
      <c r="B28" s="183" t="n"/>
      <c r="C28" s="25" t="inlineStr">
        <is>
          <t>91.14.02-001</t>
        </is>
      </c>
      <c r="D28" s="184" t="inlineStr">
        <is>
          <t>Автомобили бортовые, грузоподъемность до 5 т</t>
        </is>
      </c>
      <c r="E28" s="183" t="inlineStr">
        <is>
          <t>маш.час</t>
        </is>
      </c>
      <c r="F28" s="183" t="n">
        <v>3.2280292</v>
      </c>
      <c r="G28" s="188" t="n">
        <v>65.70999999999999</v>
      </c>
      <c r="H28" s="188">
        <f>ROUND(F28*G28,2)</f>
        <v/>
      </c>
    </row>
    <row r="29" ht="31.7" customFormat="1" customHeight="1" s="142">
      <c r="A29" s="183" t="n">
        <v>16</v>
      </c>
      <c r="B29" s="183" t="n"/>
      <c r="C29" s="25" t="inlineStr">
        <is>
          <t>021243</t>
        </is>
      </c>
      <c r="D29" s="184" t="inlineStr">
        <is>
          <t>Краны на гусеничном ходу при работе на других видах строительства до 16 т</t>
        </is>
      </c>
      <c r="E29" s="183" t="inlineStr">
        <is>
          <t>маш.час</t>
        </is>
      </c>
      <c r="F29" s="183" t="n">
        <v>1.8364711</v>
      </c>
      <c r="G29" s="188" t="n">
        <v>80.97</v>
      </c>
      <c r="H29" s="188">
        <f>ROUND(F29*G29,2)</f>
        <v/>
      </c>
    </row>
    <row r="30" ht="15.75" customFormat="1" customHeight="1" s="142">
      <c r="A30" s="183" t="n">
        <v>17</v>
      </c>
      <c r="B30" s="183" t="n"/>
      <c r="C30" s="25" t="inlineStr">
        <is>
          <t>91.05.01-017</t>
        </is>
      </c>
      <c r="D30" s="184" t="inlineStr">
        <is>
          <t>Краны башенные, грузоподъемность 8 т</t>
        </is>
      </c>
      <c r="E30" s="183" t="inlineStr">
        <is>
          <t>маш.час</t>
        </is>
      </c>
      <c r="F30" s="183" t="n">
        <v>0.40482</v>
      </c>
      <c r="G30" s="188" t="n">
        <v>86.40000000000001</v>
      </c>
      <c r="H30" s="188">
        <f>ROUND(F30*G30,2)</f>
        <v/>
      </c>
    </row>
    <row r="31" ht="15.75" customFormat="1" customHeight="1" s="142">
      <c r="A31" s="183" t="n">
        <v>18</v>
      </c>
      <c r="B31" s="183" t="n"/>
      <c r="C31" s="25" t="n">
        <v>400001</v>
      </c>
      <c r="D31" s="184" t="inlineStr">
        <is>
          <t>Автомобили бортовые, грузоподъемность до 5 т</t>
        </is>
      </c>
      <c r="E31" s="183" t="inlineStr">
        <is>
          <t>маш.час</t>
        </is>
      </c>
      <c r="F31" s="183" t="n">
        <v>0.1568833</v>
      </c>
      <c r="G31" s="188" t="n">
        <v>95.58</v>
      </c>
      <c r="H31" s="188">
        <f>ROUND(F31*G31,2)</f>
        <v/>
      </c>
    </row>
    <row r="32" ht="31.7" customFormat="1" customHeight="1" s="142">
      <c r="A32" s="183" t="n">
        <v>19</v>
      </c>
      <c r="B32" s="183" t="n"/>
      <c r="C32" s="25" t="inlineStr">
        <is>
          <t>021141</t>
        </is>
      </c>
      <c r="D32" s="184" t="inlineStr">
        <is>
          <t>Краны на автомобильном ходу при работе на других видах строительства 10 т</t>
        </is>
      </c>
      <c r="E32" s="183" t="inlineStr">
        <is>
          <t>маш.час</t>
        </is>
      </c>
      <c r="F32" s="183" t="n">
        <v>0.0522945</v>
      </c>
      <c r="G32" s="188" t="n">
        <v>133.62</v>
      </c>
      <c r="H32" s="188">
        <f>ROUND(F32*G32,2)</f>
        <v/>
      </c>
    </row>
    <row r="33" ht="15.75" customFormat="1" customHeight="1" s="142">
      <c r="A33" s="183" t="n">
        <v>20</v>
      </c>
      <c r="B33" s="183" t="n"/>
      <c r="C33" s="25" t="inlineStr">
        <is>
          <t>91.08.04-021</t>
        </is>
      </c>
      <c r="D33" s="184" t="inlineStr">
        <is>
          <t>Котлы битумные передвижные 400 л</t>
        </is>
      </c>
      <c r="E33" s="183" t="inlineStr">
        <is>
          <t>маш.час</t>
        </is>
      </c>
      <c r="F33" s="183" t="n">
        <v>0.1716063</v>
      </c>
      <c r="G33" s="188" t="n">
        <v>30</v>
      </c>
      <c r="H33" s="188">
        <f>ROUND(F33*G33,2)</f>
        <v/>
      </c>
    </row>
    <row r="34" ht="15.75" customFormat="1" customHeight="1" s="142">
      <c r="A34" s="183" t="n">
        <v>21</v>
      </c>
      <c r="B34" s="183" t="n"/>
      <c r="C34" s="25" t="n">
        <v>111100</v>
      </c>
      <c r="D34" s="184" t="inlineStr">
        <is>
          <t>Вибратор глубинный</t>
        </is>
      </c>
      <c r="E34" s="183" t="inlineStr">
        <is>
          <t>маш.час</t>
        </is>
      </c>
      <c r="F34" s="183" t="n">
        <v>1.3363627</v>
      </c>
      <c r="G34" s="188" t="n">
        <v>3.21</v>
      </c>
      <c r="H34" s="188">
        <f>ROUND(F34*G34,2)</f>
        <v/>
      </c>
    </row>
    <row r="35" ht="31.7" customFormat="1" customHeight="1" s="142">
      <c r="A35" s="183" t="n">
        <v>22</v>
      </c>
      <c r="B35" s="183" t="n"/>
      <c r="C35" s="25" t="inlineStr">
        <is>
          <t>040502</t>
        </is>
      </c>
      <c r="D35" s="184" t="inlineStr">
        <is>
          <t>Установки для сварки ручной дуговой (постоянного тока)</t>
        </is>
      </c>
      <c r="E35" s="183" t="inlineStr">
        <is>
          <t>маш.час</t>
        </is>
      </c>
      <c r="F35" s="183" t="n">
        <v>0.5192907</v>
      </c>
      <c r="G35" s="188" t="n">
        <v>5.42</v>
      </c>
      <c r="H35" s="188">
        <f>ROUND(F35*G35,2)</f>
        <v/>
      </c>
    </row>
    <row r="36" ht="15.75" customFormat="1" customHeight="1" s="142">
      <c r="A36" s="183" t="n">
        <v>23</v>
      </c>
      <c r="B36" s="183" t="n"/>
      <c r="C36" s="25" t="inlineStr">
        <is>
          <t>030101</t>
        </is>
      </c>
      <c r="D36" s="184" t="inlineStr">
        <is>
          <t>Автопогрузчики 5 т</t>
        </is>
      </c>
      <c r="E36" s="183" t="inlineStr">
        <is>
          <t>маш.час</t>
        </is>
      </c>
      <c r="F36" s="183" t="n">
        <v>0.0061657</v>
      </c>
      <c r="G36" s="188" t="n">
        <v>114.76</v>
      </c>
      <c r="H36" s="188">
        <f>ROUND(F36*G36,2)</f>
        <v/>
      </c>
    </row>
    <row r="37" ht="15.75" customFormat="1" customHeight="1" s="142">
      <c r="A37" s="183" t="n">
        <v>24</v>
      </c>
      <c r="B37" s="183" t="n"/>
      <c r="C37" s="25" t="inlineStr">
        <is>
          <t>91.06.05-011</t>
        </is>
      </c>
      <c r="D37" s="184" t="inlineStr">
        <is>
          <t>Погрузчики, грузоподъемность 5 т</t>
        </is>
      </c>
      <c r="E37" s="183" t="inlineStr">
        <is>
          <t>маш.час</t>
        </is>
      </c>
      <c r="F37" s="183" t="n">
        <v>0.006574</v>
      </c>
      <c r="G37" s="188" t="n">
        <v>89.98999999999999</v>
      </c>
      <c r="H37" s="188">
        <f>ROUND(F37*G37,2)</f>
        <v/>
      </c>
    </row>
    <row r="38" ht="15.75" customFormat="1" customHeight="1" s="142">
      <c r="A38" s="183" t="n">
        <v>25</v>
      </c>
      <c r="B38" s="183" t="n"/>
      <c r="C38" s="25" t="n">
        <v>331532</v>
      </c>
      <c r="D38" s="184" t="inlineStr">
        <is>
          <t>Пила цепная электрическая</t>
        </is>
      </c>
      <c r="E38" s="183" t="inlineStr">
        <is>
          <t>маш.час</t>
        </is>
      </c>
      <c r="F38" s="183" t="n">
        <v>0.0707916</v>
      </c>
      <c r="G38" s="188" t="n">
        <v>3.27</v>
      </c>
      <c r="H38" s="188">
        <f>ROUND(F38*G38,2)</f>
        <v/>
      </c>
    </row>
    <row r="39" ht="15.75" customFormat="1" customHeight="1" s="142">
      <c r="A39" s="183" t="n">
        <v>26</v>
      </c>
      <c r="B39" s="183" t="n"/>
      <c r="C39" s="25" t="inlineStr">
        <is>
          <t>91.16.01-002</t>
        </is>
      </c>
      <c r="D39" s="184" t="inlineStr">
        <is>
          <t>Электростанции передвижные, мощность 4 кВт</t>
        </is>
      </c>
      <c r="E39" s="183" t="inlineStr">
        <is>
          <t>маш.час</t>
        </is>
      </c>
      <c r="F39" s="183" t="n">
        <v>0.0052592</v>
      </c>
      <c r="G39" s="188" t="n">
        <v>27.11</v>
      </c>
      <c r="H39" s="188">
        <f>ROUND(F39*G39,2)</f>
        <v/>
      </c>
    </row>
    <row r="40" ht="31.7" customFormat="1" customHeight="1" s="142">
      <c r="A40" s="183" t="n">
        <v>27</v>
      </c>
      <c r="B40" s="183" t="n"/>
      <c r="C40" s="25" t="inlineStr">
        <is>
          <t>91.06.06-048</t>
        </is>
      </c>
      <c r="D40" s="184" t="inlineStr">
        <is>
          <t>Подъемники одномачтовые, грузоподъемность до 500 кг, высота подъема 45 м</t>
        </is>
      </c>
      <c r="E40" s="183" t="inlineStr">
        <is>
          <t>маш.час</t>
        </is>
      </c>
      <c r="F40" s="183" t="n">
        <v>0.0029334</v>
      </c>
      <c r="G40" s="188" t="n">
        <v>31.26</v>
      </c>
      <c r="H40" s="188">
        <f>ROUND(F40*G40,2)</f>
        <v/>
      </c>
    </row>
    <row r="41" ht="15.75" customFormat="1" customHeight="1" s="142">
      <c r="A41" s="183" t="n">
        <v>28</v>
      </c>
      <c r="B41" s="183" t="n"/>
      <c r="C41" s="25" t="inlineStr">
        <is>
          <t>91.08.09-025</t>
        </is>
      </c>
      <c r="D41" s="184" t="inlineStr">
        <is>
          <t>Трамбовки электрические</t>
        </is>
      </c>
      <c r="E41" s="183" t="inlineStr">
        <is>
          <t>маш.час</t>
        </is>
      </c>
      <c r="F41" s="183" t="n">
        <v>0.0105184</v>
      </c>
      <c r="G41" s="188" t="n">
        <v>6.7</v>
      </c>
      <c r="H41" s="188">
        <f>ROUND(F41*G41,2)</f>
        <v/>
      </c>
    </row>
    <row r="42" ht="15.75" customFormat="1" customHeight="1" s="142">
      <c r="A42" s="183" t="n">
        <v>29</v>
      </c>
      <c r="B42" s="183" t="n"/>
      <c r="C42" s="25" t="inlineStr">
        <is>
          <t>91.21.22-421</t>
        </is>
      </c>
      <c r="D42" s="184" t="inlineStr">
        <is>
          <t>Термосы 100 л</t>
        </is>
      </c>
      <c r="E42" s="183" t="inlineStr">
        <is>
          <t>маш.час</t>
        </is>
      </c>
      <c r="F42" s="183" t="n">
        <v>0.0244449</v>
      </c>
      <c r="G42" s="188" t="n">
        <v>2.7</v>
      </c>
      <c r="H42" s="188">
        <f>ROUND(F42*G42,2)</f>
        <v/>
      </c>
    </row>
    <row r="43" ht="15.75" customFormat="1" customHeight="1" s="142">
      <c r="A43" s="183" t="n">
        <v>30</v>
      </c>
      <c r="B43" s="183" t="n"/>
      <c r="C43" s="25" t="inlineStr">
        <is>
          <t>91.07.04-002</t>
        </is>
      </c>
      <c r="D43" s="184" t="inlineStr">
        <is>
          <t>Вибраторы поверхностные</t>
        </is>
      </c>
      <c r="E43" s="183" t="inlineStr">
        <is>
          <t>маш.час</t>
        </is>
      </c>
      <c r="F43" s="183" t="n">
        <v>0.0471909</v>
      </c>
      <c r="G43" s="188" t="n">
        <v>0.5</v>
      </c>
      <c r="H43" s="188">
        <f>ROUND(F43*G43,2)</f>
        <v/>
      </c>
    </row>
    <row r="44" ht="15.75" customFormat="1" customHeight="1" s="15">
      <c r="A44" s="182" t="inlineStr">
        <is>
          <t>Материалы</t>
        </is>
      </c>
      <c r="B44" s="216" t="n"/>
      <c r="C44" s="216" t="n"/>
      <c r="D44" s="216" t="n"/>
      <c r="E44" s="217" t="n"/>
      <c r="F44" s="182" t="n"/>
      <c r="G44" s="20" t="n"/>
      <c r="H44" s="20">
        <f>SUM(H45:H79)</f>
        <v/>
      </c>
    </row>
    <row r="45" ht="31.7" customFormat="1" customHeight="1" s="142">
      <c r="A45" s="183" t="n">
        <v>31</v>
      </c>
      <c r="B45" s="183" t="n"/>
      <c r="C45" s="25" t="inlineStr">
        <is>
          <t>24.2.05.01-0003</t>
        </is>
      </c>
      <c r="D45" s="184" t="inlineStr">
        <is>
          <t>Трубы хризотилцементные безнапорные, номинальный диаметр 200 мм</t>
        </is>
      </c>
      <c r="E45" s="183" t="inlineStr">
        <is>
          <t>м</t>
        </is>
      </c>
      <c r="F45" s="183" t="n">
        <v>31.68</v>
      </c>
      <c r="G45" s="188" t="n">
        <v>47.11</v>
      </c>
      <c r="H45" s="188">
        <f>ROUND(F45*G45,2)</f>
        <v/>
      </c>
    </row>
    <row r="46" ht="15.75" customFormat="1" customHeight="1" s="142">
      <c r="A46" s="183" t="n">
        <v>32</v>
      </c>
      <c r="B46" s="183" t="n"/>
      <c r="C46" s="25" t="inlineStr">
        <is>
          <t>08.1.02.06-0043</t>
        </is>
      </c>
      <c r="D46" s="184" t="inlineStr">
        <is>
          <t>Люк чугунный тяжелый</t>
        </is>
      </c>
      <c r="E46" s="183" t="inlineStr">
        <is>
          <t>шт</t>
        </is>
      </c>
      <c r="F46" s="183" t="n">
        <v>2</v>
      </c>
      <c r="G46" s="188" t="n">
        <v>569.52</v>
      </c>
      <c r="H46" s="188">
        <f>ROUND(F46*G46,2)</f>
        <v/>
      </c>
    </row>
    <row r="47" ht="15.75" customFormat="1" customHeight="1" s="142">
      <c r="A47" s="183" t="n">
        <v>33</v>
      </c>
      <c r="B47" s="183" t="n"/>
      <c r="C47" s="25" t="inlineStr">
        <is>
          <t>401-0246</t>
        </is>
      </c>
      <c r="D47" s="184" t="inlineStr">
        <is>
          <t>Бетон песчаный, класс В15 (М200)</t>
        </is>
      </c>
      <c r="E47" s="183" t="inlineStr">
        <is>
          <t>м3</t>
        </is>
      </c>
      <c r="F47" s="183" t="n">
        <v>1.3398</v>
      </c>
      <c r="G47" s="188" t="n">
        <v>618.89</v>
      </c>
      <c r="H47" s="188">
        <f>ROUND(F47*G47,2)</f>
        <v/>
      </c>
    </row>
    <row r="48" ht="31.7" customFormat="1" customHeight="1" s="142">
      <c r="A48" s="183" t="n">
        <v>34</v>
      </c>
      <c r="B48" s="183" t="n"/>
      <c r="C48" s="25" t="inlineStr">
        <is>
          <t>204-0100</t>
        </is>
      </c>
      <c r="D48" s="184" t="inlineStr">
        <is>
          <t>Горячекатаная арматурная сталь класса А-I, А-II, А-III</t>
        </is>
      </c>
      <c r="E48" s="183" t="inlineStr">
        <is>
          <t>т</t>
        </is>
      </c>
      <c r="F48" s="183" t="n">
        <v>0.15576</v>
      </c>
      <c r="G48" s="188" t="n">
        <v>5128.74</v>
      </c>
      <c r="H48" s="188">
        <f>ROUND(F48*G48,2)</f>
        <v/>
      </c>
    </row>
    <row r="49" ht="31.7" customFormat="1" customHeight="1" s="142">
      <c r="A49" s="183" t="n">
        <v>35</v>
      </c>
      <c r="B49" s="183" t="n"/>
      <c r="C49" s="25" t="inlineStr">
        <is>
          <t>05.1.01.09-0001</t>
        </is>
      </c>
      <c r="D49" s="184" t="inlineStr">
        <is>
          <t>Кольцо для колодцев сборное железобетонное, диаметр 700 мм</t>
        </is>
      </c>
      <c r="E49" s="183" t="inlineStr">
        <is>
          <t>м</t>
        </is>
      </c>
      <c r="F49" s="183" t="n">
        <v>2.1</v>
      </c>
      <c r="G49" s="188" t="n">
        <v>375.59</v>
      </c>
      <c r="H49" s="188">
        <f>ROUND(F49*G49,2)</f>
        <v/>
      </c>
    </row>
    <row r="50" ht="47.25" customFormat="1" customHeight="1" s="142">
      <c r="A50" s="183" t="n">
        <v>36</v>
      </c>
      <c r="B50" s="183" t="n"/>
      <c r="C50" s="25" t="inlineStr">
        <is>
          <t>05.1.01.12-0007</t>
        </is>
      </c>
      <c r="D50" s="184" t="inlineStr">
        <is>
          <t>Плита перекрытия лотков и каналов ПЛ-1, бетон B15 (М200), объем 0,18 м3, расход арматуры 17,37 кг</t>
        </is>
      </c>
      <c r="E50" s="183" t="inlineStr">
        <is>
          <t>шт</t>
        </is>
      </c>
      <c r="F50" s="183" t="n">
        <v>2</v>
      </c>
      <c r="G50" s="188" t="n">
        <v>381.18</v>
      </c>
      <c r="H50" s="188">
        <f>ROUND(F50*G50,2)</f>
        <v/>
      </c>
    </row>
    <row r="51" ht="47.25" customFormat="1" customHeight="1" s="142">
      <c r="A51" s="183" t="n">
        <v>37</v>
      </c>
      <c r="B51" s="183" t="n"/>
      <c r="C51" s="25" t="inlineStr">
        <is>
          <t>05.1.01.11-0004</t>
        </is>
      </c>
      <c r="D51" s="184" t="inlineStr">
        <is>
          <t>Плита днища доборная ПД 75.180.14-3, бетон B15 (М200), объем 0,18 м3, расход арматуры 7,8 кг</t>
        </is>
      </c>
      <c r="E51" s="183" t="inlineStr">
        <is>
          <t>шт</t>
        </is>
      </c>
      <c r="F51" s="183" t="n">
        <v>2</v>
      </c>
      <c r="G51" s="188" t="n">
        <v>333.17</v>
      </c>
      <c r="H51" s="188">
        <f>ROUND(F51*G51,2)</f>
        <v/>
      </c>
    </row>
    <row r="52" ht="31.7" customFormat="1" customHeight="1" s="142">
      <c r="A52" s="183" t="n">
        <v>38</v>
      </c>
      <c r="B52" s="183" t="n"/>
      <c r="C52" s="25" t="inlineStr">
        <is>
          <t>24.2.05.01-0001</t>
        </is>
      </c>
      <c r="D52" s="184" t="inlineStr">
        <is>
          <t>Трубы хризотилцементные безнапорные, номинальный диаметр 100 мм</t>
        </is>
      </c>
      <c r="E52" s="183" t="inlineStr">
        <is>
          <t>м</t>
        </is>
      </c>
      <c r="F52" s="183" t="n">
        <v>31.68</v>
      </c>
      <c r="G52" s="188" t="n">
        <v>14.5</v>
      </c>
      <c r="H52" s="188">
        <f>ROUND(F52*G52,2)</f>
        <v/>
      </c>
    </row>
    <row r="53" ht="47.25" customFormat="1" customHeight="1" s="142">
      <c r="A53" s="183" t="n">
        <v>39</v>
      </c>
      <c r="B53" s="183" t="n"/>
      <c r="C53" s="25" t="inlineStr">
        <is>
          <t>04.1.02.02-0024</t>
        </is>
      </c>
      <c r="D53" s="184" t="inlineStr">
        <is>
          <t>Смеси бетонные тяжелого бетона (БСТ) для гидротехнических сооружений, класс В10 (М150)</t>
        </is>
      </c>
      <c r="E53" s="183" t="inlineStr">
        <is>
          <t>м3</t>
        </is>
      </c>
      <c r="F53" s="183" t="n">
        <v>0.4692</v>
      </c>
      <c r="G53" s="188" t="n">
        <v>607.26</v>
      </c>
      <c r="H53" s="188">
        <f>ROUND(F53*G53,2)</f>
        <v/>
      </c>
    </row>
    <row r="54" ht="47.25" customFormat="1" customHeight="1" s="142">
      <c r="A54" s="183" t="n">
        <v>40</v>
      </c>
      <c r="B54" s="183" t="n"/>
      <c r="C54" s="25" t="inlineStr">
        <is>
          <t>102-0061</t>
        </is>
      </c>
      <c r="D54" s="184" t="inlineStr">
        <is>
          <t>Доски обрезные хвойных пород длиной 4-6,5 м, шириной 75-150 мм, толщиной 44 мм и более, III сорта</t>
        </is>
      </c>
      <c r="E54" s="183" t="inlineStr">
        <is>
          <t>м3</t>
        </is>
      </c>
      <c r="F54" s="183" t="n">
        <v>0.060192</v>
      </c>
      <c r="G54" s="188" t="n">
        <v>1710.46</v>
      </c>
      <c r="H54" s="188">
        <f>ROUND(F54*G54,2)</f>
        <v/>
      </c>
    </row>
    <row r="55" ht="31.7" customFormat="1" customHeight="1" s="142">
      <c r="A55" s="183" t="n">
        <v>41</v>
      </c>
      <c r="B55" s="183" t="n"/>
      <c r="C55" s="25" t="inlineStr">
        <is>
          <t>102-0053</t>
        </is>
      </c>
      <c r="D55" s="184" t="inlineStr">
        <is>
          <t>Доски обрезные хвойных пород длиной 4-6,5 м, шириной 75-150 мм, толщиной 25 мм, III сорта</t>
        </is>
      </c>
      <c r="E55" s="183" t="inlineStr">
        <is>
          <t>м3</t>
        </is>
      </c>
      <c r="F55" s="183" t="n">
        <v>0.05016</v>
      </c>
      <c r="G55" s="188" t="n">
        <v>1639.79</v>
      </c>
      <c r="H55" s="188">
        <f>ROUND(F55*G55,2)</f>
        <v/>
      </c>
    </row>
    <row r="56" ht="31.7" customFormat="1" customHeight="1" s="142">
      <c r="A56" s="183" t="n">
        <v>42</v>
      </c>
      <c r="B56" s="183" t="n"/>
      <c r="C56" s="25" t="inlineStr">
        <is>
          <t>05.1.01.09-0042</t>
        </is>
      </c>
      <c r="D56" s="184" t="inlineStr">
        <is>
          <t>Кольцо опорное КО-6 /бетон B15 (М200), объем 0,02 м3, расход арматуры 1,10 кг</t>
        </is>
      </c>
      <c r="E56" s="183" t="inlineStr">
        <is>
          <t>шт</t>
        </is>
      </c>
      <c r="F56" s="183" t="n">
        <v>2</v>
      </c>
      <c r="G56" s="188" t="n">
        <v>31.43</v>
      </c>
      <c r="H56" s="188">
        <f>ROUND(F56*G56,2)</f>
        <v/>
      </c>
    </row>
    <row r="57" ht="15.75" customFormat="1" customHeight="1" s="142">
      <c r="A57" s="183" t="n">
        <v>43</v>
      </c>
      <c r="B57" s="183" t="n"/>
      <c r="C57" s="25" t="inlineStr">
        <is>
          <t>04.3.01.09-0014</t>
        </is>
      </c>
      <c r="D57" s="184" t="inlineStr">
        <is>
          <t>Раствор готовый кладочный, цементный, М100</t>
        </is>
      </c>
      <c r="E57" s="183" t="inlineStr">
        <is>
          <t>м3</t>
        </is>
      </c>
      <c r="F57" s="183" t="n">
        <v>0.08116</v>
      </c>
      <c r="G57" s="188" t="n">
        <v>519.8</v>
      </c>
      <c r="H57" s="188">
        <f>ROUND(F57*G57,2)</f>
        <v/>
      </c>
    </row>
    <row r="58" ht="31.7" customFormat="1" customHeight="1" s="142">
      <c r="A58" s="183" t="n">
        <v>44</v>
      </c>
      <c r="B58" s="183" t="n"/>
      <c r="C58" s="25" t="inlineStr">
        <is>
          <t>24.2.06.02-0001</t>
        </is>
      </c>
      <c r="D58" s="184" t="inlineStr">
        <is>
          <t>Манжеты стальные для стыка хризотилцементных труб М-100</t>
        </is>
      </c>
      <c r="E58" s="183" t="inlineStr">
        <is>
          <t>10 шт</t>
        </is>
      </c>
      <c r="F58" s="183" t="n">
        <v>1.024</v>
      </c>
      <c r="G58" s="188" t="n">
        <v>30</v>
      </c>
      <c r="H58" s="188">
        <f>ROUND(F58*G58,2)</f>
        <v/>
      </c>
    </row>
    <row r="59" ht="31.7" customFormat="1" customHeight="1" s="142">
      <c r="A59" s="183" t="n">
        <v>45</v>
      </c>
      <c r="B59" s="183" t="n"/>
      <c r="C59" s="25" t="inlineStr">
        <is>
          <t>04.1.02.05-0006</t>
        </is>
      </c>
      <c r="D59" s="184" t="inlineStr">
        <is>
          <t>Смеси бетонные тяжелого бетона (БСТ), класс В15 (М200)</t>
        </is>
      </c>
      <c r="E59" s="183" t="inlineStr">
        <is>
          <t>м3</t>
        </is>
      </c>
      <c r="F59" s="183" t="n">
        <v>0.0513</v>
      </c>
      <c r="G59" s="188" t="n">
        <v>592.76</v>
      </c>
      <c r="H59" s="188">
        <f>ROUND(F59*G59,2)</f>
        <v/>
      </c>
    </row>
    <row r="60" ht="15.75" customFormat="1" customHeight="1" s="142">
      <c r="A60" s="183" t="n">
        <v>46</v>
      </c>
      <c r="B60" s="183" t="n"/>
      <c r="C60" s="25" t="inlineStr">
        <is>
          <t>08.1.02.11-0001</t>
        </is>
      </c>
      <c r="D60" s="184" t="inlineStr">
        <is>
          <t>Поковки из квадратных заготовок, масса 1,8 кг</t>
        </is>
      </c>
      <c r="E60" s="183" t="inlineStr">
        <is>
          <t>т</t>
        </is>
      </c>
      <c r="F60" s="183" t="n">
        <v>0.00409</v>
      </c>
      <c r="G60" s="188" t="n">
        <v>5989</v>
      </c>
      <c r="H60" s="188">
        <f>ROUND(F60*G60,2)</f>
        <v/>
      </c>
    </row>
    <row r="61" ht="15.75" customFormat="1" customHeight="1" s="142">
      <c r="A61" s="183" t="n">
        <v>47</v>
      </c>
      <c r="B61" s="183" t="n"/>
      <c r="C61" s="25" t="inlineStr">
        <is>
          <t>04.3.01.09-0012</t>
        </is>
      </c>
      <c r="D61" s="184" t="inlineStr">
        <is>
          <t>Раствор готовый кладочный, цементный, М50</t>
        </is>
      </c>
      <c r="E61" s="183" t="inlineStr">
        <is>
          <t>м3</t>
        </is>
      </c>
      <c r="F61" s="183" t="n">
        <v>0.04627</v>
      </c>
      <c r="G61" s="188" t="n">
        <v>485.9</v>
      </c>
      <c r="H61" s="188">
        <f>ROUND(F61*G61,2)</f>
        <v/>
      </c>
    </row>
    <row r="62" ht="15.75" customFormat="1" customHeight="1" s="142">
      <c r="A62" s="183" t="n">
        <v>48</v>
      </c>
      <c r="B62" s="183" t="n"/>
      <c r="C62" s="25" t="inlineStr">
        <is>
          <t>08.1.02.11-0001</t>
        </is>
      </c>
      <c r="D62" s="184" t="inlineStr">
        <is>
          <t>Поковки из квадратных заготовок, масса 1,8 кг</t>
        </is>
      </c>
      <c r="E62" s="183" t="inlineStr">
        <is>
          <t>т</t>
        </is>
      </c>
      <c r="F62" s="183" t="n">
        <v>0.0018</v>
      </c>
      <c r="G62" s="188" t="n">
        <v>5989</v>
      </c>
      <c r="H62" s="188">
        <f>ROUND(F62*G62,2)</f>
        <v/>
      </c>
    </row>
    <row r="63" ht="47.25" customFormat="1" customHeight="1" s="142">
      <c r="A63" s="183" t="n">
        <v>49</v>
      </c>
      <c r="B63" s="183" t="n"/>
      <c r="C63" s="25" t="inlineStr">
        <is>
          <t>102-0008</t>
        </is>
      </c>
      <c r="D63" s="184" t="inlineStr">
        <is>
          <t>Лесоматериалы круглые хвойных пород для строительства диаметром 14-24 см, длиной 3-6,5 м</t>
        </is>
      </c>
      <c r="E63" s="183" t="inlineStr">
        <is>
          <t>м3</t>
        </is>
      </c>
      <c r="F63" s="183" t="n">
        <v>0.012672</v>
      </c>
      <c r="G63" s="188" t="n">
        <v>810.21</v>
      </c>
      <c r="H63" s="188">
        <f>ROUND(F63*G63,2)</f>
        <v/>
      </c>
    </row>
    <row r="64" ht="15.75" customFormat="1" customHeight="1" s="142">
      <c r="A64" s="183" t="n">
        <v>50</v>
      </c>
      <c r="B64" s="183" t="n"/>
      <c r="C64" s="25" t="inlineStr">
        <is>
          <t>101-1805</t>
        </is>
      </c>
      <c r="D64" s="184" t="inlineStr">
        <is>
          <t>Гвозди строительные</t>
        </is>
      </c>
      <c r="E64" s="183" t="inlineStr">
        <is>
          <t>т</t>
        </is>
      </c>
      <c r="F64" s="183" t="n">
        <v>0.0012672</v>
      </c>
      <c r="G64" s="188" t="n">
        <v>7671.42</v>
      </c>
      <c r="H64" s="188">
        <f>ROUND(F64*G64,2)</f>
        <v/>
      </c>
    </row>
    <row r="65" ht="15.75" customFormat="1" customHeight="1" s="142">
      <c r="A65" s="183" t="n">
        <v>51</v>
      </c>
      <c r="B65" s="183" t="n"/>
      <c r="C65" s="25" t="inlineStr">
        <is>
          <t>01.3.01.03-0002</t>
        </is>
      </c>
      <c r="D65" s="184" t="inlineStr">
        <is>
          <t>Керосин для технических целей</t>
        </is>
      </c>
      <c r="E65" s="183" t="inlineStr">
        <is>
          <t>т</t>
        </is>
      </c>
      <c r="F65" s="183" t="n">
        <v>0.0029808</v>
      </c>
      <c r="G65" s="188" t="n">
        <v>2606.9</v>
      </c>
      <c r="H65" s="188">
        <f>ROUND(F65*G65,2)</f>
        <v/>
      </c>
    </row>
    <row r="66" ht="31.7" customFormat="1" customHeight="1" s="142">
      <c r="A66" s="183" t="n">
        <v>52</v>
      </c>
      <c r="B66" s="183" t="n"/>
      <c r="C66" s="25" t="inlineStr">
        <is>
          <t>101-0797</t>
        </is>
      </c>
      <c r="D66" s="184" t="inlineStr">
        <is>
          <t>Проволока горячекатаная в мотках, диаметром 6,3-6,5 мм</t>
        </is>
      </c>
      <c r="E66" s="183" t="inlineStr">
        <is>
          <t>т</t>
        </is>
      </c>
      <c r="F66" s="183" t="n">
        <v>0.00132</v>
      </c>
      <c r="G66" s="188" t="n">
        <v>4751.12</v>
      </c>
      <c r="H66" s="188">
        <f>ROUND(F66*G66,2)</f>
        <v/>
      </c>
    </row>
    <row r="67" ht="15.75" customFormat="1" customHeight="1" s="142">
      <c r="A67" s="183" t="n">
        <v>53</v>
      </c>
      <c r="B67" s="183" t="n"/>
      <c r="C67" s="25" t="inlineStr">
        <is>
          <t>01.7.15.10-0067</t>
        </is>
      </c>
      <c r="D67" s="184" t="inlineStr">
        <is>
          <t>Скобы ходовые</t>
        </is>
      </c>
      <c r="E67" s="183" t="inlineStr">
        <is>
          <t>шт</t>
        </is>
      </c>
      <c r="F67" s="183" t="n">
        <v>0.8683</v>
      </c>
      <c r="G67" s="188" t="n">
        <v>6.55</v>
      </c>
      <c r="H67" s="188">
        <f>ROUND(F67*G67,2)</f>
        <v/>
      </c>
    </row>
    <row r="68" ht="15.75" customFormat="1" customHeight="1" s="142">
      <c r="A68" s="183" t="n">
        <v>54</v>
      </c>
      <c r="B68" s="183" t="n"/>
      <c r="C68" s="25" t="inlineStr">
        <is>
          <t>01.7.07.12-0024</t>
        </is>
      </c>
      <c r="D68" s="184" t="inlineStr">
        <is>
          <t>Пленка полиэтиленовая, толщина 0,15 мм</t>
        </is>
      </c>
      <c r="E68" s="183" t="inlineStr">
        <is>
          <t>м2</t>
        </is>
      </c>
      <c r="F68" s="183" t="n">
        <v>1.15</v>
      </c>
      <c r="G68" s="188" t="n">
        <v>3.62</v>
      </c>
      <c r="H68" s="188">
        <f>ROUND(F68*G68,2)</f>
        <v/>
      </c>
    </row>
    <row r="69" ht="15.75" customFormat="1" customHeight="1" s="142">
      <c r="A69" s="183" t="n">
        <v>55</v>
      </c>
      <c r="B69" s="183" t="n"/>
      <c r="C69" s="25" t="inlineStr">
        <is>
          <t>101-1529</t>
        </is>
      </c>
      <c r="D69" s="184" t="inlineStr">
        <is>
          <t>Электроды диаметром 6 мм Э42</t>
        </is>
      </c>
      <c r="E69" s="183" t="inlineStr">
        <is>
          <t>т</t>
        </is>
      </c>
      <c r="F69" s="183" t="n">
        <v>0.0003828</v>
      </c>
      <c r="G69" s="188" t="n">
        <v>10212.3</v>
      </c>
      <c r="H69" s="188">
        <f>ROUND(F69*G69,2)</f>
        <v/>
      </c>
    </row>
    <row r="70" ht="15.75" customFormat="1" customHeight="1" s="142">
      <c r="A70" s="183" t="n">
        <v>56</v>
      </c>
      <c r="B70" s="183" t="n"/>
      <c r="C70" s="25" t="inlineStr">
        <is>
          <t>405-0253</t>
        </is>
      </c>
      <c r="D70" s="184" t="inlineStr">
        <is>
          <t>Известь строительная негашеная комовая, сорт I</t>
        </is>
      </c>
      <c r="E70" s="183" t="inlineStr">
        <is>
          <t>т</t>
        </is>
      </c>
      <c r="F70" s="183" t="n">
        <v>0.0015576</v>
      </c>
      <c r="G70" s="188" t="n">
        <v>1878.74</v>
      </c>
      <c r="H70" s="188">
        <f>ROUND(F70*G70,2)</f>
        <v/>
      </c>
    </row>
    <row r="71" ht="47.25" customFormat="1" customHeight="1" s="142">
      <c r="A71" s="183" t="n">
        <v>57</v>
      </c>
      <c r="B71" s="183" t="n"/>
      <c r="C71" s="25" t="inlineStr">
        <is>
          <t>11.1.03.03-0003</t>
        </is>
      </c>
      <c r="D71" s="184" t="inlineStr">
        <is>
          <t>Брусья необрезные, хвойных пород, длина 2-3,75 м, все ширины, толщина 100-125 мм, сорт III</t>
        </is>
      </c>
      <c r="E71" s="183" t="inlineStr">
        <is>
          <t>м3</t>
        </is>
      </c>
      <c r="F71" s="183" t="n">
        <v>0.00256</v>
      </c>
      <c r="G71" s="188" t="n">
        <v>802.46</v>
      </c>
      <c r="H71" s="188">
        <f>ROUND(F71*G71,2)</f>
        <v/>
      </c>
    </row>
    <row r="72" ht="31.7" customFormat="1" customHeight="1" s="142">
      <c r="A72" s="183" t="n">
        <v>58</v>
      </c>
      <c r="B72" s="183" t="n"/>
      <c r="C72" s="25" t="inlineStr">
        <is>
          <t>02.3.01.02-1012</t>
        </is>
      </c>
      <c r="D72" s="184" t="inlineStr">
        <is>
          <t>Песок природный II класс, средний, круглые сита</t>
        </is>
      </c>
      <c r="E72" s="183" t="inlineStr">
        <is>
          <t>м3</t>
        </is>
      </c>
      <c r="F72" s="183" t="n">
        <v>0.03344</v>
      </c>
      <c r="G72" s="188" t="n">
        <v>59.99</v>
      </c>
      <c r="H72" s="188">
        <f>ROUND(F72*G72,2)</f>
        <v/>
      </c>
    </row>
    <row r="73" ht="15.75" customFormat="1" customHeight="1" s="142">
      <c r="A73" s="183" t="n">
        <v>59</v>
      </c>
      <c r="B73" s="183" t="n"/>
      <c r="C73" s="25" t="inlineStr">
        <is>
          <t>01.2.01.02-0054</t>
        </is>
      </c>
      <c r="D73" s="184" t="inlineStr">
        <is>
          <t>Битумы нефтяные строительные БН-90/10</t>
        </is>
      </c>
      <c r="E73" s="183" t="inlineStr">
        <is>
          <t>т</t>
        </is>
      </c>
      <c r="F73" s="183" t="n">
        <v>0.0011304</v>
      </c>
      <c r="G73" s="188" t="n">
        <v>1383.1</v>
      </c>
      <c r="H73" s="188">
        <f>ROUND(F73*G73,2)</f>
        <v/>
      </c>
    </row>
    <row r="74" ht="15.75" customFormat="1" customHeight="1" s="142">
      <c r="A74" s="183" t="n">
        <v>60</v>
      </c>
      <c r="B74" s="183" t="n"/>
      <c r="C74" s="25" t="inlineStr">
        <is>
          <t>01.7.16.04-0013</t>
        </is>
      </c>
      <c r="D74" s="184" t="inlineStr">
        <is>
          <t>Опалубка металлическая</t>
        </is>
      </c>
      <c r="E74" s="183" t="inlineStr">
        <is>
          <t>т</t>
        </is>
      </c>
      <c r="F74" s="183" t="n">
        <v>0.000266</v>
      </c>
      <c r="G74" s="188" t="n">
        <v>3938.2</v>
      </c>
      <c r="H74" s="188">
        <f>ROUND(F74*G74,2)</f>
        <v/>
      </c>
    </row>
    <row r="75" ht="15.75" customFormat="1" customHeight="1" s="142">
      <c r="A75" s="183" t="n">
        <v>61</v>
      </c>
      <c r="B75" s="183" t="n"/>
      <c r="C75" s="25" t="inlineStr">
        <is>
          <t>04.3.01.03-0001</t>
        </is>
      </c>
      <c r="D75" s="184" t="inlineStr">
        <is>
          <t>Раствор асбоцементный</t>
        </is>
      </c>
      <c r="E75" s="183" t="inlineStr">
        <is>
          <t>м3</t>
        </is>
      </c>
      <c r="F75" s="183" t="n">
        <v>0.00228</v>
      </c>
      <c r="G75" s="188" t="n">
        <v>395</v>
      </c>
      <c r="H75" s="188">
        <f>ROUND(F75*G75,2)</f>
        <v/>
      </c>
    </row>
    <row r="76" ht="15.75" customFormat="1" customHeight="1" s="142">
      <c r="A76" s="183" t="n">
        <v>62</v>
      </c>
      <c r="B76" s="183" t="n"/>
      <c r="C76" s="25" t="inlineStr">
        <is>
          <t>01.7.03.01-0001</t>
        </is>
      </c>
      <c r="D76" s="184" t="inlineStr">
        <is>
          <t>Вода</t>
        </is>
      </c>
      <c r="E76" s="183" t="inlineStr">
        <is>
          <t>м3</t>
        </is>
      </c>
      <c r="F76" s="183" t="n">
        <v>0.20125</v>
      </c>
      <c r="G76" s="188" t="n">
        <v>2.44</v>
      </c>
      <c r="H76" s="188">
        <f>ROUND(F76*G76,2)</f>
        <v/>
      </c>
    </row>
    <row r="77" ht="15.75" customFormat="1" customHeight="1" s="142">
      <c r="A77" s="183" t="n">
        <v>63</v>
      </c>
      <c r="B77" s="183" t="n"/>
      <c r="C77" s="25" t="inlineStr">
        <is>
          <t>411-0001</t>
        </is>
      </c>
      <c r="D77" s="184" t="inlineStr">
        <is>
          <t>Вода</t>
        </is>
      </c>
      <c r="E77" s="183" t="inlineStr">
        <is>
          <t>м3</t>
        </is>
      </c>
      <c r="F77" s="183" t="n">
        <v>0.0046728</v>
      </c>
      <c r="G77" s="188" t="n">
        <v>17.18</v>
      </c>
      <c r="H77" s="188">
        <f>ROUND(F77*G77,2)</f>
        <v/>
      </c>
    </row>
    <row r="78" ht="47.25" customFormat="1" customHeight="1" s="142">
      <c r="A78" s="183" t="n">
        <v>64</v>
      </c>
      <c r="B78" s="183" t="n"/>
      <c r="C78" s="25" t="inlineStr">
        <is>
          <t>03.2.01.01-0001</t>
        </is>
      </c>
      <c r="D78" s="184" t="inlineStr">
        <is>
          <t>Портландцемент общестроительного назначения бездобавочный М400 Д0 (ЦЕМ I 32,5Н)</t>
        </is>
      </c>
      <c r="E78" s="183" t="inlineStr">
        <is>
          <t>т</t>
        </is>
      </c>
      <c r="F78" s="183" t="n">
        <v>0.000152</v>
      </c>
      <c r="G78" s="188" t="n">
        <v>412</v>
      </c>
      <c r="H78" s="188">
        <f>ROUND(F78*G78,2)</f>
        <v/>
      </c>
    </row>
    <row r="79" ht="15.75" customFormat="1" customHeight="1" s="142">
      <c r="A79" s="183" t="n">
        <v>65</v>
      </c>
      <c r="B79" s="183" t="n"/>
      <c r="C79" s="25" t="inlineStr">
        <is>
          <t>01.7.20.08-0051</t>
        </is>
      </c>
      <c r="D79" s="184" t="inlineStr">
        <is>
          <t>Ветошь</t>
        </is>
      </c>
      <c r="E79" s="183" t="inlineStr">
        <is>
          <t>кг</t>
        </is>
      </c>
      <c r="F79" s="183" t="n">
        <v>0.03126</v>
      </c>
      <c r="G79" s="188" t="n">
        <v>1.82</v>
      </c>
      <c r="H79" s="188">
        <f>ROUND(F79*G79,2)</f>
        <v/>
      </c>
    </row>
    <row r="80" ht="15.75" customFormat="1" customHeight="1" s="142"/>
    <row r="81" ht="15.75" customFormat="1" customHeight="1" s="142"/>
    <row r="82" ht="15.75" customFormat="1" customHeight="1" s="142"/>
    <row r="83" ht="15.75" customFormat="1" customHeight="1" s="142"/>
    <row r="84" ht="15.75" customFormat="1" customHeight="1" s="142">
      <c r="B84" s="142" t="inlineStr">
        <is>
          <t>Составил ______________________        М.С. Колотиевская</t>
        </is>
      </c>
      <c r="C84" s="142" t="n"/>
    </row>
    <row r="85" ht="15.75" customFormat="1" customHeight="1" s="142">
      <c r="B85" s="99" t="inlineStr">
        <is>
          <t xml:space="preserve">                         (подпись, инициалы, фамилия)</t>
        </is>
      </c>
      <c r="C85" s="142" t="n"/>
    </row>
    <row r="86" ht="15.75" customFormat="1" customHeight="1" s="142">
      <c r="B86" s="142" t="n"/>
      <c r="C86" s="142" t="n"/>
    </row>
    <row r="87" ht="15.75" customFormat="1" customHeight="1" s="142">
      <c r="B87" s="142" t="inlineStr">
        <is>
          <t>Проверил ______________________       М.С. Колотиевская</t>
        </is>
      </c>
      <c r="C87" s="142" t="n"/>
    </row>
    <row r="88" ht="15.75" customFormat="1" customHeight="1" s="142">
      <c r="B88" s="99" t="inlineStr">
        <is>
          <t xml:space="preserve">                        (подпись, инициалы, фамилия)</t>
        </is>
      </c>
      <c r="C88" s="142" t="n"/>
    </row>
    <row r="89" ht="15.75" customFormat="1" customHeight="1" s="142"/>
  </sheetData>
  <mergeCells count="15">
    <mergeCell ref="A3:H3"/>
    <mergeCell ref="A8:A9"/>
    <mergeCell ref="E8:E9"/>
    <mergeCell ref="C8:C9"/>
    <mergeCell ref="F8:F9"/>
    <mergeCell ref="A2:H2"/>
    <mergeCell ref="A25:E25"/>
    <mergeCell ref="A11:E11"/>
    <mergeCell ref="D8:D9"/>
    <mergeCell ref="B8:B9"/>
    <mergeCell ref="A23:E23"/>
    <mergeCell ref="C4:H4"/>
    <mergeCell ref="A44:E44"/>
    <mergeCell ref="G8:H8"/>
    <mergeCell ref="A6:H6"/>
  </mergeCells>
  <conditionalFormatting sqref="F10:F79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1" view="pageBreakPreview" topLeftCell="A13" workbookViewId="0">
      <selection activeCell="C21" sqref="C21"/>
    </sheetView>
  </sheetViews>
  <sheetFormatPr baseColWidth="8" defaultColWidth="9.140625" defaultRowHeight="14.4" outlineLevelRow="0"/>
  <cols>
    <col width="4.140625" customWidth="1" style="140" min="1" max="1"/>
    <col width="36.28515625" customWidth="1" style="140" min="2" max="2"/>
    <col width="18.85546875" customWidth="1" style="140" min="3" max="3"/>
    <col width="18.28515625" customWidth="1" style="140" min="4" max="4"/>
    <col width="20.85546875" customWidth="1" style="140" min="5" max="5"/>
    <col width="9.140625" customWidth="1" style="140" min="6" max="6"/>
    <col width="9.140625" customWidth="1" style="140" min="7" max="7"/>
    <col width="9.140625" customWidth="1" style="140" min="8" max="8"/>
    <col width="9.140625" customWidth="1" style="140" min="9" max="9"/>
    <col width="9.140625" customWidth="1" style="140" min="10" max="10"/>
    <col width="13.5703125" customWidth="1" style="140" min="11" max="11"/>
    <col width="9.140625" customWidth="1" style="140" min="12" max="12"/>
  </cols>
  <sheetData>
    <row r="1" ht="15.75" customHeight="1" s="140">
      <c r="A1" s="74" t="n"/>
      <c r="B1" s="142" t="n"/>
      <c r="C1" s="142" t="n"/>
      <c r="D1" s="142" t="n"/>
      <c r="E1" s="142" t="n"/>
    </row>
    <row r="2" ht="15.75" customHeight="1" s="140">
      <c r="B2" s="142" t="n"/>
      <c r="C2" s="142" t="n"/>
      <c r="D2" s="142" t="n"/>
      <c r="E2" s="193" t="inlineStr">
        <is>
          <t>Приложение № 4</t>
        </is>
      </c>
    </row>
    <row r="3" ht="15.75" customHeight="1" s="140">
      <c r="B3" s="142" t="n"/>
      <c r="C3" s="142" t="n"/>
      <c r="D3" s="142" t="n"/>
      <c r="E3" s="142" t="n"/>
    </row>
    <row r="4" ht="15.75" customHeight="1" s="140">
      <c r="B4" s="142" t="n"/>
      <c r="C4" s="142" t="n"/>
      <c r="D4" s="142" t="n"/>
      <c r="E4" s="142" t="n"/>
    </row>
    <row r="5" ht="15.75" customHeight="1" s="140">
      <c r="B5" s="205" t="inlineStr">
        <is>
          <t>Ресурсная модель</t>
        </is>
      </c>
    </row>
    <row r="6" ht="15.75" customHeight="1" s="140">
      <c r="B6" s="171" t="n"/>
      <c r="C6" s="142" t="n"/>
      <c r="D6" s="142" t="n"/>
      <c r="E6" s="142" t="n"/>
    </row>
    <row r="7" ht="15.75" customHeight="1" s="140">
      <c r="B7" s="181" t="inlineStr">
        <is>
          <t>Наименование разрабатываемой расценки УНЦ —  Демонтаж аварийных маслостоков</t>
        </is>
      </c>
    </row>
    <row r="8" ht="15.75" customHeight="1" s="140">
      <c r="B8" s="181" t="inlineStr">
        <is>
          <t>Единица измерения  — м</t>
        </is>
      </c>
    </row>
    <row r="9">
      <c r="B9" s="79" t="n"/>
      <c r="C9" s="121" t="n"/>
      <c r="D9" s="121" t="n"/>
      <c r="E9" s="121" t="n"/>
    </row>
    <row r="10" ht="78.75" customFormat="1" customHeight="1" s="142">
      <c r="B10" s="204" t="inlineStr">
        <is>
          <t>Наименование</t>
        </is>
      </c>
      <c r="C10" s="204" t="inlineStr">
        <is>
          <t>Сметная стоимость в ценах на 01.01.2023
 (руб.)</t>
        </is>
      </c>
      <c r="D10" s="204" t="inlineStr">
        <is>
          <t>Удельный вес, 
(в СМР)</t>
        </is>
      </c>
      <c r="E10" s="204" t="inlineStr">
        <is>
          <t>Удельный вес, % 
(от всего по РМ)</t>
        </is>
      </c>
    </row>
    <row r="11" ht="15" customFormat="1" customHeight="1" s="142">
      <c r="B11" s="197" t="inlineStr">
        <is>
          <t>Оплата труда рабочих</t>
        </is>
      </c>
      <c r="C11" s="83">
        <f>'Прил.5 Расчет СМР и ОБ'!J15</f>
        <v/>
      </c>
      <c r="D11" s="84">
        <f>C11/C24</f>
        <v/>
      </c>
      <c r="E11" s="84">
        <f>C11/C40</f>
        <v/>
      </c>
    </row>
    <row r="12" ht="15" customFormat="1" customHeight="1" s="142">
      <c r="B12" s="197" t="inlineStr">
        <is>
          <t>Эксплуатация машин основных</t>
        </is>
      </c>
      <c r="C12" s="83">
        <f>'Прил.5 Расчет СМР и ОБ'!J25</f>
        <v/>
      </c>
      <c r="D12" s="84">
        <f>C12/C24</f>
        <v/>
      </c>
      <c r="E12" s="84">
        <f>C12/C40</f>
        <v/>
      </c>
    </row>
    <row r="13" ht="15" customFormat="1" customHeight="1" s="142">
      <c r="B13" s="197" t="inlineStr">
        <is>
          <t>Эксплуатация машин прочих</t>
        </is>
      </c>
      <c r="C13" s="83">
        <f>'Прил.5 Расчет СМР и ОБ'!J42</f>
        <v/>
      </c>
      <c r="D13" s="84">
        <f>C13/C24</f>
        <v/>
      </c>
      <c r="E13" s="84">
        <f>C13/C40</f>
        <v/>
      </c>
    </row>
    <row r="14" ht="15" customFormat="1" customHeight="1" s="142">
      <c r="B14" s="197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2">
      <c r="B15" s="197" t="inlineStr">
        <is>
          <t>в том числе зарплата машинистов</t>
        </is>
      </c>
      <c r="C15" s="83">
        <f>'Прил.5 Расчет СМР и ОБ'!J18</f>
        <v/>
      </c>
      <c r="D15" s="84">
        <f>C15/C24</f>
        <v/>
      </c>
      <c r="E15" s="84">
        <f>C15/C40</f>
        <v/>
      </c>
    </row>
    <row r="16" ht="15" customFormat="1" customHeight="1" s="142">
      <c r="B16" s="197" t="inlineStr">
        <is>
          <t>Материалы основные</t>
        </is>
      </c>
      <c r="C16" s="83">
        <f>'Прил.5 Расчет СМР и ОБ'!J51</f>
        <v/>
      </c>
      <c r="D16" s="84">
        <f>C16/C24</f>
        <v/>
      </c>
      <c r="E16" s="84">
        <f>C16/C40</f>
        <v/>
      </c>
    </row>
    <row r="17" ht="15" customFormat="1" customHeight="1" s="142">
      <c r="B17" s="197" t="inlineStr">
        <is>
          <t>Материалы прочие</t>
        </is>
      </c>
      <c r="C17" s="83">
        <f>'Прил.5 Расчет СМР и ОБ'!J52</f>
        <v/>
      </c>
      <c r="D17" s="84">
        <f>C17/C24</f>
        <v/>
      </c>
      <c r="E17" s="84">
        <f>C17/C40</f>
        <v/>
      </c>
    </row>
    <row r="18" ht="15" customFormat="1" customHeight="1" s="142">
      <c r="B18" s="197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2">
      <c r="B19" s="197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2">
      <c r="B20" s="197" t="inlineStr">
        <is>
          <t>Сметная прибыль, руб.</t>
        </is>
      </c>
      <c r="C20" s="83">
        <f>'Прил.5 Расчет СМР и ОБ'!J59</f>
        <v/>
      </c>
      <c r="D20" s="84">
        <f>C20/C24</f>
        <v/>
      </c>
      <c r="E20" s="84">
        <f>C20/C40</f>
        <v/>
      </c>
    </row>
    <row r="21" ht="15" customFormat="1" customHeight="1" s="142">
      <c r="B21" s="197" t="inlineStr">
        <is>
          <t>Сметная прибыль, %</t>
        </is>
      </c>
      <c r="C21" s="86">
        <f>C20/(C11+C15)</f>
        <v/>
      </c>
      <c r="D21" s="84" t="n"/>
      <c r="E21" s="85" t="n"/>
    </row>
    <row r="22" ht="15" customFormat="1" customHeight="1" s="142">
      <c r="B22" s="197" t="inlineStr">
        <is>
          <t>Накладные расходы, руб.</t>
        </is>
      </c>
      <c r="C22" s="83">
        <f>'Прил.5 Расчет СМР и ОБ'!J57</f>
        <v/>
      </c>
      <c r="D22" s="84">
        <f>C22/C24</f>
        <v/>
      </c>
      <c r="E22" s="84">
        <f>C22/C40</f>
        <v/>
      </c>
    </row>
    <row r="23" ht="15" customFormat="1" customHeight="1" s="142">
      <c r="B23" s="197" t="inlineStr">
        <is>
          <t>Накладные расходы, %</t>
        </is>
      </c>
      <c r="C23" s="86">
        <f>C22/(C11+C15)</f>
        <v/>
      </c>
      <c r="D23" s="84" t="n"/>
      <c r="E23" s="85" t="n"/>
    </row>
    <row r="24" ht="15" customFormat="1" customHeight="1" s="142">
      <c r="B24" s="197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7" customFormat="1" customHeight="1" s="142">
      <c r="B25" s="197" t="inlineStr">
        <is>
          <t>ВСЕГО стоимость оборудования, в том числе</t>
        </is>
      </c>
      <c r="C25" s="83">
        <f>'Прил.5 Расчет СМР и ОБ'!J48</f>
        <v/>
      </c>
      <c r="D25" s="84" t="n"/>
      <c r="E25" s="84">
        <f>C25/C40</f>
        <v/>
      </c>
    </row>
    <row r="26" ht="31.7" customFormat="1" customHeight="1" s="142">
      <c r="B26" s="197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15" customFormat="1" customHeight="1" s="142">
      <c r="B27" s="197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2">
      <c r="B28" s="197" t="inlineStr">
        <is>
          <t>ПРОЧ. ЗАТР., УЧТЕННЫЕ ПОКАЗАТЕЛЕМ,  в том числе</t>
        </is>
      </c>
      <c r="C28" s="197" t="n"/>
      <c r="D28" s="85" t="n"/>
      <c r="E28" s="85" t="n"/>
    </row>
    <row r="29" ht="31.7" customFormat="1" customHeight="1" s="142">
      <c r="B29" s="197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3" customFormat="1" customHeight="1" s="142">
      <c r="B30" s="197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15.75" customFormat="1" customHeight="1" s="142">
      <c r="B31" s="197" t="inlineStr">
        <is>
          <t>Пусконаладочные работы</t>
        </is>
      </c>
      <c r="C31" s="87">
        <f>ROUND(C25*80%*7%,2)</f>
        <v/>
      </c>
      <c r="D31" s="85" t="n"/>
      <c r="E31" s="84">
        <f>C31/C40</f>
        <v/>
      </c>
    </row>
    <row r="32" ht="31.7" customFormat="1" customHeight="1" s="142">
      <c r="B32" s="197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7.25" customFormat="1" customHeight="1" s="142">
      <c r="B33" s="197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3" customFormat="1" customHeight="1" s="142">
      <c r="B34" s="1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4.7" customFormat="1" customHeight="1" s="142">
      <c r="B35" s="1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7.25" customFormat="1" customHeight="1" s="142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75" customFormat="1" customHeight="1" s="142">
      <c r="B37" s="191" t="inlineStr">
        <is>
          <t>Авторский надзор - 0,2%</t>
        </is>
      </c>
      <c r="C37" s="191">
        <f>ROUND((C27+C29+C30+C31)*0.002,2)</f>
        <v/>
      </c>
      <c r="D37" s="94" t="n"/>
      <c r="E37" s="94">
        <f>C37/C40</f>
        <v/>
      </c>
    </row>
    <row r="38" ht="63" customFormat="1" customHeight="1" s="142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75" customFormat="1" customHeight="1" s="142">
      <c r="B39" s="197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75" customFormat="1" customHeight="1" s="142">
      <c r="B40" s="197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7" customFormat="1" customHeight="1" s="142">
      <c r="B41" s="197" t="inlineStr">
        <is>
          <t>ИТОГО ПОКАЗАТЕЛЬ НА ЕД. ИЗМ.</t>
        </is>
      </c>
      <c r="C41" s="83">
        <f>C40/'Прил.5 Расчет СМР и ОБ'!E62</f>
        <v/>
      </c>
      <c r="D41" s="85" t="n"/>
      <c r="E41" s="85" t="n"/>
    </row>
    <row r="42" ht="15.75" customFormat="1" customHeight="1" s="142">
      <c r="B42" s="99" t="n"/>
    </row>
    <row r="43" ht="15.75" customFormat="1" customHeight="1" s="142">
      <c r="B43" s="99" t="inlineStr">
        <is>
          <t>Составил ____________________________ М.С. Колотиевская</t>
        </is>
      </c>
    </row>
    <row r="44" ht="15.75" customFormat="1" customHeight="1" s="142">
      <c r="B44" s="99" t="inlineStr">
        <is>
          <t xml:space="preserve">(должность, подпись, инициалы, фамилия) </t>
        </is>
      </c>
    </row>
    <row r="45" ht="15.75" customFormat="1" customHeight="1" s="142">
      <c r="B45" s="99" t="n"/>
    </row>
    <row r="46" ht="15.75" customFormat="1" customHeight="1" s="142">
      <c r="B46" s="99" t="inlineStr">
        <is>
          <t>Проверил ____________________________ М.С. Колотиевская</t>
        </is>
      </c>
    </row>
    <row r="47" ht="15.75" customFormat="1" customHeight="1" s="142">
      <c r="B47" s="181" t="inlineStr">
        <is>
          <t>(должность, подпись, инициалы, фамилия)</t>
        </is>
      </c>
      <c r="C47" s="181" t="n"/>
    </row>
    <row r="48" ht="15.75" customFormat="1" customHeight="1" s="142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9"/>
  <sheetViews>
    <sheetView showGridLines="1" showRowColHeaders="1" tabSelected="0" view="pageBreakPreview" zoomScale="85" workbookViewId="0">
      <selection activeCell="D56" sqref="D56"/>
    </sheetView>
  </sheetViews>
  <sheetFormatPr baseColWidth="8" defaultColWidth="9.140625" defaultRowHeight="14.4" outlineLevelRow="1"/>
  <cols>
    <col width="5.7109375" customWidth="1" style="127" min="1" max="1"/>
    <col width="22.5703125" customWidth="1" style="127" min="2" max="2"/>
    <col width="41.42578125" customWidth="1" style="127" min="3" max="3"/>
    <col width="10.7109375" customWidth="1" style="127" min="4" max="4"/>
    <col width="12.7109375" customWidth="1" style="127" min="5" max="5"/>
    <col width="14.5703125" customWidth="1" style="127" min="6" max="6"/>
    <col width="15.7109375" customWidth="1" style="127" min="7" max="7"/>
    <col width="12.7109375" customWidth="1" style="127" min="8" max="8"/>
    <col width="14.5703125" customWidth="1" style="127" min="9" max="9"/>
    <col width="15.140625" customWidth="1" style="127" min="10" max="10"/>
    <col width="22.42578125" customWidth="1" style="127" min="11" max="11"/>
    <col width="16.28515625" customWidth="1" style="127" min="12" max="12"/>
    <col width="10.85546875" customWidth="1" style="127" min="13" max="13"/>
    <col width="9.140625" customWidth="1" style="127" min="14" max="14"/>
    <col width="9.140625" customWidth="1" style="140" min="15" max="15"/>
  </cols>
  <sheetData>
    <row r="1" ht="14.25" customFormat="1" customHeight="1" s="127">
      <c r="A1" s="121" t="n"/>
    </row>
    <row r="2" ht="15.75" customFormat="1" customHeight="1" s="127">
      <c r="A2" s="142" t="n"/>
      <c r="B2" s="142" t="n"/>
      <c r="C2" s="142" t="n"/>
      <c r="D2" s="142" t="n"/>
      <c r="E2" s="142" t="n"/>
      <c r="F2" s="142" t="n"/>
      <c r="G2" s="142" t="n"/>
      <c r="H2" s="193" t="inlineStr">
        <is>
          <t>Приложение №5</t>
        </is>
      </c>
    </row>
    <row r="3" ht="15.75" customFormat="1" customHeight="1" s="127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75" customFormat="1" customHeight="1" s="121">
      <c r="A4" s="205" t="inlineStr">
        <is>
          <t>Расчет стоимости СМР и оборудования</t>
        </is>
      </c>
      <c r="I4" s="205" t="n"/>
      <c r="J4" s="205" t="n"/>
    </row>
    <row r="5" ht="15.75" customFormat="1" customHeight="1" s="121">
      <c r="A5" s="205" t="n"/>
      <c r="B5" s="205" t="n"/>
      <c r="C5" s="205" t="n"/>
      <c r="D5" s="205" t="n"/>
      <c r="E5" s="205" t="n"/>
      <c r="F5" s="205" t="n"/>
      <c r="G5" s="205" t="n"/>
      <c r="H5" s="205" t="n"/>
      <c r="I5" s="205" t="n"/>
      <c r="J5" s="205" t="n"/>
    </row>
    <row r="6" customFormat="1" s="121">
      <c r="A6" s="194" t="inlineStr">
        <is>
          <t xml:space="preserve">Наименование разрабатываемого показателя УНЦ — </t>
        </is>
      </c>
      <c r="D6" s="194" t="inlineStr">
        <is>
          <t>Демонтаж аварийных маслостоков</t>
        </is>
      </c>
    </row>
    <row r="7" ht="15.75" customFormat="1" customHeight="1" s="121">
      <c r="A7" s="194" t="inlineStr">
        <is>
          <t>Единица измерения  — м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21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27" customFormat="1" customHeight="1" s="142">
      <c r="A9" s="197" t="inlineStr">
        <is>
          <t>№ пп.</t>
        </is>
      </c>
      <c r="B9" s="204" t="inlineStr">
        <is>
          <t>Код ресурса</t>
        </is>
      </c>
      <c r="C9" s="204" t="inlineStr">
        <is>
          <t>Наименование</t>
        </is>
      </c>
      <c r="D9" s="204" t="inlineStr">
        <is>
          <t>Ед. изм.</t>
        </is>
      </c>
      <c r="E9" s="204" t="inlineStr">
        <is>
          <t>Кол-во единиц по проектным данным</t>
        </is>
      </c>
      <c r="F9" s="204" t="inlineStr">
        <is>
          <t>Сметная стоимость в ценах на 01.01.2000 (руб.)</t>
        </is>
      </c>
      <c r="G9" s="217" t="n"/>
      <c r="H9" s="204" t="inlineStr">
        <is>
          <t>Удельный вес, %</t>
        </is>
      </c>
      <c r="I9" s="204" t="inlineStr">
        <is>
          <t>Сметная стоимость в ценах на 01.01.2023 (руб.)</t>
        </is>
      </c>
      <c r="J9" s="217" t="n"/>
      <c r="K9" s="33" t="n"/>
    </row>
    <row r="10" ht="28.5" customFormat="1" customHeight="1" s="142">
      <c r="A10" s="219" t="n"/>
      <c r="B10" s="219" t="n"/>
      <c r="C10" s="219" t="n"/>
      <c r="D10" s="219" t="n"/>
      <c r="E10" s="219" t="n"/>
      <c r="F10" s="204" t="inlineStr">
        <is>
          <t>на ед. изм.</t>
        </is>
      </c>
      <c r="G10" s="204" t="inlineStr">
        <is>
          <t>общая</t>
        </is>
      </c>
      <c r="H10" s="219" t="n"/>
      <c r="I10" s="204" t="inlineStr">
        <is>
          <t>на ед. изм.</t>
        </is>
      </c>
      <c r="J10" s="204" t="inlineStr">
        <is>
          <t>общая</t>
        </is>
      </c>
    </row>
    <row r="11" ht="15.75" customFormat="1" customHeight="1" s="142">
      <c r="A11" s="197" t="n">
        <v>1</v>
      </c>
      <c r="B11" s="204" t="n">
        <v>2</v>
      </c>
      <c r="C11" s="204" t="n">
        <v>3</v>
      </c>
      <c r="D11" s="204" t="n">
        <v>4</v>
      </c>
      <c r="E11" s="204" t="n">
        <v>5</v>
      </c>
      <c r="F11" s="204" t="n">
        <v>6</v>
      </c>
      <c r="G11" s="204" t="n">
        <v>7</v>
      </c>
      <c r="H11" s="204" t="n">
        <v>8</v>
      </c>
      <c r="I11" s="204" t="n">
        <v>9</v>
      </c>
      <c r="J11" s="204" t="n">
        <v>10</v>
      </c>
    </row>
    <row r="12" ht="15.75" customFormat="1" customHeight="1" s="142">
      <c r="A12" s="191" t="n"/>
      <c r="B12" s="190" t="inlineStr">
        <is>
          <t>Затраты труда рабочих-строителей</t>
        </is>
      </c>
      <c r="C12" s="216" t="n"/>
      <c r="D12" s="216" t="n"/>
      <c r="E12" s="216" t="n"/>
      <c r="F12" s="216" t="n"/>
      <c r="G12" s="216" t="n"/>
      <c r="H12" s="217" t="n"/>
      <c r="I12" s="191" t="n"/>
      <c r="J12" s="191" t="n"/>
    </row>
    <row r="13" ht="31.7" customFormat="1" customHeight="1" s="142">
      <c r="A13" s="183" t="n">
        <v>1</v>
      </c>
      <c r="B13" s="183" t="inlineStr">
        <is>
          <t>1-100-25</t>
        </is>
      </c>
      <c r="C13" s="184" t="inlineStr">
        <is>
          <t>Затраты труда рабочих (Средний разряд работы 2,5)</t>
        </is>
      </c>
      <c r="D13" s="183" t="inlineStr">
        <is>
          <t>чел.-ч</t>
        </is>
      </c>
      <c r="E13" s="183" t="n">
        <v>192.19735258724</v>
      </c>
      <c r="F13" s="188" t="n">
        <v>8.31</v>
      </c>
      <c r="G13" s="188">
        <f>ROUND(E13*F13,2)</f>
        <v/>
      </c>
      <c r="H13" s="42">
        <f>G13/G14</f>
        <v/>
      </c>
      <c r="I13" s="188">
        <f>ФОТр.тек.!E13</f>
        <v/>
      </c>
      <c r="J13" s="188">
        <f>ROUND(E13*I13,2)</f>
        <v/>
      </c>
    </row>
    <row r="14" ht="31.7" customFormat="1" customHeight="1" s="142">
      <c r="A14" s="183" t="n"/>
      <c r="B14" s="183" t="n"/>
      <c r="C14" s="208" t="inlineStr">
        <is>
          <t>Итого по разделу "Затраты труда рабочих-строителей"</t>
        </is>
      </c>
      <c r="D14" s="183" t="inlineStr">
        <is>
          <t>чел.-ч</t>
        </is>
      </c>
      <c r="E14" s="183">
        <f>SUM(E13:E13)</f>
        <v/>
      </c>
      <c r="F14" s="188" t="n"/>
      <c r="G14" s="188">
        <f>SUM(G13:G13)</f>
        <v/>
      </c>
      <c r="H14" s="42" t="n">
        <v>1</v>
      </c>
      <c r="I14" s="188" t="n"/>
      <c r="J14" s="188">
        <f>SUM(J13:J13)</f>
        <v/>
      </c>
    </row>
    <row r="15" ht="56.25" customFormat="1" customHeight="1" s="142">
      <c r="A15" s="183" t="n"/>
      <c r="B15" s="183" t="n"/>
      <c r="C15" s="208" t="inlineStr">
        <is>
          <t>Итого по разделу "Затраты труда рабочих-строителей" 
(с коэффициентом на демонтаж 0,7)</t>
        </is>
      </c>
      <c r="D15" s="183" t="inlineStr">
        <is>
          <t>чел.-ч.</t>
        </is>
      </c>
      <c r="E15" s="183" t="n"/>
      <c r="F15" s="188" t="n"/>
      <c r="G15" s="188">
        <f>G14*0.7</f>
        <v/>
      </c>
      <c r="H15" s="42" t="n">
        <v>1</v>
      </c>
      <c r="I15" s="188" t="n"/>
      <c r="J15" s="188">
        <f>J14*0.7</f>
        <v/>
      </c>
    </row>
    <row r="16" ht="15.75" customFormat="1" customHeight="1" s="142">
      <c r="A16" s="183" t="n"/>
      <c r="B16" s="183" t="inlineStr">
        <is>
          <t>Затраты труда машинистов</t>
        </is>
      </c>
      <c r="C16" s="216" t="n"/>
      <c r="D16" s="216" t="n"/>
      <c r="E16" s="216" t="n"/>
      <c r="F16" s="216" t="n"/>
      <c r="G16" s="216" t="n"/>
      <c r="H16" s="217" t="n"/>
      <c r="I16" s="188" t="n"/>
      <c r="J16" s="188" t="n"/>
    </row>
    <row r="17" ht="15.75" customFormat="1" customHeight="1" s="142">
      <c r="A17" s="183" t="n">
        <v>2</v>
      </c>
      <c r="B17" s="183" t="n">
        <v>2</v>
      </c>
      <c r="C17" s="184" t="inlineStr">
        <is>
          <t>Затраты труда машинистов</t>
        </is>
      </c>
      <c r="D17" s="183" t="inlineStr">
        <is>
          <t>чел.-ч</t>
        </is>
      </c>
      <c r="E17" s="183" t="n">
        <v>17.3721349</v>
      </c>
      <c r="F17" s="188" t="n">
        <v>13.19</v>
      </c>
      <c r="G17" s="188">
        <f>ROUND(E17*F17,2)</f>
        <v/>
      </c>
      <c r="H17" s="42" t="n">
        <v>1</v>
      </c>
      <c r="I17" s="188">
        <f>ROUND(F17*'Прил. 10'!$D$10,2)</f>
        <v/>
      </c>
      <c r="J17" s="188">
        <f>ROUND(E17*I17,2)</f>
        <v/>
      </c>
    </row>
    <row r="18" ht="42" customFormat="1" customHeight="1" s="142">
      <c r="A18" s="183" t="n"/>
      <c r="B18" s="183" t="n"/>
      <c r="C18" s="184" t="inlineStr">
        <is>
          <t>Затраты труда машинистов 
(с коэффициентом на демонтаж 0,7)</t>
        </is>
      </c>
      <c r="D18" s="183" t="n"/>
      <c r="E18" s="183" t="n"/>
      <c r="F18" s="188" t="n"/>
      <c r="G18" s="188">
        <f>G17*0.7</f>
        <v/>
      </c>
      <c r="H18" s="42" t="n">
        <v>1</v>
      </c>
      <c r="I18" s="188" t="n"/>
      <c r="J18" s="188">
        <f>J17*0.7</f>
        <v/>
      </c>
    </row>
    <row r="19" ht="15.75" customFormat="1" customHeight="1" s="142">
      <c r="A19" s="183" t="n"/>
      <c r="B19" s="182" t="inlineStr">
        <is>
          <t>Машины и механизмы</t>
        </is>
      </c>
      <c r="C19" s="216" t="n"/>
      <c r="D19" s="216" t="n"/>
      <c r="E19" s="216" t="n"/>
      <c r="F19" s="216" t="n"/>
      <c r="G19" s="216" t="n"/>
      <c r="H19" s="217" t="n"/>
      <c r="I19" s="188" t="n"/>
      <c r="J19" s="188" t="n"/>
    </row>
    <row r="20" ht="15.75" customFormat="1" customHeight="1" s="142">
      <c r="A20" s="183" t="n"/>
      <c r="B20" s="183" t="inlineStr">
        <is>
          <t>Основные Машины и механизмы</t>
        </is>
      </c>
      <c r="C20" s="216" t="n"/>
      <c r="D20" s="216" t="n"/>
      <c r="E20" s="216" t="n"/>
      <c r="F20" s="216" t="n"/>
      <c r="G20" s="216" t="n"/>
      <c r="H20" s="217" t="n"/>
      <c r="I20" s="188" t="n"/>
      <c r="J20" s="188" t="n"/>
    </row>
    <row r="21" ht="31.7" customFormat="1" customHeight="1" s="142">
      <c r="A21" s="183" t="n">
        <v>3</v>
      </c>
      <c r="B21" s="189" t="inlineStr">
        <is>
          <t>91.05.06-012</t>
        </is>
      </c>
      <c r="C21" s="198" t="inlineStr">
        <is>
          <t>Краны на гусеничном ходу, грузоподъемность до 16 т</t>
        </is>
      </c>
      <c r="D21" s="201" t="inlineStr">
        <is>
          <t>маш.час</t>
        </is>
      </c>
      <c r="E21" s="199" t="n">
        <v>8.426068799999999</v>
      </c>
      <c r="F21" s="47" t="n">
        <v>96.89</v>
      </c>
      <c r="G21" s="47">
        <f>ROUND(E21*F21,2)</f>
        <v/>
      </c>
      <c r="H21" s="42">
        <f>G21/G43</f>
        <v/>
      </c>
      <c r="I21" s="188">
        <f>ROUND(F21*'Прил. 10'!$D$11,2)</f>
        <v/>
      </c>
      <c r="J21" s="188">
        <f>ROUND(E21*I21,2)</f>
        <v/>
      </c>
    </row>
    <row r="22" ht="31.7" customFormat="1" customHeight="1" s="142">
      <c r="A22" s="183" t="n">
        <v>4</v>
      </c>
      <c r="B22" s="189" t="inlineStr">
        <is>
          <t>91.05.05-015</t>
        </is>
      </c>
      <c r="C22" s="198" t="inlineStr">
        <is>
          <t>Краны на автомобильном ходу, грузоподъемность 16 т</t>
        </is>
      </c>
      <c r="D22" s="201" t="inlineStr">
        <is>
          <t>маш.час</t>
        </is>
      </c>
      <c r="E22" s="199" t="n">
        <v>3.403519</v>
      </c>
      <c r="F22" s="47" t="n">
        <v>115.4</v>
      </c>
      <c r="G22" s="47">
        <f>ROUND(E22*F22,2)</f>
        <v/>
      </c>
      <c r="H22" s="42">
        <f>G22/G43</f>
        <v/>
      </c>
      <c r="I22" s="188">
        <f>ROUND(F22*'Прил. 10'!$D$11,2)</f>
        <v/>
      </c>
      <c r="J22" s="188">
        <f>ROUND(E22*I22,2)</f>
        <v/>
      </c>
    </row>
    <row r="23" ht="31.7" customFormat="1" customHeight="1" s="142">
      <c r="A23" s="183" t="n">
        <v>5</v>
      </c>
      <c r="B23" s="189" t="inlineStr">
        <is>
          <t>91.14.02-001</t>
        </is>
      </c>
      <c r="C23" s="198" t="inlineStr">
        <is>
          <t>Автомобили бортовые, грузоподъемность до 5 т</t>
        </is>
      </c>
      <c r="D23" s="201" t="inlineStr">
        <is>
          <t>маш.час</t>
        </is>
      </c>
      <c r="E23" s="199" t="n">
        <v>3.2280292</v>
      </c>
      <c r="F23" s="47" t="n">
        <v>65.70999999999999</v>
      </c>
      <c r="G23" s="47">
        <f>ROUND(E23*F23,2)</f>
        <v/>
      </c>
      <c r="H23" s="42">
        <f>G23/G43</f>
        <v/>
      </c>
      <c r="I23" s="188">
        <f>ROUND(F23*'Прил. 10'!$D$11,2)</f>
        <v/>
      </c>
      <c r="J23" s="188">
        <f>ROUND(E23*I23,2)</f>
        <v/>
      </c>
    </row>
    <row r="24" ht="25.5" customFormat="1" customHeight="1" s="142">
      <c r="A24" s="183" t="n"/>
      <c r="B24" s="25" t="n"/>
      <c r="C24" s="183" t="inlineStr">
        <is>
          <t>Итого основные машины и механизмы</t>
        </is>
      </c>
      <c r="D24" s="183" t="n"/>
      <c r="E24" s="183" t="n"/>
      <c r="F24" s="188" t="n"/>
      <c r="G24" s="47">
        <f>SUM(G21:G23)</f>
        <v/>
      </c>
      <c r="H24" s="42">
        <f>SUM(H21:H23)</f>
        <v/>
      </c>
      <c r="I24" s="188" t="n"/>
      <c r="J24" s="188">
        <f>SUM(J21:J23)</f>
        <v/>
      </c>
    </row>
    <row r="25" ht="34.5" customFormat="1" customHeight="1" s="142">
      <c r="A25" s="183" t="n"/>
      <c r="B25" s="189" t="n"/>
      <c r="C25" s="184" t="inlineStr">
        <is>
          <t>Итого основные машины и механизмы 
(с коэффициентом на демонтаж 0,7)</t>
        </is>
      </c>
      <c r="D25" s="183" t="n"/>
      <c r="E25" s="183" t="n"/>
      <c r="F25" s="188" t="n"/>
      <c r="G25" s="47">
        <f>G24*0.7</f>
        <v/>
      </c>
      <c r="H25" s="42">
        <f>G25/G44</f>
        <v/>
      </c>
      <c r="I25" s="188" t="n"/>
      <c r="J25" s="188">
        <f>J24*0.7</f>
        <v/>
      </c>
    </row>
    <row r="26" hidden="1" outlineLevel="1" ht="47.25" customFormat="1" customHeight="1" s="142">
      <c r="A26" s="183" t="n">
        <v>6</v>
      </c>
      <c r="B26" s="189" t="inlineStr">
        <is>
          <t>021243</t>
        </is>
      </c>
      <c r="C26" s="198" t="inlineStr">
        <is>
          <t>Краны на гусеничном ходу при работе на других видах строительства до 16 т</t>
        </is>
      </c>
      <c r="D26" s="201" t="inlineStr">
        <is>
          <t>маш.час</t>
        </is>
      </c>
      <c r="E26" s="199" t="n">
        <v>1.8364711</v>
      </c>
      <c r="F26" s="47" t="n">
        <v>80.97</v>
      </c>
      <c r="G26" s="47">
        <f>ROUND(E26*F26,2)</f>
        <v/>
      </c>
      <c r="H26" s="42">
        <f>G26/G43</f>
        <v/>
      </c>
      <c r="I26" s="188">
        <f>ROUND(F26*'Прил. 10'!$D$11,2)</f>
        <v/>
      </c>
      <c r="J26" s="188">
        <f>ROUND(E26*I26,2)</f>
        <v/>
      </c>
    </row>
    <row r="27" hidden="1" outlineLevel="1" ht="31.7" customFormat="1" customHeight="1" s="142">
      <c r="A27" s="183" t="n">
        <v>7</v>
      </c>
      <c r="B27" s="189" t="inlineStr">
        <is>
          <t>91.05.01-017</t>
        </is>
      </c>
      <c r="C27" s="198" t="inlineStr">
        <is>
          <t>Краны башенные, грузоподъемность 8 т</t>
        </is>
      </c>
      <c r="D27" s="201" t="inlineStr">
        <is>
          <t>маш.час</t>
        </is>
      </c>
      <c r="E27" s="199" t="n">
        <v>0.40482</v>
      </c>
      <c r="F27" s="47" t="n">
        <v>86.40000000000001</v>
      </c>
      <c r="G27" s="47">
        <f>ROUND(E27*F27,2)</f>
        <v/>
      </c>
      <c r="H27" s="42">
        <f>G27/G43</f>
        <v/>
      </c>
      <c r="I27" s="188">
        <f>ROUND(F27*'Прил. 10'!$D$11,2)</f>
        <v/>
      </c>
      <c r="J27" s="188">
        <f>ROUND(E27*I27,2)</f>
        <v/>
      </c>
    </row>
    <row r="28" hidden="1" outlineLevel="1" ht="31.7" customFormat="1" customHeight="1" s="142">
      <c r="A28" s="183" t="n">
        <v>8</v>
      </c>
      <c r="B28" s="189" t="n">
        <v>400001</v>
      </c>
      <c r="C28" s="198" t="inlineStr">
        <is>
          <t>Автомобили бортовые, грузоподъемность до 5 т</t>
        </is>
      </c>
      <c r="D28" s="201" t="inlineStr">
        <is>
          <t>маш.час</t>
        </is>
      </c>
      <c r="E28" s="199" t="n">
        <v>0.1568833</v>
      </c>
      <c r="F28" s="47" t="n">
        <v>95.58</v>
      </c>
      <c r="G28" s="47">
        <f>ROUND(E28*F28,2)</f>
        <v/>
      </c>
      <c r="H28" s="42">
        <f>G28/G43</f>
        <v/>
      </c>
      <c r="I28" s="188">
        <f>ROUND(F28*'Прил. 10'!$D$11,2)</f>
        <v/>
      </c>
      <c r="J28" s="188">
        <f>ROUND(E28*I28,2)</f>
        <v/>
      </c>
    </row>
    <row r="29" hidden="1" outlineLevel="1" ht="47.25" customFormat="1" customHeight="1" s="142">
      <c r="A29" s="183" t="n">
        <v>9</v>
      </c>
      <c r="B29" s="189" t="inlineStr">
        <is>
          <t>021141</t>
        </is>
      </c>
      <c r="C29" s="198" t="inlineStr">
        <is>
          <t>Краны на автомобильном ходу при работе на других видах строительства 10 т</t>
        </is>
      </c>
      <c r="D29" s="201" t="inlineStr">
        <is>
          <t>маш.час</t>
        </is>
      </c>
      <c r="E29" s="199" t="n">
        <v>0.0522945</v>
      </c>
      <c r="F29" s="47" t="n">
        <v>133.62</v>
      </c>
      <c r="G29" s="47">
        <f>ROUND(E29*F29,2)</f>
        <v/>
      </c>
      <c r="H29" s="42">
        <f>G29/G43</f>
        <v/>
      </c>
      <c r="I29" s="188">
        <f>ROUND(F29*'Прил. 10'!$D$11,2)</f>
        <v/>
      </c>
      <c r="J29" s="188">
        <f>ROUND(E29*I29,2)</f>
        <v/>
      </c>
    </row>
    <row r="30" hidden="1" outlineLevel="1" ht="15.75" customFormat="1" customHeight="1" s="142">
      <c r="A30" s="183" t="n">
        <v>10</v>
      </c>
      <c r="B30" s="189" t="inlineStr">
        <is>
          <t>91.08.04-021</t>
        </is>
      </c>
      <c r="C30" s="198" t="inlineStr">
        <is>
          <t>Котлы битумные передвижные 400 л</t>
        </is>
      </c>
      <c r="D30" s="201" t="inlineStr">
        <is>
          <t>маш.час</t>
        </is>
      </c>
      <c r="E30" s="199" t="n">
        <v>0.1716063</v>
      </c>
      <c r="F30" s="47" t="n">
        <v>30</v>
      </c>
      <c r="G30" s="47">
        <f>ROUND(E30*F30,2)</f>
        <v/>
      </c>
      <c r="H30" s="42">
        <f>G30/G43</f>
        <v/>
      </c>
      <c r="I30" s="188">
        <f>ROUND(F30*'Прил. 10'!$D$11,2)</f>
        <v/>
      </c>
      <c r="J30" s="188">
        <f>ROUND(E30*I30,2)</f>
        <v/>
      </c>
    </row>
    <row r="31" hidden="1" outlineLevel="1" ht="15.75" customFormat="1" customHeight="1" s="142">
      <c r="A31" s="183" t="n">
        <v>11</v>
      </c>
      <c r="B31" s="189" t="n">
        <v>111100</v>
      </c>
      <c r="C31" s="198" t="inlineStr">
        <is>
          <t>Вибратор глубинный</t>
        </is>
      </c>
      <c r="D31" s="201" t="inlineStr">
        <is>
          <t>маш.час</t>
        </is>
      </c>
      <c r="E31" s="199" t="n">
        <v>1.3363627</v>
      </c>
      <c r="F31" s="47" t="n">
        <v>3.21</v>
      </c>
      <c r="G31" s="47">
        <f>ROUND(E31*F31,2)</f>
        <v/>
      </c>
      <c r="H31" s="42">
        <f>G31/G43</f>
        <v/>
      </c>
      <c r="I31" s="188">
        <f>ROUND(F31*'Прил. 10'!$D$11,2)</f>
        <v/>
      </c>
      <c r="J31" s="188">
        <f>ROUND(E31*I31,2)</f>
        <v/>
      </c>
    </row>
    <row r="32" hidden="1" outlineLevel="1" ht="31.7" customFormat="1" customHeight="1" s="142">
      <c r="A32" s="183" t="n">
        <v>12</v>
      </c>
      <c r="B32" s="189" t="inlineStr">
        <is>
          <t>040502</t>
        </is>
      </c>
      <c r="C32" s="198" t="inlineStr">
        <is>
          <t>Установки для сварки ручной дуговой (постоянного тока)</t>
        </is>
      </c>
      <c r="D32" s="201" t="inlineStr">
        <is>
          <t>маш.час</t>
        </is>
      </c>
      <c r="E32" s="199" t="n">
        <v>0.5192907</v>
      </c>
      <c r="F32" s="47" t="n">
        <v>5.42</v>
      </c>
      <c r="G32" s="47">
        <f>ROUND(E32*F32,2)</f>
        <v/>
      </c>
      <c r="H32" s="42">
        <f>G32/G43</f>
        <v/>
      </c>
      <c r="I32" s="188">
        <f>ROUND(F32*'Прил. 10'!$D$11,2)</f>
        <v/>
      </c>
      <c r="J32" s="188">
        <f>ROUND(E32*I32,2)</f>
        <v/>
      </c>
    </row>
    <row r="33" hidden="1" outlineLevel="1" ht="15.75" customFormat="1" customHeight="1" s="142">
      <c r="A33" s="183" t="n">
        <v>13</v>
      </c>
      <c r="B33" s="189" t="inlineStr">
        <is>
          <t>030101</t>
        </is>
      </c>
      <c r="C33" s="198" t="inlineStr">
        <is>
          <t>Автопогрузчики 5 т</t>
        </is>
      </c>
      <c r="D33" s="201" t="inlineStr">
        <is>
          <t>маш.час</t>
        </is>
      </c>
      <c r="E33" s="199" t="n">
        <v>0.0061657</v>
      </c>
      <c r="F33" s="47" t="n">
        <v>114.76</v>
      </c>
      <c r="G33" s="47">
        <f>ROUND(E33*F33,2)</f>
        <v/>
      </c>
      <c r="H33" s="42">
        <f>G33/G43</f>
        <v/>
      </c>
      <c r="I33" s="188">
        <f>ROUND(F33*'Прил. 10'!$D$11,2)</f>
        <v/>
      </c>
      <c r="J33" s="188">
        <f>ROUND(E33*I33,2)</f>
        <v/>
      </c>
    </row>
    <row r="34" hidden="1" outlineLevel="1" ht="15.75" customFormat="1" customHeight="1" s="142">
      <c r="A34" s="183" t="n">
        <v>14</v>
      </c>
      <c r="B34" s="189" t="inlineStr">
        <is>
          <t>91.06.05-011</t>
        </is>
      </c>
      <c r="C34" s="198" t="inlineStr">
        <is>
          <t>Погрузчики, грузоподъемность 5 т</t>
        </is>
      </c>
      <c r="D34" s="201" t="inlineStr">
        <is>
          <t>маш.час</t>
        </is>
      </c>
      <c r="E34" s="199" t="n">
        <v>0.006574</v>
      </c>
      <c r="F34" s="47" t="n">
        <v>89.98999999999999</v>
      </c>
      <c r="G34" s="47">
        <f>ROUND(E34*F34,2)</f>
        <v/>
      </c>
      <c r="H34" s="42">
        <f>G34/G43</f>
        <v/>
      </c>
      <c r="I34" s="188">
        <f>ROUND(F34*'Прил. 10'!$D$11,2)</f>
        <v/>
      </c>
      <c r="J34" s="188">
        <f>ROUND(E34*I34,2)</f>
        <v/>
      </c>
    </row>
    <row r="35" hidden="1" outlineLevel="1" ht="15.75" customFormat="1" customHeight="1" s="142">
      <c r="A35" s="183" t="n">
        <v>15</v>
      </c>
      <c r="B35" s="189" t="n">
        <v>331532</v>
      </c>
      <c r="C35" s="198" t="inlineStr">
        <is>
          <t>Пила цепная электрическая</t>
        </is>
      </c>
      <c r="D35" s="201" t="inlineStr">
        <is>
          <t>маш.час</t>
        </is>
      </c>
      <c r="E35" s="199" t="n">
        <v>0.0707916</v>
      </c>
      <c r="F35" s="47" t="n">
        <v>3.27</v>
      </c>
      <c r="G35" s="47">
        <f>ROUND(E35*F35,2)</f>
        <v/>
      </c>
      <c r="H35" s="42">
        <f>G35/G43</f>
        <v/>
      </c>
      <c r="I35" s="188">
        <f>ROUND(F35*'Прил. 10'!$D$11,2)</f>
        <v/>
      </c>
      <c r="J35" s="188">
        <f>ROUND(E35*I35,2)</f>
        <v/>
      </c>
    </row>
    <row r="36" hidden="1" outlineLevel="1" ht="31.7" customFormat="1" customHeight="1" s="142">
      <c r="A36" s="183" t="n">
        <v>16</v>
      </c>
      <c r="B36" s="189" t="inlineStr">
        <is>
          <t>91.16.01-002</t>
        </is>
      </c>
      <c r="C36" s="198" t="inlineStr">
        <is>
          <t>Электростанции передвижные, мощность 4 кВт</t>
        </is>
      </c>
      <c r="D36" s="201" t="inlineStr">
        <is>
          <t>маш.час</t>
        </is>
      </c>
      <c r="E36" s="199" t="n">
        <v>0.0052592</v>
      </c>
      <c r="F36" s="47" t="n">
        <v>27.11</v>
      </c>
      <c r="G36" s="47">
        <f>ROUND(E36*F36,2)</f>
        <v/>
      </c>
      <c r="H36" s="42">
        <f>G36/G43</f>
        <v/>
      </c>
      <c r="I36" s="188">
        <f>ROUND(F36*'Прил. 10'!$D$11,2)</f>
        <v/>
      </c>
      <c r="J36" s="188">
        <f>ROUND(E36*I36,2)</f>
        <v/>
      </c>
    </row>
    <row r="37" hidden="1" outlineLevel="1" ht="47.25" customFormat="1" customHeight="1" s="142">
      <c r="A37" s="183" t="n">
        <v>17</v>
      </c>
      <c r="B37" s="189" t="inlineStr">
        <is>
          <t>91.06.06-048</t>
        </is>
      </c>
      <c r="C37" s="198" t="inlineStr">
        <is>
          <t>Подъемники одномачтовые, грузоподъемность до 500 кг, высота подъема 45 м</t>
        </is>
      </c>
      <c r="D37" s="201" t="inlineStr">
        <is>
          <t>маш.час</t>
        </is>
      </c>
      <c r="E37" s="199" t="n">
        <v>0.0029334</v>
      </c>
      <c r="F37" s="47" t="n">
        <v>31.26</v>
      </c>
      <c r="G37" s="47">
        <f>ROUND(E37*F37,2)</f>
        <v/>
      </c>
      <c r="H37" s="42">
        <f>G37/G43</f>
        <v/>
      </c>
      <c r="I37" s="188">
        <f>ROUND(F37*'Прил. 10'!$D$11,2)</f>
        <v/>
      </c>
      <c r="J37" s="188">
        <f>ROUND(E37*I37,2)</f>
        <v/>
      </c>
    </row>
    <row r="38" hidden="1" outlineLevel="1" ht="15.75" customFormat="1" customHeight="1" s="142">
      <c r="A38" s="183" t="n">
        <v>18</v>
      </c>
      <c r="B38" s="189" t="inlineStr">
        <is>
          <t>91.08.09-025</t>
        </is>
      </c>
      <c r="C38" s="198" t="inlineStr">
        <is>
          <t>Трамбовки электрические</t>
        </is>
      </c>
      <c r="D38" s="201" t="inlineStr">
        <is>
          <t>маш.час</t>
        </is>
      </c>
      <c r="E38" s="199" t="n">
        <v>0.0105184</v>
      </c>
      <c r="F38" s="47" t="n">
        <v>6.7</v>
      </c>
      <c r="G38" s="47">
        <f>ROUND(E38*F38,2)</f>
        <v/>
      </c>
      <c r="H38" s="42">
        <f>G38/G43</f>
        <v/>
      </c>
      <c r="I38" s="188">
        <f>ROUND(F38*'Прил. 10'!$D$11,2)</f>
        <v/>
      </c>
      <c r="J38" s="188">
        <f>ROUND(E38*I38,2)</f>
        <v/>
      </c>
    </row>
    <row r="39" hidden="1" outlineLevel="1" ht="15.75" customFormat="1" customHeight="1" s="142">
      <c r="A39" s="183" t="n">
        <v>19</v>
      </c>
      <c r="B39" s="189" t="inlineStr">
        <is>
          <t>91.21.22-421</t>
        </is>
      </c>
      <c r="C39" s="198" t="inlineStr">
        <is>
          <t>Термосы 100 л</t>
        </is>
      </c>
      <c r="D39" s="201" t="inlineStr">
        <is>
          <t>маш.час</t>
        </is>
      </c>
      <c r="E39" s="199" t="n">
        <v>0.0244449</v>
      </c>
      <c r="F39" s="47" t="n">
        <v>2.7</v>
      </c>
      <c r="G39" s="47">
        <f>ROUND(E39*F39,2)</f>
        <v/>
      </c>
      <c r="H39" s="42">
        <f>G39/G43</f>
        <v/>
      </c>
      <c r="I39" s="188">
        <f>ROUND(F39*'Прил. 10'!$D$11,2)</f>
        <v/>
      </c>
      <c r="J39" s="188">
        <f>ROUND(E39*I39,2)</f>
        <v/>
      </c>
    </row>
    <row r="40" hidden="1" outlineLevel="1" ht="15.75" customFormat="1" customHeight="1" s="142">
      <c r="A40" s="183" t="n">
        <v>20</v>
      </c>
      <c r="B40" s="189" t="inlineStr">
        <is>
          <t>91.07.04-002</t>
        </is>
      </c>
      <c r="C40" s="198" t="inlineStr">
        <is>
          <t>Вибраторы поверхностные</t>
        </is>
      </c>
      <c r="D40" s="201" t="inlineStr">
        <is>
          <t>маш.час</t>
        </is>
      </c>
      <c r="E40" s="199" t="n">
        <v>0.0471909</v>
      </c>
      <c r="F40" s="47" t="n">
        <v>0.5</v>
      </c>
      <c r="G40" s="47">
        <f>ROUND(E40*F40,2)</f>
        <v/>
      </c>
      <c r="H40" s="42">
        <f>G40/G43</f>
        <v/>
      </c>
      <c r="I40" s="188">
        <f>ROUND(F40*'Прил. 10'!$D$11,2)</f>
        <v/>
      </c>
      <c r="J40" s="188">
        <f>ROUND(E40*I40,2)</f>
        <v/>
      </c>
    </row>
    <row r="41" collapsed="1" ht="30" customFormat="1" customHeight="1" s="142">
      <c r="A41" s="183" t="n"/>
      <c r="B41" s="183" t="n"/>
      <c r="C41" s="183" t="inlineStr">
        <is>
          <t>Итого прочие машины и механизмы</t>
        </is>
      </c>
      <c r="D41" s="183" t="n"/>
      <c r="E41" s="183" t="n"/>
      <c r="F41" s="188" t="n"/>
      <c r="G41" s="188">
        <f>SUM(G26:G40)</f>
        <v/>
      </c>
      <c r="H41" s="42">
        <f>SUM(H26:H40)</f>
        <v/>
      </c>
      <c r="I41" s="188" t="n"/>
      <c r="J41" s="188">
        <f>SUM(J26:J40)</f>
        <v/>
      </c>
    </row>
    <row r="42" ht="30" customFormat="1" customHeight="1" s="142">
      <c r="A42" s="183" t="n"/>
      <c r="B42" s="183" t="n"/>
      <c r="C42" s="184" t="inlineStr">
        <is>
          <t>Итого прочие машины и механизмы 
(с коэффициентом на демонтаж 0,7)</t>
        </is>
      </c>
      <c r="D42" s="183" t="n"/>
      <c r="E42" s="183" t="n"/>
      <c r="F42" s="188" t="n"/>
      <c r="G42" s="188">
        <f>G41*0.7</f>
        <v/>
      </c>
      <c r="H42" s="42">
        <f>G42/G44</f>
        <v/>
      </c>
      <c r="I42" s="188" t="n"/>
      <c r="J42" s="188">
        <f>J41*0.7</f>
        <v/>
      </c>
    </row>
    <row r="43" ht="30" customFormat="1" customHeight="1" s="142">
      <c r="A43" s="183" t="n"/>
      <c r="B43" s="183" t="n"/>
      <c r="C43" s="208" t="inlineStr">
        <is>
          <t>Итого по разделу "Машины и механизмы"</t>
        </is>
      </c>
      <c r="D43" s="183" t="n"/>
      <c r="E43" s="183" t="n"/>
      <c r="F43" s="188" t="n"/>
      <c r="G43" s="188">
        <f>G24+G41</f>
        <v/>
      </c>
      <c r="H43" s="42">
        <f>H24+H41</f>
        <v/>
      </c>
      <c r="I43" s="188" t="n"/>
      <c r="J43" s="188">
        <f>J24+J41</f>
        <v/>
      </c>
    </row>
    <row r="44" ht="45.75" customFormat="1" customHeight="1" s="142">
      <c r="A44" s="183" t="n"/>
      <c r="B44" s="183" t="n"/>
      <c r="C44" s="208" t="inlineStr">
        <is>
          <t>Итого по разделу «Машины и механизмы»  
(с коэффициентом на демонтаж 0,7)</t>
        </is>
      </c>
      <c r="D44" s="183" t="n"/>
      <c r="E44" s="183" t="n"/>
      <c r="F44" s="188" t="n"/>
      <c r="G44" s="188">
        <f>G25+G42</f>
        <v/>
      </c>
      <c r="H44" s="42" t="n">
        <v>1</v>
      </c>
      <c r="I44" s="188" t="n"/>
      <c r="J44" s="188">
        <f>J25+J42</f>
        <v/>
      </c>
    </row>
    <row r="45" ht="15.75" customFormat="1" customHeight="1" s="142">
      <c r="A45" s="191" t="n"/>
      <c r="B45" s="190" t="inlineStr">
        <is>
          <t>Оборудование</t>
        </is>
      </c>
      <c r="C45" s="216" t="n"/>
      <c r="D45" s="216" t="n"/>
      <c r="E45" s="216" t="n"/>
      <c r="F45" s="216" t="n"/>
      <c r="G45" s="216" t="n"/>
      <c r="H45" s="216" t="n"/>
      <c r="I45" s="216" t="n"/>
      <c r="J45" s="217" t="n"/>
    </row>
    <row r="46" ht="15.75" customFormat="1" customHeight="1" s="142">
      <c r="A46" s="191" t="n"/>
      <c r="B46" s="191" t="n"/>
      <c r="C46" s="191" t="inlineStr">
        <is>
          <t>Итого основное оборудование</t>
        </is>
      </c>
      <c r="D46" s="191" t="n"/>
      <c r="E46" s="191" t="n"/>
      <c r="F46" s="192" t="n"/>
      <c r="G46" s="192" t="n">
        <v>0</v>
      </c>
      <c r="H46" s="191" t="n">
        <v>0</v>
      </c>
      <c r="I46" s="192" t="n"/>
      <c r="J46" s="192" t="n">
        <v>0</v>
      </c>
    </row>
    <row r="47" ht="15.75" customFormat="1" customHeight="1" s="142">
      <c r="A47" s="191" t="n"/>
      <c r="B47" s="191" t="n"/>
      <c r="C47" s="191" t="inlineStr">
        <is>
          <t>Итого прочее оборудование</t>
        </is>
      </c>
      <c r="D47" s="191" t="n"/>
      <c r="E47" s="191" t="n"/>
      <c r="F47" s="192" t="n"/>
      <c r="G47" s="192" t="n">
        <v>0</v>
      </c>
      <c r="H47" s="191" t="n">
        <v>0</v>
      </c>
      <c r="I47" s="192" t="n"/>
      <c r="J47" s="192" t="n">
        <v>0</v>
      </c>
    </row>
    <row r="48" ht="15.75" customFormat="1" customHeight="1" s="142">
      <c r="A48" s="191" t="n"/>
      <c r="B48" s="191" t="n"/>
      <c r="C48" s="190" t="inlineStr">
        <is>
          <t>Итого по разделу «Оборудование»</t>
        </is>
      </c>
      <c r="D48" s="191" t="n"/>
      <c r="E48" s="191" t="n"/>
      <c r="F48" s="192" t="n"/>
      <c r="G48" s="192" t="n">
        <v>0</v>
      </c>
      <c r="H48" s="191" t="n">
        <v>0</v>
      </c>
      <c r="I48" s="192" t="n"/>
      <c r="J48" s="192" t="n">
        <v>0</v>
      </c>
    </row>
    <row r="49" ht="15.75" customFormat="1" customHeight="1" s="142">
      <c r="A49" s="191" t="n"/>
      <c r="B49" s="191" t="n"/>
      <c r="C49" s="191" t="inlineStr">
        <is>
          <t>в том числе технологическое оборудование</t>
        </is>
      </c>
      <c r="D49" s="191" t="n"/>
      <c r="E49" s="191" t="n"/>
      <c r="F49" s="192" t="n"/>
      <c r="G49" s="192" t="n">
        <v>0</v>
      </c>
      <c r="H49" s="191" t="n"/>
      <c r="I49" s="192" t="n"/>
      <c r="J49" s="192" t="n">
        <v>0</v>
      </c>
    </row>
    <row r="50" ht="15.75" customFormat="1" customHeight="1" s="142">
      <c r="A50" s="183" t="n"/>
      <c r="B50" s="182" t="inlineStr">
        <is>
          <t>Материалы</t>
        </is>
      </c>
      <c r="C50" s="216" t="n"/>
      <c r="D50" s="216" t="n"/>
      <c r="E50" s="216" t="n"/>
      <c r="F50" s="216" t="n"/>
      <c r="G50" s="216" t="n"/>
      <c r="H50" s="217" t="n"/>
      <c r="I50" s="188" t="n"/>
      <c r="J50" s="188" t="n"/>
    </row>
    <row r="51" ht="15.75" customFormat="1" customHeight="1" s="142">
      <c r="A51" s="183" t="n"/>
      <c r="B51" s="189" t="inlineStr">
        <is>
          <t>Итого основные Материалы</t>
        </is>
      </c>
      <c r="C51" s="216" t="n"/>
      <c r="D51" s="216" t="n"/>
      <c r="E51" s="216" t="n"/>
      <c r="F51" s="217" t="n"/>
      <c r="G51" s="47" t="n">
        <v>0</v>
      </c>
      <c r="H51" s="42" t="n">
        <v>0</v>
      </c>
      <c r="I51" s="188" t="n"/>
      <c r="J51" s="188" t="n">
        <v>0</v>
      </c>
    </row>
    <row r="52" ht="15.75" customFormat="1" customHeight="1" s="142">
      <c r="A52" s="183" t="n"/>
      <c r="B52" s="183" t="inlineStr">
        <is>
          <t>Итого прочие Материалы</t>
        </is>
      </c>
      <c r="C52" s="216" t="n"/>
      <c r="D52" s="216" t="n"/>
      <c r="E52" s="216" t="n"/>
      <c r="F52" s="217" t="n"/>
      <c r="G52" s="188" t="n">
        <v>0</v>
      </c>
      <c r="H52" s="42" t="n">
        <v>0</v>
      </c>
      <c r="I52" s="188" t="n"/>
      <c r="J52" s="188" t="n">
        <v>0</v>
      </c>
    </row>
    <row r="53" ht="15.75" customFormat="1" customHeight="1" s="142">
      <c r="A53" s="183" t="n"/>
      <c r="B53" s="183" t="inlineStr">
        <is>
          <t>Итого по разделу "Материалы"</t>
        </is>
      </c>
      <c r="C53" s="216" t="n"/>
      <c r="D53" s="216" t="n"/>
      <c r="E53" s="216" t="n"/>
      <c r="F53" s="217" t="n"/>
      <c r="G53" s="188">
        <f>G51+G52</f>
        <v/>
      </c>
      <c r="H53" s="42">
        <f>H51+H52</f>
        <v/>
      </c>
      <c r="I53" s="188" t="n"/>
      <c r="J53" s="188">
        <f>J51+J52</f>
        <v/>
      </c>
    </row>
    <row r="54" ht="15.75" customFormat="1" customHeight="1" s="142">
      <c r="A54" s="184" t="n"/>
      <c r="B54" s="201" t="n"/>
      <c r="C54" s="198" t="inlineStr">
        <is>
          <t>ИТОГО ПО РМ</t>
        </is>
      </c>
      <c r="D54" s="201" t="n"/>
      <c r="E54" s="201" t="n"/>
      <c r="F54" s="200" t="n"/>
      <c r="G54" s="200">
        <f>+G14+G43+G53</f>
        <v/>
      </c>
      <c r="H54" s="58" t="n"/>
      <c r="I54" s="188" t="n"/>
      <c r="J54" s="200">
        <f>+J14+J43+J53</f>
        <v/>
      </c>
    </row>
    <row r="55" ht="42" customFormat="1" customHeight="1" s="142">
      <c r="A55" s="184" t="n"/>
      <c r="B55" s="201" t="n"/>
      <c r="C55" s="198" t="inlineStr">
        <is>
          <t>ИТОГО ПО РМ
(с коэффициентом на демонтаж 0,7)</t>
        </is>
      </c>
      <c r="D55" s="201" t="n"/>
      <c r="E55" s="201" t="n"/>
      <c r="F55" s="200" t="n"/>
      <c r="G55" s="200">
        <f>G15+G44</f>
        <v/>
      </c>
      <c r="H55" s="58" t="n"/>
      <c r="I55" s="188" t="n"/>
      <c r="J55" s="200">
        <f>J15+J44</f>
        <v/>
      </c>
    </row>
    <row r="56" ht="15.75" customFormat="1" customHeight="1" s="142">
      <c r="A56" s="184" t="n"/>
      <c r="B56" s="201" t="n"/>
      <c r="C56" s="198" t="inlineStr">
        <is>
          <t>Накладные расходы</t>
        </is>
      </c>
      <c r="D56" s="60" t="n">
        <v>0.98492033072332</v>
      </c>
      <c r="E56" s="201" t="n"/>
      <c r="F56" s="200" t="n"/>
      <c r="G56" s="200">
        <f>(G14+G17)*D56</f>
        <v/>
      </c>
      <c r="H56" s="58" t="n"/>
      <c r="I56" s="188" t="n"/>
      <c r="J56" s="188">
        <f>(J14+J17)*D56</f>
        <v/>
      </c>
    </row>
    <row r="57" ht="36.75" customFormat="1" customHeight="1" s="142">
      <c r="A57" s="184" t="n"/>
      <c r="B57" s="201" t="n"/>
      <c r="C57" s="198" t="inlineStr">
        <is>
          <t>Накладные расходы 
(с коэффициентом на демонтаж 0,7)</t>
        </is>
      </c>
      <c r="D57" s="60" t="n">
        <v>0.98</v>
      </c>
      <c r="E57" s="201" t="n"/>
      <c r="F57" s="200" t="n"/>
      <c r="G57" s="200">
        <f>G56*0.7</f>
        <v/>
      </c>
      <c r="H57" s="58" t="n"/>
      <c r="I57" s="188" t="n"/>
      <c r="J57" s="188">
        <f>J56*0.7</f>
        <v/>
      </c>
    </row>
    <row r="58" ht="15.75" customFormat="1" customHeight="1" s="142">
      <c r="A58" s="184" t="n"/>
      <c r="B58" s="201" t="n"/>
      <c r="C58" s="198" t="inlineStr">
        <is>
          <t>Сметная прибыль</t>
        </is>
      </c>
      <c r="D58" s="60" t="n">
        <v>0.5437387066747</v>
      </c>
      <c r="E58" s="201" t="n"/>
      <c r="F58" s="200" t="n"/>
      <c r="G58" s="200">
        <f>(G14+G17)*D58</f>
        <v/>
      </c>
      <c r="H58" s="58" t="n"/>
      <c r="I58" s="188" t="n"/>
      <c r="J58" s="188">
        <f>(J14+J17)*D58</f>
        <v/>
      </c>
    </row>
    <row r="59" ht="36.75" customFormat="1" customHeight="1" s="142">
      <c r="A59" s="184" t="n"/>
      <c r="B59" s="201" t="n"/>
      <c r="C59" s="198" t="inlineStr">
        <is>
          <t>Сметная прибыль 
(с коэффициентом на демонтаж 0,7)</t>
        </is>
      </c>
      <c r="D59" s="60" t="n">
        <v>0.54</v>
      </c>
      <c r="E59" s="201" t="n"/>
      <c r="F59" s="200" t="n"/>
      <c r="G59" s="200">
        <f>G58*0.7</f>
        <v/>
      </c>
      <c r="H59" s="58" t="n"/>
      <c r="I59" s="188" t="n"/>
      <c r="J59" s="188">
        <f>J58*0.7</f>
        <v/>
      </c>
    </row>
    <row r="60" ht="36.75" customFormat="1" customHeight="1" s="142">
      <c r="A60" s="184" t="n"/>
      <c r="B60" s="201" t="n"/>
      <c r="C60" s="198" t="inlineStr">
        <is>
          <t>Итого СМР (с НР и СП) 
(с коэффициентом на демонтаж 0,7)</t>
        </is>
      </c>
      <c r="D60" s="60" t="n"/>
      <c r="E60" s="201" t="n"/>
      <c r="F60" s="200" t="n"/>
      <c r="G60" s="200">
        <f>G55+G57+G59</f>
        <v/>
      </c>
      <c r="H60" s="58" t="n"/>
      <c r="I60" s="188" t="n"/>
      <c r="J60" s="188">
        <f>ROUND((J55+J57+J59),2)</f>
        <v/>
      </c>
    </row>
    <row r="61" ht="36.75" customFormat="1" customHeight="1" s="142">
      <c r="A61" s="184" t="n"/>
      <c r="B61" s="201" t="n"/>
      <c r="C61" s="198" t="inlineStr">
        <is>
          <t>ВСЕГО СМР + ОБОРУДОВАНИЕ 
(с коэффициентом на демонтаж 0,7)</t>
        </is>
      </c>
      <c r="D61" s="60" t="n"/>
      <c r="E61" s="201" t="n"/>
      <c r="F61" s="200" t="n"/>
      <c r="G61" s="200">
        <f>G60</f>
        <v/>
      </c>
      <c r="H61" s="58" t="n"/>
      <c r="I61" s="188" t="n"/>
      <c r="J61" s="188">
        <f>J60</f>
        <v/>
      </c>
    </row>
    <row r="62" ht="15.75" customFormat="1" customHeight="1" s="142">
      <c r="A62" s="184" t="n"/>
      <c r="B62" s="201" t="n"/>
      <c r="C62" s="198" t="inlineStr">
        <is>
          <t>ИТОГО ПОКАЗАТЕЛЬ НА ЕД. ИЗМ.</t>
        </is>
      </c>
      <c r="D62" s="201" t="inlineStr">
        <is>
          <t>м</t>
        </is>
      </c>
      <c r="E62" s="201" t="n">
        <v>31.68</v>
      </c>
      <c r="F62" s="200" t="n"/>
      <c r="G62" s="200">
        <f>G61/E62</f>
        <v/>
      </c>
      <c r="H62" s="58" t="n"/>
      <c r="I62" s="188" t="n"/>
      <c r="J62" s="200">
        <f>J61/E62</f>
        <v/>
      </c>
    </row>
    <row r="63" ht="15.75" customFormat="1" customHeight="1" s="142">
      <c r="A63" s="142" t="n"/>
      <c r="B63" s="142" t="n"/>
      <c r="C63" s="142" t="n"/>
      <c r="E63" s="142" t="n"/>
      <c r="F63" s="92" t="n"/>
      <c r="G63" s="92" t="n"/>
      <c r="I63" s="92" t="n"/>
      <c r="J63" s="92" t="n"/>
    </row>
    <row r="64" ht="15.75" customFormat="1" customHeight="1" s="142">
      <c r="A64" s="142" t="n"/>
      <c r="B64" s="142" t="n"/>
      <c r="C64" s="142" t="n"/>
      <c r="E64" s="142" t="n"/>
      <c r="F64" s="92" t="n"/>
      <c r="G64" s="92" t="n"/>
      <c r="I64" s="92" t="n"/>
      <c r="J64" s="92" t="n"/>
    </row>
    <row r="65" ht="15.75" customFormat="1" customHeight="1" s="142">
      <c r="A65" s="99" t="n"/>
      <c r="B65" s="142" t="n"/>
      <c r="C65" s="142" t="n"/>
      <c r="E65" s="142" t="n"/>
      <c r="F65" s="92" t="n"/>
      <c r="G65" s="92" t="n"/>
      <c r="I65" s="92" t="n"/>
      <c r="J65" s="92" t="n"/>
    </row>
    <row r="66" ht="15.75" customFormat="1" customHeight="1" s="142">
      <c r="A66" s="142" t="n"/>
      <c r="B66" s="142" t="n"/>
      <c r="C66" s="142" t="n"/>
      <c r="E66" s="142" t="n"/>
      <c r="F66" s="92" t="n"/>
      <c r="G66" s="92" t="n"/>
      <c r="I66" s="92" t="n"/>
      <c r="J66" s="92" t="n"/>
    </row>
    <row r="67" ht="15.75" customFormat="1" customHeight="1" s="142">
      <c r="A67" s="142" t="n"/>
      <c r="B67" s="142" t="n"/>
      <c r="C67" s="142" t="n"/>
      <c r="E67" s="142" t="n"/>
      <c r="F67" s="92" t="n"/>
      <c r="G67" s="92" t="n"/>
      <c r="I67" s="92" t="n"/>
      <c r="J67" s="92" t="n"/>
    </row>
    <row r="68" ht="15.75" customFormat="1" customHeight="1" s="142">
      <c r="A68" s="99" t="n"/>
      <c r="B68" s="142" t="n"/>
      <c r="C68" s="142" t="n"/>
      <c r="E68" s="142" t="n"/>
      <c r="F68" s="92" t="n"/>
      <c r="G68" s="92" t="n"/>
      <c r="I68" s="92" t="n"/>
      <c r="J68" s="92" t="n"/>
    </row>
    <row r="69" ht="15.75" customFormat="1" customHeight="1" s="142">
      <c r="A69" s="142" t="n"/>
      <c r="B69" s="142" t="n"/>
      <c r="C69" s="142" t="n"/>
      <c r="E69" s="142" t="n"/>
      <c r="F69" s="92" t="n"/>
      <c r="G69" s="92" t="n"/>
      <c r="I69" s="92" t="n"/>
      <c r="J69" s="92" t="n"/>
    </row>
  </sheetData>
  <mergeCells count="22">
    <mergeCell ref="H9:H10"/>
    <mergeCell ref="H2:J2"/>
    <mergeCell ref="B20:H20"/>
    <mergeCell ref="B52:F52"/>
    <mergeCell ref="C9:C10"/>
    <mergeCell ref="E9:E10"/>
    <mergeCell ref="B50:H50"/>
    <mergeCell ref="B16:H16"/>
    <mergeCell ref="B53:F53"/>
    <mergeCell ref="B9:B10"/>
    <mergeCell ref="D9:D10"/>
    <mergeCell ref="B45:J45"/>
    <mergeCell ref="B12:H12"/>
    <mergeCell ref="D6:J6"/>
    <mergeCell ref="F9:G9"/>
    <mergeCell ref="A4:H4"/>
    <mergeCell ref="A9:A10"/>
    <mergeCell ref="A6:C6"/>
    <mergeCell ref="B51:F51"/>
    <mergeCell ref="A7:C7"/>
    <mergeCell ref="B19:H19"/>
    <mergeCell ref="I9:J9"/>
  </mergeCells>
  <conditionalFormatting sqref="E13:E14">
    <cfRule type="expression" priority="1" dxfId="0" stopIfTrue="1">
      <formula>E13&gt;=1/10000</formula>
    </cfRule>
  </conditionalFormatting>
  <conditionalFormatting sqref="E16:E17">
    <cfRule type="expression" priority="2" dxfId="0" stopIfTrue="1">
      <formula>E13&gt;=1/10000</formula>
    </cfRule>
  </conditionalFormatting>
  <conditionalFormatting sqref="E19:E24">
    <cfRule type="expression" priority="3" dxfId="0" stopIfTrue="1">
      <formula>E13&gt;=1/10000</formula>
    </cfRule>
  </conditionalFormatting>
  <conditionalFormatting sqref="E26:E54">
    <cfRule type="expression" priority="4" dxfId="0" stopIfTrue="1">
      <formula>E13&gt;=1/10000</formula>
    </cfRule>
  </conditionalFormatting>
  <conditionalFormatting sqref="E56">
    <cfRule type="expression" priority="5" dxfId="0" stopIfTrue="1">
      <formula>E13&gt;=1/10000</formula>
    </cfRule>
  </conditionalFormatting>
  <conditionalFormatting sqref="E58">
    <cfRule type="expression" priority="6" dxfId="0" stopIfTrue="1">
      <formula>E13&gt;=1/10000</formula>
    </cfRule>
  </conditionalFormatting>
  <conditionalFormatting sqref="E62:E69">
    <cfRule type="expression" priority="7" dxfId="0" stopIfTrue="1">
      <formula>E13&gt;=1/10000</formula>
    </cfRule>
  </conditionalFormatting>
  <conditionalFormatting sqref="E15">
    <cfRule type="expression" priority="8" dxfId="0" stopIfTrue="1">
      <formula>E15&gt;=1/10000</formula>
    </cfRule>
  </conditionalFormatting>
  <conditionalFormatting sqref="E18">
    <cfRule type="expression" priority="9" dxfId="0" stopIfTrue="1">
      <formula>E18&gt;=1/10000</formula>
    </cfRule>
  </conditionalFormatting>
  <conditionalFormatting sqref="E25">
    <cfRule type="expression" priority="10" dxfId="0" stopIfTrue="1">
      <formula>E25&gt;=1/10000</formula>
    </cfRule>
  </conditionalFormatting>
  <conditionalFormatting sqref="E55">
    <cfRule type="expression" priority="11" dxfId="0" stopIfTrue="1">
      <formula>E55&gt;=1/10000</formula>
    </cfRule>
  </conditionalFormatting>
  <conditionalFormatting sqref="E57">
    <cfRule type="expression" priority="12" dxfId="0" stopIfTrue="1">
      <formula>E57&gt;=1/10000</formula>
    </cfRule>
  </conditionalFormatting>
  <conditionalFormatting sqref="E59:E61">
    <cfRule type="expression" priority="13" dxfId="0" stopIfTrue="1">
      <formula>E59&gt;=1/10000</formula>
    </cfRule>
  </conditionalFormatting>
  <printOptions gridLines="0" gridLinesSet="1"/>
  <pageMargins left="0.7" right="0.7" top="0.75" bottom="0.75" header="0.3" footer="0.3"/>
  <pageSetup orientation="portrait" paperSize="9" scale="52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workbookViewId="0">
      <selection activeCell="A5" sqref="A5"/>
    </sheetView>
  </sheetViews>
  <sheetFormatPr baseColWidth="8" defaultColWidth="9.140625" defaultRowHeight="14.4" outlineLevelRow="0"/>
  <cols>
    <col width="5.7109375" customWidth="1" style="140" min="1" max="1"/>
    <col width="14.85546875" customWidth="1" style="140" min="2" max="2"/>
    <col width="39.140625" customWidth="1" style="140" min="3" max="3"/>
    <col width="8.28515625" customWidth="1" style="140" min="4" max="4"/>
    <col width="13.5703125" customWidth="1" style="140" min="5" max="5"/>
    <col width="12.42578125" customWidth="1" style="140" min="6" max="6"/>
    <col width="14.140625" customWidth="1" style="140" min="7" max="7"/>
    <col width="9.140625" customWidth="1" style="140" min="8" max="8"/>
  </cols>
  <sheetData>
    <row r="1" ht="15.75" customHeight="1" s="140">
      <c r="A1" s="193" t="inlineStr">
        <is>
          <t>Приложение №6</t>
        </is>
      </c>
    </row>
    <row r="2" ht="21.75" customHeight="1" s="140">
      <c r="A2" s="193" t="n"/>
      <c r="B2" s="193" t="n"/>
      <c r="C2" s="193" t="n"/>
      <c r="D2" s="193" t="n"/>
      <c r="E2" s="193" t="n"/>
      <c r="F2" s="193" t="n"/>
      <c r="G2" s="193" t="n"/>
    </row>
    <row r="3" ht="15.75" customHeight="1" s="140">
      <c r="A3" s="205" t="inlineStr">
        <is>
          <t>Расчет стоимости оборудования</t>
        </is>
      </c>
    </row>
    <row r="4" ht="25.5" customHeight="1" s="140">
      <c r="A4" s="194" t="inlineStr">
        <is>
          <t>Наименование разрабатываемого показателя УНЦ —  Демонтаж аварийных маслостоков</t>
        </is>
      </c>
    </row>
    <row r="5" ht="15.75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204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17" t="n"/>
    </row>
    <row r="7" ht="15.75" customFormat="1" customHeight="1" s="142">
      <c r="A7" s="219" t="n"/>
      <c r="B7" s="219" t="n"/>
      <c r="C7" s="219" t="n"/>
      <c r="D7" s="219" t="n"/>
      <c r="E7" s="219" t="n"/>
      <c r="F7" s="204" t="inlineStr">
        <is>
          <t>на ед. изм.</t>
        </is>
      </c>
      <c r="G7" s="204" t="inlineStr">
        <is>
          <t>общая</t>
        </is>
      </c>
    </row>
    <row r="8" ht="15.75" customFormat="1" customHeight="1" s="142">
      <c r="A8" s="204" t="n">
        <v>1</v>
      </c>
      <c r="B8" s="204" t="n">
        <v>2</v>
      </c>
      <c r="C8" s="204" t="n">
        <v>3</v>
      </c>
      <c r="D8" s="204" t="n">
        <v>4</v>
      </c>
      <c r="E8" s="204" t="n">
        <v>5</v>
      </c>
      <c r="F8" s="204" t="n">
        <v>6</v>
      </c>
      <c r="G8" s="204" t="n">
        <v>7</v>
      </c>
    </row>
    <row r="9" ht="15.75" customFormat="1" customHeight="1" s="142">
      <c r="A9" s="184" t="n"/>
      <c r="B9" s="198" t="inlineStr">
        <is>
          <t>ИНЖЕНЕРНОЕ ОБОРУДОВАНИЕ</t>
        </is>
      </c>
      <c r="C9" s="216" t="n"/>
      <c r="D9" s="216" t="n"/>
      <c r="E9" s="216" t="n"/>
      <c r="F9" s="216" t="n"/>
      <c r="G9" s="217" t="n"/>
    </row>
    <row r="10" ht="31.7" customFormat="1" customHeight="1" s="142">
      <c r="A10" s="201" t="n"/>
      <c r="B10" s="67" t="n"/>
      <c r="C10" s="198" t="inlineStr">
        <is>
          <t>ИТОГО ИНЖЕНЕРНОЕ ОБОРУДОВАНИЕ</t>
        </is>
      </c>
      <c r="D10" s="67" t="n"/>
      <c r="E10" s="68" t="n"/>
      <c r="F10" s="200" t="n"/>
      <c r="G10" s="200" t="n">
        <v>0</v>
      </c>
    </row>
    <row r="11" ht="15.75" customFormat="1" customHeight="1" s="142">
      <c r="A11" s="201" t="n"/>
      <c r="B11" s="198" t="inlineStr">
        <is>
          <t>ТЕХНОЛОГИЧЕСКОЕ ОБОРУДОВАНИЕ</t>
        </is>
      </c>
      <c r="C11" s="216" t="n"/>
      <c r="D11" s="216" t="n"/>
      <c r="E11" s="216" t="n"/>
      <c r="F11" s="216" t="n"/>
      <c r="G11" s="217" t="n"/>
    </row>
    <row r="12" ht="31.7" customFormat="1" customHeight="1" s="142">
      <c r="A12" s="201" t="n"/>
      <c r="B12" s="198" t="n"/>
      <c r="C12" s="198" t="inlineStr">
        <is>
          <t>ИТОГО ТЕХНОЛОГИЧЕСКОЕ ОБОРУДОВАНИЕ</t>
        </is>
      </c>
      <c r="D12" s="198" t="n"/>
      <c r="E12" s="199" t="n"/>
      <c r="F12" s="200" t="n"/>
      <c r="G12" s="200" t="n">
        <v>0</v>
      </c>
    </row>
    <row r="13" ht="15.75" customFormat="1" customHeight="1" s="142">
      <c r="A13" s="201" t="n"/>
      <c r="B13" s="198" t="n"/>
      <c r="C13" s="198" t="inlineStr">
        <is>
          <t>Итого по разделу "Оборудование"</t>
        </is>
      </c>
      <c r="D13" s="198" t="n"/>
      <c r="E13" s="199" t="n"/>
      <c r="F13" s="200" t="n"/>
      <c r="G13" s="200" t="n">
        <v>0</v>
      </c>
    </row>
    <row r="14" ht="15.75" customFormat="1" customHeight="1" s="142">
      <c r="B14" s="193" t="n"/>
    </row>
    <row r="15" ht="15.75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75" customFormat="1" customHeight="1" s="142">
      <c r="A16" s="99" t="inlineStr">
        <is>
          <t xml:space="preserve">                         (подпись, инициалы, фамилия)</t>
        </is>
      </c>
      <c r="B16" s="142" t="n"/>
      <c r="C16" s="142" t="n"/>
    </row>
    <row r="17" ht="15.75" customFormat="1" customHeight="1" s="142">
      <c r="A17" s="142" t="n"/>
      <c r="B17" s="142" t="n"/>
      <c r="C17" s="142" t="n"/>
    </row>
    <row r="18" ht="15.75" customFormat="1" customHeight="1" s="142">
      <c r="A18" s="142" t="inlineStr">
        <is>
          <t>Проверил ______________________       М.С. Колотиевская</t>
        </is>
      </c>
      <c r="B18" s="142" t="n"/>
      <c r="C18" s="142" t="n"/>
    </row>
    <row r="19" ht="15.75" customFormat="1" customHeight="1" s="142">
      <c r="A19" s="99" t="inlineStr">
        <is>
          <t xml:space="preserve">                        (подпись, инициалы, фамилия)</t>
        </is>
      </c>
      <c r="B19" s="142" t="n"/>
      <c r="C19" s="142" t="n"/>
    </row>
    <row r="20" ht="15.75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140" min="1" max="1"/>
    <col width="29.5703125" customWidth="1" style="140" min="2" max="2"/>
    <col width="39.140625" customWidth="1" style="140" min="3" max="3"/>
    <col width="24.42578125" customWidth="1" style="140" min="4" max="4"/>
    <col width="8.85546875" customWidth="1" style="140" min="5" max="5"/>
  </cols>
  <sheetData>
    <row r="1">
      <c r="B1" s="121" t="n"/>
      <c r="C1" s="121" t="n"/>
      <c r="D1" s="118" t="inlineStr">
        <is>
          <t>Приложение №7</t>
        </is>
      </c>
    </row>
    <row r="2">
      <c r="A2" s="118" t="n"/>
      <c r="B2" s="118" t="n"/>
      <c r="C2" s="118" t="n"/>
      <c r="D2" s="118" t="n"/>
    </row>
    <row r="3" ht="24.75" customHeight="1" s="140">
      <c r="A3" s="202" t="inlineStr">
        <is>
          <t>Расчет показателя УНЦ</t>
        </is>
      </c>
    </row>
    <row r="4" ht="24.75" customHeight="1" s="140">
      <c r="A4" s="202" t="n"/>
      <c r="B4" s="202" t="n"/>
      <c r="C4" s="202" t="n"/>
      <c r="D4" s="202" t="n"/>
    </row>
    <row r="5" ht="24.6" customHeight="1" s="140">
      <c r="A5" s="203" t="inlineStr">
        <is>
          <t xml:space="preserve">Наименование разрабатываемого показателя УНЦ - </t>
        </is>
      </c>
      <c r="D5" s="203">
        <f>'Прил.5 Расчет СМР и ОБ'!D6:J6</f>
        <v/>
      </c>
    </row>
    <row r="6" ht="19.9" customHeight="1" s="140">
      <c r="A6" s="203" t="inlineStr">
        <is>
          <t>Единица измерения  — 1 м</t>
        </is>
      </c>
      <c r="D6" s="203" t="n"/>
    </row>
    <row r="7">
      <c r="A7" s="121" t="n"/>
      <c r="B7" s="121" t="n"/>
      <c r="C7" s="121" t="n"/>
      <c r="D7" s="121" t="n"/>
    </row>
    <row r="8" ht="14.45" customHeight="1" s="140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 ht="15" customHeight="1" s="140">
      <c r="A9" s="219" t="n"/>
      <c r="B9" s="219" t="n"/>
      <c r="C9" s="219" t="n"/>
      <c r="D9" s="219" t="n"/>
    </row>
    <row r="10">
      <c r="A10" s="209" t="n">
        <v>1</v>
      </c>
      <c r="B10" s="209" t="n">
        <v>2</v>
      </c>
      <c r="C10" s="209" t="n">
        <v>3</v>
      </c>
      <c r="D10" s="209" t="n">
        <v>4</v>
      </c>
    </row>
    <row r="11" ht="41.45" customHeight="1" s="140">
      <c r="A11" s="209" t="inlineStr">
        <is>
          <t>М7-09</t>
        </is>
      </c>
      <c r="B11" s="209" t="inlineStr">
        <is>
          <t>УНЦ на демонтаж зданий и  сооружений</t>
        </is>
      </c>
      <c r="C11" s="123">
        <f>D5</f>
        <v/>
      </c>
      <c r="D11" s="124">
        <f>'Прил.4 РМ'!C41/1000</f>
        <v/>
      </c>
      <c r="E11" s="115" t="n"/>
    </row>
    <row r="12">
      <c r="A12" s="125" t="n"/>
      <c r="B12" s="126" t="n"/>
      <c r="C12" s="125" t="n"/>
      <c r="D12" s="125" t="n"/>
    </row>
    <row r="13">
      <c r="A13" s="121" t="inlineStr">
        <is>
          <t>Составил ______________________      М.С. Колотиевская</t>
        </is>
      </c>
      <c r="B13" s="127" t="n"/>
      <c r="C13" s="127" t="n"/>
      <c r="D13" s="125" t="n"/>
    </row>
    <row r="14">
      <c r="A14" s="128" t="inlineStr">
        <is>
          <t xml:space="preserve">                         (подпись, инициалы, фамилия)</t>
        </is>
      </c>
      <c r="B14" s="127" t="n"/>
      <c r="C14" s="127" t="n"/>
      <c r="D14" s="125" t="n"/>
    </row>
    <row r="15">
      <c r="A15" s="121" t="n"/>
      <c r="B15" s="127" t="n"/>
      <c r="C15" s="127" t="n"/>
      <c r="D15" s="125" t="n"/>
    </row>
    <row r="16">
      <c r="A16" s="121" t="inlineStr">
        <is>
          <t>Проверил ______________________        А.В. Костянецкая</t>
        </is>
      </c>
      <c r="B16" s="127" t="n"/>
      <c r="C16" s="127" t="n"/>
      <c r="D16" s="125" t="n"/>
    </row>
    <row r="17">
      <c r="A17" s="128" t="inlineStr">
        <is>
          <t xml:space="preserve">                        (подпись, инициалы, фамилия)</t>
        </is>
      </c>
      <c r="B17" s="127" t="n"/>
      <c r="C17" s="127" t="n"/>
      <c r="D17" s="1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7" workbookViewId="0">
      <selection activeCell="F16" sqref="F16"/>
    </sheetView>
  </sheetViews>
  <sheetFormatPr baseColWidth="8" defaultRowHeight="14.4" outlineLevelRow="0"/>
  <cols>
    <col width="9.140625" customWidth="1" style="140" min="1" max="1"/>
    <col width="40.710937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75" customHeight="1" s="140">
      <c r="B4" s="169" t="inlineStr">
        <is>
          <t>Приложение № 10</t>
        </is>
      </c>
    </row>
    <row r="5" ht="18.75" customHeight="1" s="140">
      <c r="B5" s="8" t="n"/>
    </row>
    <row r="6" ht="15.75" customHeight="1" s="140">
      <c r="B6" s="205" t="inlineStr">
        <is>
          <t>Используемые индексы изменений сметной стоимости и нормы сопутствующих затрат</t>
        </is>
      </c>
    </row>
    <row r="7" ht="18.75" customHeight="1" s="140">
      <c r="B7" s="104" t="n"/>
    </row>
    <row r="8" ht="47.25" customFormat="1" customHeight="1" s="142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Format="1" customHeight="1" s="142">
      <c r="B9" s="204" t="n">
        <v>1</v>
      </c>
      <c r="C9" s="204" t="n">
        <v>2</v>
      </c>
      <c r="D9" s="204" t="n">
        <v>3</v>
      </c>
    </row>
    <row r="10" ht="31.7" customFormat="1" customHeight="1" s="142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31.7" customFormat="1" customHeight="1" s="142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31.7" customFormat="1" customHeight="1" s="142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1.7" customFormat="1" customHeight="1" s="142">
      <c r="B13" s="204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04" t="n">
        <v>6.26</v>
      </c>
    </row>
    <row r="14" ht="78.75" customFormat="1" customHeight="1" s="142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2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33" t="n"/>
    </row>
    <row r="16" ht="31.7" customFormat="1" customHeight="1" s="142">
      <c r="B16" s="204" t="inlineStr">
        <is>
          <t>Пусконаладочные работы</t>
        </is>
      </c>
      <c r="C16" s="204" t="n"/>
      <c r="D16" s="204" t="inlineStr">
        <is>
          <t>Расчёт</t>
        </is>
      </c>
    </row>
    <row r="17" ht="31.7" customFormat="1" customHeight="1" s="142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2">
      <c r="B18" s="204" t="inlineStr">
        <is>
          <t>Авторский надзор</t>
        </is>
      </c>
      <c r="C18" s="204" t="inlineStr">
        <is>
          <t>Приказ от 4.08.2020 № 421/пр п.173</t>
        </is>
      </c>
      <c r="D18" s="12" t="n">
        <v>0.002</v>
      </c>
    </row>
    <row r="19" ht="15.75" customFormat="1" customHeight="1" s="142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12" t="n">
        <v>0.03</v>
      </c>
    </row>
    <row r="20" ht="15.75" customFormat="1" customHeight="1" s="142">
      <c r="B20" s="171" t="n"/>
    </row>
    <row r="21" ht="15.75" customFormat="1" customHeight="1" s="142">
      <c r="B21" s="171" t="n"/>
    </row>
    <row r="22" ht="15.75" customFormat="1" customHeight="1" s="142">
      <c r="B22" s="171" t="n"/>
    </row>
    <row r="23" ht="15.75" customFormat="1" customHeight="1" s="142">
      <c r="B23" s="171" t="n"/>
    </row>
    <row r="24" ht="15.75" customFormat="1" customHeight="1" s="142"/>
    <row r="25" ht="15.75" customFormat="1" customHeight="1" s="142"/>
    <row r="26" ht="15.75" customFormat="1" customHeight="1" s="142">
      <c r="B26" s="142" t="inlineStr">
        <is>
          <t>Составил ______________________        М.С. Колотиевская</t>
        </is>
      </c>
      <c r="C26" s="142" t="n"/>
    </row>
    <row r="27" ht="15.75" customFormat="1" customHeight="1" s="142">
      <c r="B27" s="99" t="inlineStr">
        <is>
          <t xml:space="preserve">                         (подпись, инициалы, фамилия)</t>
        </is>
      </c>
      <c r="C27" s="142" t="n"/>
    </row>
    <row r="28" ht="15.75" customFormat="1" customHeight="1" s="142">
      <c r="B28" s="142" t="n"/>
      <c r="C28" s="142" t="n"/>
    </row>
    <row r="29" ht="15.75" customFormat="1" customHeight="1" s="142">
      <c r="B29" s="142" t="inlineStr">
        <is>
          <t>Проверил ______________________        М.С. Колотиевская</t>
        </is>
      </c>
      <c r="C29" s="142" t="n"/>
    </row>
    <row r="30" ht="15.75" customFormat="1" customHeight="1" s="142">
      <c r="B30" s="99" t="inlineStr">
        <is>
          <t xml:space="preserve">                        (подпись, инициалы, фамилия)</t>
        </is>
      </c>
      <c r="C30" s="142" t="n"/>
    </row>
    <row r="31" ht="15.75" customFormat="1" customHeight="1" s="142"/>
    <row r="32" ht="15.75" customFormat="1" customHeight="1" s="142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7.25" customHeight="1" s="140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75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75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10.2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75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48" t="n">
        <v>1</v>
      </c>
      <c r="F9" s="149" t="n"/>
      <c r="G9" s="151" t="n"/>
    </row>
    <row r="10" ht="15.75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204" t="n"/>
      <c r="D10" s="204" t="n"/>
      <c r="E10" s="223" t="n">
        <v>2.5</v>
      </c>
      <c r="F10" s="149" t="inlineStr">
        <is>
          <t>РТМ</t>
        </is>
      </c>
      <c r="G10" s="151" t="n"/>
    </row>
    <row r="11" ht="78.75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224" t="n">
        <v>1.136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.75" customHeight="1" s="140">
      <c r="A12" s="144" t="inlineStr">
        <is>
          <t>1.6</t>
        </is>
      </c>
      <c r="B12" s="197" t="inlineStr">
        <is>
          <t>Коэффициент инфляции, определяемый поквартально</t>
        </is>
      </c>
      <c r="C12" s="204" t="inlineStr">
        <is>
          <t>Кинф</t>
        </is>
      </c>
      <c r="D12" s="204" t="inlineStr">
        <is>
          <t>-</t>
        </is>
      </c>
      <c r="E12" s="225" t="n">
        <v>1.139</v>
      </c>
      <c r="F12" s="1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75" t="inlineStr">
        <is>
          <t>ФОТр.тек.</t>
        </is>
      </c>
      <c r="D13" s="175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2023-08-25T11:34:40Z</dcterms:created>
  <dcterms:modified xsi:type="dcterms:W3CDTF">2025-01-24T12:12:21Z</dcterms:modified>
  <cp:lastModifiedBy>Администратор</cp:lastModifiedBy>
</cp:coreProperties>
</file>