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722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рифт">'[1]Настройки'!$B$1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табл'!$A$1:$D$33</definedName>
    <definedName name="_xlnm.Print_Area" localSheetId="1">'Прил.2 Расч стоим'!$A$1:$J$32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6">
    <numFmt numFmtId="164" formatCode="0.0%"/>
    <numFmt numFmtId="165" formatCode="#,##0.0"/>
    <numFmt numFmtId="166" formatCode="#,##0.000"/>
    <numFmt numFmtId="167" formatCode="0.0000"/>
    <numFmt numFmtId="168" formatCode="_-* #,##0.00\ _₽_-;\-* #,##0.00\ _₽_-;_-* &quot;-&quot;??\ _₽_-;_-@_-"/>
    <numFmt numFmtId="169" formatCode="#,##0.00;[Red]\-\ #,##0.00"/>
  </numFmts>
  <fonts count="10">
    <font>
      <name val="Calibri"/>
      <strike val="0"/>
      <color rgb="FF000000"/>
      <sz val="11"/>
    </font>
    <font>
      <name val="Times New Roman"/>
      <strike val="0"/>
      <color rgb="FF000000"/>
      <sz val="12"/>
    </font>
    <font>
      <name val="Times New Roman"/>
      <strike val="0"/>
      <color rgb="FFFF0000"/>
      <sz val="12"/>
    </font>
    <font>
      <name val="Times New Roman"/>
      <strike val="0"/>
      <color rgb="FF000000"/>
      <sz val="14"/>
    </font>
    <font>
      <name val="Times New Roman"/>
      <b val="1"/>
      <strike val="0"/>
      <color rgb="FF000000"/>
      <sz val="14"/>
    </font>
    <font>
      <name val="Times New Roman"/>
      <b val="1"/>
      <strike val="0"/>
      <color rgb="FF000000"/>
      <sz val="12"/>
    </font>
    <font>
      <name val="Arial"/>
      <strike val="0"/>
      <color rgb="FF000000"/>
      <sz val="10"/>
    </font>
    <font>
      <name val="Arial"/>
      <strike val="0"/>
      <color rgb="FF000000"/>
      <sz val="11"/>
    </font>
    <font>
      <name val="Times New Roman"/>
      <strike val="0"/>
      <color rgb="FF0563C1"/>
      <sz val="12"/>
      <u val="single"/>
    </font>
    <font>
      <name val="Calibri"/>
      <strike val="0"/>
      <color rgb="FFFF0000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0" fontId="1" fillId="0" borderId="1" pivotButton="0" quotePrefix="0" xfId="0"/>
    <xf numFmtId="4" fontId="1" fillId="0" borderId="1" pivotButton="0" quotePrefix="0" xfId="0"/>
    <xf numFmtId="164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4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3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" fontId="0" fillId="0" borderId="0" pivotButton="0" quotePrefix="0" xfId="0"/>
    <xf numFmtId="3" fontId="0" fillId="0" borderId="0" pivotButton="0" quotePrefix="0" xfId="0"/>
    <xf numFmtId="49" fontId="1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166" fontId="0" fillId="0" borderId="0" pivotButton="0" quotePrefix="0" xfId="0"/>
    <xf numFmtId="168" fontId="0" fillId="0" borderId="0" pivotButton="0" quotePrefix="0" xfId="0"/>
    <xf numFmtId="2" fontId="1" fillId="0" borderId="4" applyAlignment="1" pivotButton="0" quotePrefix="0" xfId="0">
      <alignment horizontal="center" vertical="center" wrapText="1"/>
    </xf>
    <xf numFmtId="0" fontId="9" fillId="0" borderId="0" pivotButton="0" quotePrefix="0" xfId="0"/>
    <xf numFmtId="0" fontId="0" fillId="2" borderId="0" pivotButton="0" quotePrefix="0" xfId="0"/>
    <xf numFmtId="0" fontId="1" fillId="0" borderId="1" applyAlignment="1" pivotButton="0" quotePrefix="0" xfId="0">
      <alignment horizontal="left" vertical="top" wrapText="1"/>
    </xf>
    <xf numFmtId="49" fontId="1" fillId="0" borderId="1" pivotButton="0" quotePrefix="0" xfId="0"/>
    <xf numFmtId="0" fontId="1" fillId="0" borderId="1" applyAlignment="1" pivotButton="0" quotePrefix="0" xfId="0">
      <alignment wrapText="1"/>
    </xf>
    <xf numFmtId="169" fontId="1" fillId="0" borderId="1" pivotButton="0" quotePrefix="0" xfId="0"/>
    <xf numFmtId="43" fontId="5" fillId="0" borderId="1" applyAlignment="1" pivotButton="0" quotePrefix="0" xfId="0">
      <alignment vertical="center" wrapText="1"/>
    </xf>
    <xf numFmtId="0" fontId="1" fillId="2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5" fillId="0" borderId="0" applyAlignment="1" pivotButton="0" quotePrefix="0" xfId="0">
      <alignment horizontal="right" vertical="center" wrapText="1"/>
    </xf>
    <xf numFmtId="43" fontId="5" fillId="0" borderId="0" applyAlignment="1" pivotButton="0" quotePrefix="0" xfId="0">
      <alignment vertical="center" wrapText="1"/>
    </xf>
    <xf numFmtId="4" fontId="1" fillId="0" borderId="0" pivotButton="0" quotePrefix="0" xfId="0"/>
    <xf numFmtId="10" fontId="1" fillId="0" borderId="1" applyAlignment="1" pivotButton="0" quotePrefix="0" xfId="0">
      <alignment horizontal="center" vertical="top" wrapText="1"/>
    </xf>
    <xf numFmtId="49" fontId="1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5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0" fontId="7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4" fontId="1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1" applyAlignment="1" pivotButton="0" quotePrefix="0" xfId="0">
      <alignment horizontal="center" vertical="center" wrapText="1"/>
    </xf>
    <xf numFmtId="0" fontId="5" fillId="0" borderId="1" pivotButton="0" quotePrefix="0" xfId="0"/>
    <xf numFmtId="0" fontId="1" fillId="0" borderId="1" applyAlignment="1" pivotButton="0" quotePrefix="0" xfId="0">
      <alignment wrapText="1"/>
    </xf>
    <xf numFmtId="0" fontId="5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3" fontId="1" fillId="0" borderId="1" applyAlignment="1" pivotButton="0" quotePrefix="0" xfId="0">
      <alignment horizontal="center" vertical="center" wrapText="1"/>
    </xf>
    <xf numFmtId="168" fontId="0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5" pivotButton="0" quotePrefix="0" xfId="0"/>
    <xf numFmtId="0" fontId="0" fillId="0" borderId="4" pivotButton="0" quotePrefix="0" xfId="0"/>
    <xf numFmtId="169" fontId="1" fillId="0" borderId="1" pivotButton="0" quotePrefix="0" xfId="0"/>
    <xf numFmtId="43" fontId="5" fillId="0" borderId="1" applyAlignment="1" pivotButton="0" quotePrefix="0" xfId="0">
      <alignment vertical="center" wrapText="1"/>
    </xf>
    <xf numFmtId="43" fontId="5" fillId="0" borderId="0" applyAlignment="1" pivotButton="0" quotePrefix="0" xfId="0">
      <alignment vertical="center" wrapText="1"/>
    </xf>
  </cellXfs>
  <cellStyles count="1">
    <cellStyle name="Normal" xfId="0" builtinId="0"/>
  </cellStyles>
  <dxfs count="3"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</dxf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3"/>
  <sheetViews>
    <sheetView showGridLines="1" showRowColHeaders="1" tabSelected="1" view="pageBreakPreview" topLeftCell="A16" zoomScale="90" zoomScaleNormal="85" workbookViewId="0">
      <selection activeCell="K23" sqref="K23"/>
    </sheetView>
  </sheetViews>
  <sheetFormatPr baseColWidth="8" defaultColWidth="9.140625" defaultRowHeight="14.4" outlineLevelRow="0"/>
  <cols>
    <col width="5.5703125" customWidth="1" style="105" min="1" max="1"/>
    <col width="29.140625" customWidth="1" style="105" min="2" max="2"/>
    <col width="33.42578125" customWidth="1" style="105" min="3" max="3"/>
    <col width="44" customWidth="1" style="105" min="4" max="4"/>
    <col width="11.42578125" customWidth="1" style="105" min="5" max="5"/>
    <col width="11.7109375" customWidth="1" style="105" min="6" max="6"/>
    <col width="9.140625" customWidth="1" style="105" min="7" max="7"/>
    <col width="8.28515625" customWidth="1" style="105" min="8" max="8"/>
    <col width="11" customWidth="1" style="105" min="9" max="9"/>
    <col width="9.140625" customWidth="1" style="105" min="10" max="10"/>
    <col width="11" customWidth="1" style="105" min="11" max="11"/>
    <col width="9.140625" customWidth="1" style="105" min="12" max="12"/>
  </cols>
  <sheetData>
    <row r="1" ht="15.6" customFormat="1" customHeight="1" s="107">
      <c r="B1" s="163" t="inlineStr">
        <is>
          <t>Приложение № 1</t>
        </is>
      </c>
    </row>
    <row r="2" ht="15.6" customFormat="1" customHeight="1" s="107">
      <c r="B2" s="215" t="inlineStr">
        <is>
          <t>Сравнительная таблица отбора объекта-представителя</t>
        </is>
      </c>
    </row>
    <row r="3" ht="15.6" customFormat="1" customHeight="1" s="107">
      <c r="B3" s="2" t="n"/>
      <c r="C3" s="2" t="n"/>
      <c r="D3" s="2" t="n"/>
      <c r="E3" s="2" t="n"/>
      <c r="F3" s="2" t="n"/>
      <c r="G3" s="2" t="n"/>
    </row>
    <row r="4" ht="15.6" customFormat="1" customHeight="1" s="107">
      <c r="B4" s="2" t="n"/>
      <c r="C4" s="2" t="n"/>
      <c r="D4" s="2" t="n"/>
      <c r="E4" s="2" t="n"/>
      <c r="F4" s="2" t="n"/>
      <c r="G4" s="2" t="n"/>
    </row>
    <row r="5" ht="15.6" customFormat="1" customHeight="1" s="107">
      <c r="B5" s="213" t="inlineStr">
        <is>
          <t>Наименование разрабатываемого показателя УНЦ — Демонтаж АБК</t>
        </is>
      </c>
      <c r="E5" s="122" t="n"/>
      <c r="F5" s="204" t="n"/>
      <c r="G5" s="204" t="n"/>
      <c r="H5" s="204" t="n"/>
      <c r="I5" s="204" t="n"/>
      <c r="J5" s="204" t="n"/>
      <c r="K5" s="204" t="n"/>
    </row>
    <row r="6" ht="31.7" customFormat="1" customHeight="1" s="107">
      <c r="B6" s="167" t="inlineStr">
        <is>
          <t>Сопоставимый уровень цен: 4 кв. 2022 г.</t>
        </is>
      </c>
    </row>
    <row r="7" ht="15.75" customFormat="1" customHeight="1" s="107">
      <c r="B7" s="167" t="inlineStr">
        <is>
          <t>Единица измерения  — м2</t>
        </is>
      </c>
      <c r="I7" s="41" t="n"/>
    </row>
    <row r="11" ht="31.35" customHeight="1" s="105">
      <c r="A11" s="214" t="inlineStr">
        <is>
          <t>№ п/п</t>
        </is>
      </c>
      <c r="B11" s="214" t="inlineStr">
        <is>
          <t>Параметр</t>
        </is>
      </c>
      <c r="C11" s="214" t="inlineStr">
        <is>
          <t>Объект-представитель 1</t>
        </is>
      </c>
      <c r="D11" s="214" t="inlineStr">
        <is>
          <t>Объект-представитель 2</t>
        </is>
      </c>
    </row>
    <row r="12" ht="62.45" customHeight="1" s="105">
      <c r="A12" s="214" t="n">
        <v>1</v>
      </c>
      <c r="B12" s="17" t="inlineStr">
        <is>
          <t>Наименование объекта-представителя</t>
        </is>
      </c>
      <c r="C12" s="214" t="inlineStr">
        <is>
          <t>Строительство ПС 500 кэв Нижнеарнграская. 7 этап строительства РПБ</t>
        </is>
      </c>
      <c r="D12" s="214" t="inlineStr">
        <is>
          <t>Строительство ВЛ 220 кВ Зилово – Холбон (II этап строительства)</t>
        </is>
      </c>
    </row>
    <row r="13" ht="31.35" customHeight="1" s="105">
      <c r="A13" s="214" t="n">
        <v>2</v>
      </c>
      <c r="B13" s="17" t="inlineStr">
        <is>
          <t>Наименование субъекта Российской Федерации</t>
        </is>
      </c>
      <c r="C13" s="214" t="inlineStr">
        <is>
          <t>Северный район Республики Бурятия</t>
        </is>
      </c>
      <c r="D13" s="214" t="inlineStr">
        <is>
          <t>Забайкальский край</t>
        </is>
      </c>
    </row>
    <row r="14" ht="31.35" customHeight="1" s="105">
      <c r="A14" s="214" t="n">
        <v>3</v>
      </c>
      <c r="B14" s="17" t="inlineStr">
        <is>
          <t>Климатический район и подрайон</t>
        </is>
      </c>
      <c r="C14" s="214" t="inlineStr">
        <is>
          <t>IД</t>
        </is>
      </c>
      <c r="D14" s="214" t="inlineStr">
        <is>
          <t>IД</t>
        </is>
      </c>
    </row>
    <row r="15" ht="15.6" customHeight="1" s="105">
      <c r="A15" s="214" t="n">
        <v>4</v>
      </c>
      <c r="B15" s="17" t="inlineStr">
        <is>
          <t>Мощность объекта</t>
        </is>
      </c>
      <c r="C15" s="214" t="n">
        <v>298</v>
      </c>
      <c r="D15" s="214" t="n">
        <v>642</v>
      </c>
    </row>
    <row r="16" ht="321.75" customHeight="1" s="105">
      <c r="A16" s="214" t="n">
        <v>5</v>
      </c>
      <c r="B16" s="1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205" t="inlineStr">
        <is>
          <t>Административно-бытовое здание, совмещенное с гаражом, отапливаемое</t>
        </is>
      </c>
      <c r="D16" s="205" t="inlineStr">
        <is>
          <t>Здание объединенное административно-бытовое с гаражом. Здание разноэтажное каркасное под одной кровлей, прямоугольное в плане с размерами в осях 12,0 х 45,0 м; высотой от планировочной отметки земли до карниза 8,3 м. Здание состоит из двух отсеков - одноэтажного и двухэтажного. Одноэтажный отсек с размерами в плане 12х30 предназначен для размещения помещения стоянки автомобилей, поста мойки автомобилей, и поста технического обслуживания и текущего ремонта. Предусмотрен монорельс, с тельфером грузоподъемностью 3,2 тс.
В двухэтажном отсеке располагается административно-бытовые и вспомогательные помещения. Размеры двухэтажного отсека по осям 12х30 м. Высота этажей составляет 3,6 м. Высота от чистого пола до нижней части ригеля 6,83 м.</t>
        </is>
      </c>
    </row>
    <row r="17" ht="140.25" customHeight="1" s="105">
      <c r="A17" s="214" t="n">
        <v>6</v>
      </c>
      <c r="B17" s="1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214" t="inlineStr">
        <is>
          <t>81 412, 928/132 499,26
4 квартал 2022 г.</t>
        </is>
      </c>
      <c r="D17" s="214" t="inlineStr">
        <is>
          <t>15 478,44/158 739,90
1 квартал 2022 г.</t>
        </is>
      </c>
      <c r="F17" s="124" t="n"/>
      <c r="G17" s="125" t="n"/>
      <c r="H17" s="125" t="n"/>
      <c r="I17" s="124" t="n"/>
    </row>
    <row r="18" ht="31.35" customHeight="1" s="105">
      <c r="A18" s="126" t="inlineStr">
        <is>
          <t>6.1</t>
        </is>
      </c>
      <c r="B18" s="17" t="inlineStr">
        <is>
          <t>строительно-монтажные работы</t>
        </is>
      </c>
      <c r="C18" s="216" t="inlineStr">
        <is>
          <t>9461/107 139</t>
        </is>
      </c>
      <c r="D18" s="214" t="inlineStr">
        <is>
          <t>11 300,60/134 466,64</t>
        </is>
      </c>
      <c r="F18" s="125" t="n"/>
      <c r="G18" s="125" t="n"/>
      <c r="H18" s="125" t="n"/>
      <c r="I18" s="124" t="n"/>
    </row>
    <row r="19" ht="15.6" customHeight="1" s="105">
      <c r="A19" s="126" t="inlineStr">
        <is>
          <t>6.2</t>
        </is>
      </c>
      <c r="B19" s="17" t="inlineStr">
        <is>
          <t>оборудование и инвентарь</t>
        </is>
      </c>
      <c r="C19" s="216" t="inlineStr">
        <is>
          <t>4096/ 25360</t>
        </is>
      </c>
      <c r="D19" s="214" t="inlineStr">
        <is>
          <t>4 177,84/24 273,26</t>
        </is>
      </c>
      <c r="F19" s="125" t="n"/>
      <c r="H19" s="125" t="n"/>
      <c r="I19" s="124" t="n"/>
    </row>
    <row r="20" ht="15.6" customHeight="1" s="105">
      <c r="A20" s="126" t="inlineStr">
        <is>
          <t>6.3</t>
        </is>
      </c>
      <c r="B20" s="17" t="inlineStr">
        <is>
          <t>пусконаладочные работы</t>
        </is>
      </c>
      <c r="C20" s="214" t="n"/>
      <c r="D20" s="214" t="n"/>
    </row>
    <row r="21" ht="31.5" customHeight="1" s="105">
      <c r="A21" s="126" t="inlineStr">
        <is>
          <t>6.4</t>
        </is>
      </c>
      <c r="B21" s="17" t="inlineStr">
        <is>
          <t>прочие и лимитированные затраты</t>
        </is>
      </c>
      <c r="C21" s="214" t="n"/>
      <c r="D21" s="214" t="n"/>
    </row>
    <row r="22" ht="15.6" customHeight="1" s="105">
      <c r="A22" s="128" t="n">
        <v>7</v>
      </c>
      <c r="B22" s="17" t="inlineStr">
        <is>
          <t>Сопоставимый уровень цен</t>
        </is>
      </c>
      <c r="C22" s="169" t="inlineStr">
        <is>
          <t>4 квартал 2022 г.</t>
        </is>
      </c>
      <c r="D22" s="169" t="inlineStr">
        <is>
          <t>4 квартал 2022 г.</t>
        </is>
      </c>
      <c r="I22" s="129" t="n"/>
    </row>
    <row r="23" ht="145.5" customHeight="1" s="105">
      <c r="A23" s="128" t="n">
        <v>8</v>
      </c>
      <c r="B23" s="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3" s="22" t="n">
        <v>132499.26</v>
      </c>
      <c r="D23" s="22" t="n">
        <v>162708.3975</v>
      </c>
      <c r="G23" s="217" t="n"/>
    </row>
    <row r="24" ht="62.45" customHeight="1" s="105">
      <c r="A24" s="128" t="n">
        <v>9</v>
      </c>
      <c r="B24" s="17" t="inlineStr">
        <is>
          <t>Приведенная сметная стоимость на единицу мощности, тыс. руб. (строка 8/строку 4)</t>
        </is>
      </c>
      <c r="C24" s="131">
        <f>C23/C15</f>
        <v/>
      </c>
      <c r="D24" s="131">
        <f>D23/D15</f>
        <v/>
      </c>
    </row>
    <row r="25" ht="15.75" customHeight="1" s="105">
      <c r="A25" s="128" t="n">
        <v>10</v>
      </c>
      <c r="B25" s="17" t="inlineStr">
        <is>
          <t>Примечание</t>
        </is>
      </c>
      <c r="C25" s="214" t="n"/>
      <c r="D25" s="214" t="inlineStr">
        <is>
          <t>аналог</t>
        </is>
      </c>
    </row>
    <row r="27" ht="15.6" customFormat="1" customHeight="1" s="107">
      <c r="B27" s="167" t="n"/>
    </row>
    <row r="28" ht="15.6" customFormat="1" customHeight="1" s="107"/>
    <row r="29" ht="15.6" customFormat="1" customHeight="1" s="107">
      <c r="C29" s="107" t="inlineStr">
        <is>
          <t>Составил ______________________         М.С. Колотиевская</t>
        </is>
      </c>
    </row>
    <row r="30" ht="15.6" customFormat="1" customHeight="1" s="107">
      <c r="C30" s="103" t="inlineStr">
        <is>
          <t xml:space="preserve">                         (подпись, инициалы, фамилия)</t>
        </is>
      </c>
    </row>
    <row r="31" ht="15.6" customFormat="1" customHeight="1" s="107"/>
    <row r="32" ht="15.6" customHeight="1" s="105">
      <c r="B32" s="107" t="n"/>
      <c r="C32" s="107" t="inlineStr">
        <is>
          <t>Проверил ______________________         М.С. Колотиевская</t>
        </is>
      </c>
      <c r="D32" s="107" t="n"/>
      <c r="E32" s="107" t="n"/>
      <c r="F32" s="107" t="n"/>
      <c r="G32" s="107" t="n"/>
      <c r="H32" s="107" t="n"/>
      <c r="I32" s="107" t="n"/>
      <c r="J32" s="107" t="n"/>
    </row>
    <row r="33" ht="15.6" customHeight="1" s="105">
      <c r="B33" s="107" t="n"/>
      <c r="C33" s="103" t="inlineStr">
        <is>
          <t xml:space="preserve">                        (подпись, инициалы, фамилия)</t>
        </is>
      </c>
      <c r="D33" s="107" t="n"/>
      <c r="E33" s="107" t="n"/>
      <c r="F33" s="107" t="n"/>
      <c r="G33" s="107" t="n"/>
      <c r="H33" s="107" t="n"/>
      <c r="I33" s="107" t="n"/>
      <c r="J33" s="107" t="n"/>
    </row>
  </sheetData>
  <mergeCells count="5">
    <mergeCell ref="B2:G2"/>
    <mergeCell ref="B5:D5"/>
    <mergeCell ref="B1:G1"/>
    <mergeCell ref="B7:G7"/>
    <mergeCell ref="B6:G6"/>
  </mergeCells>
  <printOptions gridLines="0" gridLinesSet="1"/>
  <pageMargins left="0.7" right="0.7" top="0.75" bottom="0.75" header="0.3" footer="0.3"/>
  <pageSetup orientation="portrait" paperSize="9" scale="4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33"/>
  <sheetViews>
    <sheetView showGridLines="1" showRowColHeaders="1" tabSelected="0" view="pageBreakPreview" topLeftCell="A4" zoomScaleNormal="85" workbookViewId="0">
      <selection activeCell="B7" sqref="B7:K7"/>
    </sheetView>
  </sheetViews>
  <sheetFormatPr baseColWidth="8" defaultColWidth="9.140625" defaultRowHeight="14.4" outlineLevelRow="0"/>
  <cols>
    <col width="5.42578125" customWidth="1" style="105" min="1" max="1"/>
    <col width="9.140625" customWidth="1" style="105" min="2" max="2"/>
    <col width="28.140625" customWidth="1" style="105" min="3" max="3"/>
    <col width="15.42578125" customWidth="1" style="105" min="4" max="4"/>
    <col width="39" customWidth="1" style="105" min="5" max="5"/>
    <col width="14.42578125" customWidth="1" style="105" min="6" max="6"/>
    <col width="21.42578125" customWidth="1" style="105" min="7" max="7"/>
    <col width="19.42578125" customWidth="1" style="105" min="8" max="8"/>
    <col width="13" customWidth="1" style="105" min="9" max="9"/>
    <col width="20.85546875" customWidth="1" style="105" min="10" max="10"/>
    <col width="18" customWidth="1" style="105" min="11" max="11"/>
    <col width="9.140625" customWidth="1" style="105" min="12" max="12"/>
  </cols>
  <sheetData>
    <row r="3" ht="15.6" customHeight="1" s="105">
      <c r="B3" s="163" t="inlineStr">
        <is>
          <t>Приложение № 2</t>
        </is>
      </c>
    </row>
    <row r="4" ht="15.6" customHeight="1" s="105">
      <c r="B4" s="215" t="inlineStr">
        <is>
          <t>Расчет стоимости основных видов работ для выбора объекта-представителя</t>
        </is>
      </c>
    </row>
    <row r="5" ht="15.6" customHeight="1" s="105"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</row>
    <row r="6" ht="15.6" customHeight="1" s="105">
      <c r="B6" s="213" t="inlineStr">
        <is>
          <t xml:space="preserve">Наименование разрабатываемого показателя УНЦ — </t>
        </is>
      </c>
      <c r="E6" s="122" t="inlineStr">
        <is>
          <t>Демонтаж АБК</t>
        </is>
      </c>
      <c r="F6" s="103" t="n"/>
      <c r="G6" s="103" t="n"/>
      <c r="H6" s="103" t="n"/>
      <c r="I6" s="103" t="n"/>
      <c r="J6" s="103" t="n"/>
      <c r="K6" s="103" t="n"/>
      <c r="L6" s="132" t="n"/>
    </row>
    <row r="7" ht="15.6" customHeight="1" s="105">
      <c r="B7" s="186">
        <f>'Прил.1 Сравнит табл'!B7:G7</f>
        <v/>
      </c>
      <c r="L7" s="132" t="n"/>
    </row>
    <row r="8" ht="18" customHeight="1" s="105">
      <c r="B8" s="15" t="n"/>
      <c r="K8" s="133">
        <f>'Прил.1 Сравнит табл'!F22</f>
        <v/>
      </c>
    </row>
    <row r="9" ht="15.6" customFormat="1" customHeight="1" s="107">
      <c r="B9" s="167" t="n"/>
    </row>
    <row r="10" ht="15.6" customFormat="1" customHeight="1" s="107">
      <c r="B10" s="167" t="n"/>
      <c r="K10" s="139">
        <f>'Прил.1 Сравнит табл'!H22</f>
        <v/>
      </c>
    </row>
    <row r="11" ht="15.6" customFormat="1" customHeight="1" s="107">
      <c r="B11" s="214" t="inlineStr">
        <is>
          <t>№ п/п</t>
        </is>
      </c>
      <c r="C11" s="2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1" s="214">
        <f>'Прил.1 Сравнит табл'!C12</f>
        <v/>
      </c>
      <c r="E11" s="218" t="n"/>
      <c r="F11" s="218" t="n"/>
      <c r="G11" s="218" t="n"/>
      <c r="H11" s="218" t="n"/>
      <c r="I11" s="218" t="n"/>
      <c r="J11" s="219" t="n"/>
    </row>
    <row r="12" ht="15.6" customFormat="1" customHeight="1" s="107">
      <c r="B12" s="220" t="n"/>
      <c r="C12" s="220" t="n"/>
      <c r="D12" s="214" t="inlineStr">
        <is>
          <t>Номер сметы</t>
        </is>
      </c>
      <c r="E12" s="214" t="inlineStr">
        <is>
          <t>Наименование сметы</t>
        </is>
      </c>
      <c r="F12" s="214" t="inlineStr">
        <is>
          <t>Сметная стоимость в уровне цен 2 кв. 2016г., тыс. руб.</t>
        </is>
      </c>
      <c r="G12" s="218" t="n"/>
      <c r="H12" s="218" t="n"/>
      <c r="I12" s="218" t="n"/>
      <c r="J12" s="219" t="n"/>
    </row>
    <row r="13" ht="31.35" customFormat="1" customHeight="1" s="107">
      <c r="B13" s="221" t="n"/>
      <c r="C13" s="221" t="n"/>
      <c r="D13" s="221" t="n"/>
      <c r="E13" s="221" t="n"/>
      <c r="F13" s="214" t="inlineStr">
        <is>
          <t>Строительные работы</t>
        </is>
      </c>
      <c r="G13" s="214" t="inlineStr">
        <is>
          <t>Монтажные работы</t>
        </is>
      </c>
      <c r="H13" s="214" t="inlineStr">
        <is>
          <t>Оборудование</t>
        </is>
      </c>
      <c r="I13" s="214" t="inlineStr">
        <is>
          <t>Прочее</t>
        </is>
      </c>
      <c r="J13" s="214" t="inlineStr">
        <is>
          <t>Всего</t>
        </is>
      </c>
    </row>
    <row r="14" ht="17.45" customFormat="1" customHeight="1" s="107">
      <c r="B14" s="214" t="n"/>
      <c r="C14" s="206" t="n"/>
      <c r="D14" s="135" t="inlineStr">
        <is>
          <t>06-02</t>
        </is>
      </c>
      <c r="E14" s="196" t="inlineStr">
        <is>
          <t>АБК</t>
        </is>
      </c>
      <c r="F14" s="208">
        <f>'Прил.1 Сравнит табл'!H18</f>
        <v/>
      </c>
      <c r="G14" s="208" t="n"/>
      <c r="H14" s="208">
        <f>'Прил.1 Сравнит табл'!H19</f>
        <v/>
      </c>
      <c r="I14" s="207" t="n"/>
      <c r="J14" s="208">
        <f>SUM(F14:I14)</f>
        <v/>
      </c>
    </row>
    <row r="15" ht="15.6" customFormat="1" customHeight="1" s="107">
      <c r="B15" s="178" t="inlineStr">
        <is>
          <t>Всего по объекту:</t>
        </is>
      </c>
      <c r="C15" s="218" t="n"/>
      <c r="D15" s="218" t="n"/>
      <c r="E15" s="219" t="n"/>
      <c r="F15" s="222">
        <f>SUM(F14)</f>
        <v/>
      </c>
      <c r="G15" s="222">
        <f>SUM(G13:G14)</f>
        <v/>
      </c>
      <c r="H15" s="222">
        <f>SUM(H13:H14)</f>
        <v/>
      </c>
      <c r="I15" s="222">
        <f>SUM(I13:I14)</f>
        <v/>
      </c>
      <c r="J15" s="222">
        <f>SUM(J13:J14)</f>
        <v/>
      </c>
    </row>
    <row r="16" ht="15.6" customFormat="1" customHeight="1" s="107">
      <c r="B16" s="178" t="inlineStr">
        <is>
          <t>Всего по объекту в сопоставимом уровне цен 1 кв. 2022г:</t>
        </is>
      </c>
      <c r="C16" s="218" t="n"/>
      <c r="D16" s="218" t="n"/>
      <c r="E16" s="219" t="n"/>
      <c r="F16" s="223">
        <f>F15*$K$10</f>
        <v/>
      </c>
      <c r="G16" s="223">
        <f>G15*$K$10</f>
        <v/>
      </c>
      <c r="H16" s="223">
        <f>H15*$K$10</f>
        <v/>
      </c>
      <c r="I16" s="223">
        <f>I15*$K$10</f>
        <v/>
      </c>
      <c r="J16" s="223">
        <f>J15*$K$10</f>
        <v/>
      </c>
    </row>
    <row r="17" ht="15.6" customFormat="1" customHeight="1" s="107">
      <c r="B17" s="142" t="n"/>
      <c r="C17" s="142" t="n"/>
      <c r="D17" s="142" t="n"/>
      <c r="E17" s="142" t="n"/>
      <c r="F17" s="224" t="n"/>
      <c r="G17" s="224" t="n"/>
      <c r="H17" s="224" t="n"/>
      <c r="I17" s="224" t="n"/>
      <c r="J17" s="224" t="n"/>
    </row>
    <row r="18" ht="15.6" customFormat="1" customHeight="1" s="107">
      <c r="B18" s="167" t="n"/>
      <c r="K18" s="144">
        <f>'Прил.1 Сравнит табл'!I22</f>
        <v/>
      </c>
    </row>
    <row r="19" ht="32.25" customFormat="1" customHeight="1" s="107">
      <c r="B19" s="214" t="inlineStr">
        <is>
          <t>№ п/п</t>
        </is>
      </c>
      <c r="C19" s="2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9" s="214">
        <f>'Прил.1 Сравнит табл'!D12</f>
        <v/>
      </c>
      <c r="E19" s="218" t="n"/>
      <c r="F19" s="218" t="n"/>
      <c r="G19" s="218" t="n"/>
      <c r="H19" s="218" t="n"/>
      <c r="I19" s="218" t="n"/>
      <c r="J19" s="219" t="n"/>
    </row>
    <row r="20" ht="15.6" customFormat="1" customHeight="1" s="107">
      <c r="B20" s="220" t="n"/>
      <c r="C20" s="220" t="n"/>
      <c r="D20" s="214" t="inlineStr">
        <is>
          <t>Номер сметы</t>
        </is>
      </c>
      <c r="E20" s="214" t="inlineStr">
        <is>
          <t>Наименование сметы</t>
        </is>
      </c>
      <c r="F20" s="214" t="inlineStr">
        <is>
          <t>Сметная стоимость в уровне цен 1 кв. 2022г., тыс. руб.</t>
        </is>
      </c>
      <c r="G20" s="218" t="n"/>
      <c r="H20" s="218" t="n"/>
      <c r="I20" s="218" t="n"/>
      <c r="J20" s="219" t="n"/>
    </row>
    <row r="21" ht="31.35" customFormat="1" customHeight="1" s="107">
      <c r="B21" s="221" t="n"/>
      <c r="C21" s="221" t="n"/>
      <c r="D21" s="221" t="n"/>
      <c r="E21" s="221" t="n"/>
      <c r="F21" s="214" t="inlineStr">
        <is>
          <t>Строительные работы</t>
        </is>
      </c>
      <c r="G21" s="214" t="inlineStr">
        <is>
          <t>Монтажные работы</t>
        </is>
      </c>
      <c r="H21" s="214" t="inlineStr">
        <is>
          <t>Оборудование</t>
        </is>
      </c>
      <c r="I21" s="214" t="inlineStr">
        <is>
          <t>Прочее</t>
        </is>
      </c>
      <c r="J21" s="214" t="inlineStr">
        <is>
          <t>Всего</t>
        </is>
      </c>
    </row>
    <row r="22" ht="32.25" customFormat="1" customHeight="1" s="107">
      <c r="B22" s="214" t="n"/>
      <c r="C22" s="206" t="n"/>
      <c r="D22" s="135" t="inlineStr">
        <is>
          <t>02.02-02</t>
        </is>
      </c>
      <c r="E22" s="196" t="inlineStr">
        <is>
          <t>Здание объед. административно-бытовое с гаражом 2 этап</t>
        </is>
      </c>
      <c r="F22" s="208">
        <f>'Прил.1 Сравнит табл'!I18</f>
        <v/>
      </c>
      <c r="G22" s="208" t="n"/>
      <c r="H22" s="208">
        <f>'Прил.1 Сравнит табл'!I19</f>
        <v/>
      </c>
      <c r="I22" s="207" t="n"/>
      <c r="J22" s="208">
        <f>SUM(F22:I22)</f>
        <v/>
      </c>
    </row>
    <row r="23" ht="15.6" customFormat="1" customHeight="1" s="107">
      <c r="B23" s="178" t="inlineStr">
        <is>
          <t>Всего по объекту:</t>
        </is>
      </c>
      <c r="C23" s="218" t="n"/>
      <c r="D23" s="218" t="n"/>
      <c r="E23" s="219" t="n"/>
      <c r="F23" s="222">
        <f>SUM(F22)</f>
        <v/>
      </c>
      <c r="G23" s="222">
        <f>SUM(G21:G22)</f>
        <v/>
      </c>
      <c r="H23" s="222">
        <f>SUM(H21:H22)</f>
        <v/>
      </c>
      <c r="I23" s="222">
        <f>SUM(I21:I22)</f>
        <v/>
      </c>
      <c r="J23" s="222">
        <f>SUM(J21:J22)</f>
        <v/>
      </c>
    </row>
    <row r="24" ht="15.6" customFormat="1" customHeight="1" s="107">
      <c r="B24" s="178" t="inlineStr">
        <is>
          <t>Всего по объекту в сопоставимом уровне цен 1 кв. 2022г:</t>
        </is>
      </c>
      <c r="C24" s="218" t="n"/>
      <c r="D24" s="218" t="n"/>
      <c r="E24" s="219" t="n"/>
      <c r="F24" s="223">
        <f>F23*$K$18</f>
        <v/>
      </c>
      <c r="G24" s="223">
        <f>G23*$K$18</f>
        <v/>
      </c>
      <c r="H24" s="223">
        <f>H23*$K$18</f>
        <v/>
      </c>
      <c r="I24" s="223">
        <f>I23*$K$18</f>
        <v/>
      </c>
      <c r="J24" s="223">
        <f>J23*$K$18</f>
        <v/>
      </c>
    </row>
    <row r="25" ht="15.6" customFormat="1" customHeight="1" s="107">
      <c r="B25" s="167" t="n"/>
    </row>
    <row r="26" ht="15.6" customFormat="1" customHeight="1" s="107">
      <c r="B26" s="167" t="n"/>
      <c r="K26" s="107" t="n">
        <v>1.0961064350525</v>
      </c>
    </row>
    <row r="27" ht="15.6" customFormat="1" customHeight="1" s="107"/>
    <row r="28" ht="15.6" customFormat="1" customHeight="1" s="107">
      <c r="C28" s="107" t="inlineStr">
        <is>
          <t>Составил ______________________         М.С. Колотиевская</t>
        </is>
      </c>
    </row>
    <row r="29" ht="15.6" customFormat="1" customHeight="1" s="107">
      <c r="C29" s="103" t="inlineStr">
        <is>
          <t xml:space="preserve">                         (подпись, инициалы, фамилия)</t>
        </is>
      </c>
    </row>
    <row r="30" ht="15.6" customFormat="1" customHeight="1" s="107"/>
    <row r="31" ht="15.6" customHeight="1" s="105">
      <c r="B31" s="107" t="n"/>
      <c r="C31" s="107" t="inlineStr">
        <is>
          <t>Проверил ______________________         М.С. Колотиевская</t>
        </is>
      </c>
      <c r="D31" s="107" t="n"/>
      <c r="E31" s="107" t="n"/>
      <c r="F31" s="107" t="n"/>
      <c r="G31" s="107" t="n"/>
      <c r="H31" s="107" t="n"/>
      <c r="I31" s="107" t="n"/>
      <c r="J31" s="107" t="n"/>
    </row>
    <row r="32" ht="15.6" customHeight="1" s="105">
      <c r="B32" s="107" t="n"/>
      <c r="C32" s="103" t="inlineStr">
        <is>
          <t xml:space="preserve">                        (подпись, инициалы, фамилия)</t>
        </is>
      </c>
      <c r="D32" s="107" t="n"/>
      <c r="E32" s="107" t="n"/>
      <c r="F32" s="107" t="n"/>
      <c r="G32" s="107" t="n"/>
      <c r="H32" s="107" t="n"/>
      <c r="I32" s="107" t="n"/>
      <c r="J32" s="107" t="n"/>
    </row>
    <row r="33" ht="15.6" customHeight="1" s="105">
      <c r="B33" s="107" t="n"/>
      <c r="C33" s="107" t="n"/>
      <c r="D33" s="107" t="n"/>
      <c r="E33" s="107" t="n"/>
      <c r="F33" s="107" t="n"/>
      <c r="G33" s="107" t="n"/>
      <c r="H33" s="107" t="n"/>
      <c r="I33" s="107" t="n"/>
      <c r="J33" s="107" t="n"/>
    </row>
  </sheetData>
  <mergeCells count="20">
    <mergeCell ref="E20:E21"/>
    <mergeCell ref="C11:C13"/>
    <mergeCell ref="B15:E15"/>
    <mergeCell ref="B24:E24"/>
    <mergeCell ref="B4:K4"/>
    <mergeCell ref="F12:J12"/>
    <mergeCell ref="F20:J20"/>
    <mergeCell ref="B16:E16"/>
    <mergeCell ref="C19:C21"/>
    <mergeCell ref="B7:K7"/>
    <mergeCell ref="D12:D13"/>
    <mergeCell ref="D19:J19"/>
    <mergeCell ref="B6:D6"/>
    <mergeCell ref="B3:K3"/>
    <mergeCell ref="B11:B13"/>
    <mergeCell ref="D20:D21"/>
    <mergeCell ref="D11:J11"/>
    <mergeCell ref="B23:E23"/>
    <mergeCell ref="E12:E13"/>
    <mergeCell ref="B19:B21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31"/>
  <sheetViews>
    <sheetView showGridLines="1" showRowColHeaders="1" tabSelected="0" workbookViewId="0">
      <selection activeCell="A6" sqref="A6:H6"/>
    </sheetView>
  </sheetViews>
  <sheetFormatPr baseColWidth="8" defaultColWidth="9.140625" defaultRowHeight="14.4" outlineLevelRow="0"/>
  <cols>
    <col width="9.140625" customWidth="1" style="105" min="1" max="1"/>
    <col width="12.5703125" customWidth="1" style="105" min="2" max="2"/>
    <col width="17" customWidth="1" style="105" min="3" max="3"/>
    <col width="49.7109375" customWidth="1" style="105" min="4" max="4"/>
    <col width="16.28515625" customWidth="1" style="105" min="5" max="5"/>
    <col width="20.7109375" customWidth="1" style="105" min="6" max="6"/>
    <col width="16.140625" customWidth="1" style="105" min="7" max="7"/>
    <col width="16.7109375" customWidth="1" style="105" min="8" max="8"/>
    <col width="9.140625" customWidth="1" style="105" min="9" max="9"/>
  </cols>
  <sheetData>
    <row r="2" ht="15.75" customHeight="1" s="105">
      <c r="A2" s="163" t="inlineStr">
        <is>
          <t xml:space="preserve">Приложение № 3 </t>
        </is>
      </c>
    </row>
    <row r="3" ht="18.75" customHeight="1" s="105">
      <c r="A3" s="182" t="inlineStr">
        <is>
          <t>Объектная ресурсная ведомость</t>
        </is>
      </c>
    </row>
    <row r="4" ht="18.75" customHeight="1" s="105">
      <c r="A4" s="182" t="n"/>
      <c r="B4" s="182" t="n"/>
      <c r="C4" s="18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07" t="n"/>
      <c r="J4" s="107" t="n"/>
      <c r="K4" s="107" t="n"/>
      <c r="L4" s="107" t="n"/>
    </row>
    <row r="5" ht="18.75" customHeight="1" s="105">
      <c r="A5" s="15" t="n"/>
    </row>
    <row r="6" ht="15.75" customHeight="1" s="105">
      <c r="A6" s="186">
        <f>'Прил.5 Расчет СМР и ОБ'!$A$6&amp;'Прил.5 Расчет СМР и ОБ'!$D$6</f>
        <v/>
      </c>
    </row>
    <row r="7" ht="15.75" customFormat="1" customHeight="1" s="107">
      <c r="A7" s="23" t="n"/>
      <c r="B7" s="23" t="n"/>
      <c r="C7" s="23" t="n"/>
      <c r="D7" s="23" t="n"/>
      <c r="E7" s="23" t="n"/>
      <c r="F7" s="23" t="n"/>
      <c r="G7" s="23" t="n"/>
      <c r="H7" s="23" t="n"/>
    </row>
    <row r="8" ht="38.25" customFormat="1" customHeight="1" s="107">
      <c r="A8" s="214" t="inlineStr">
        <is>
          <t>п/п</t>
        </is>
      </c>
      <c r="B8" s="214" t="inlineStr">
        <is>
          <t>№ЛСР</t>
        </is>
      </c>
      <c r="C8" s="214" t="inlineStr">
        <is>
          <t>Код ресурса</t>
        </is>
      </c>
      <c r="D8" s="214" t="inlineStr">
        <is>
          <t>Наименование ресурса</t>
        </is>
      </c>
      <c r="E8" s="214" t="inlineStr">
        <is>
          <t>Ед. изм.</t>
        </is>
      </c>
      <c r="F8" s="214" t="inlineStr">
        <is>
          <t>Кол-во единиц по данным объекта-представителя</t>
        </is>
      </c>
      <c r="G8" s="214" t="inlineStr">
        <is>
          <t>Сметная стоимость в ценах на 01.01.2000 (руб.)</t>
        </is>
      </c>
      <c r="H8" s="219" t="n"/>
    </row>
    <row r="9" ht="40.5" customFormat="1" customHeight="1" s="107">
      <c r="A9" s="221" t="n"/>
      <c r="B9" s="221" t="n"/>
      <c r="C9" s="221" t="n"/>
      <c r="D9" s="221" t="n"/>
      <c r="E9" s="221" t="n"/>
      <c r="F9" s="221" t="n"/>
      <c r="G9" s="214" t="inlineStr">
        <is>
          <t>на ед.изм.</t>
        </is>
      </c>
      <c r="H9" s="214" t="inlineStr">
        <is>
          <t>общая</t>
        </is>
      </c>
    </row>
    <row r="10" ht="15.75" customFormat="1" customHeight="1" s="107">
      <c r="A10" s="214" t="n">
        <v>1</v>
      </c>
      <c r="B10" s="214" t="n"/>
      <c r="C10" s="214" t="n">
        <v>2</v>
      </c>
      <c r="D10" s="214" t="inlineStr">
        <is>
          <t>З</t>
        </is>
      </c>
      <c r="E10" s="214" t="n">
        <v>4</v>
      </c>
      <c r="F10" s="214" t="n">
        <v>5</v>
      </c>
      <c r="G10" s="22" t="n">
        <v>6</v>
      </c>
      <c r="H10" s="22" t="n">
        <v>7</v>
      </c>
    </row>
    <row r="11" ht="15.75" customFormat="1" customHeight="1" s="21">
      <c r="A11" s="188" t="inlineStr">
        <is>
          <t>Затраты труда рабочих</t>
        </is>
      </c>
      <c r="B11" s="218" t="n"/>
      <c r="C11" s="218" t="n"/>
      <c r="D11" s="218" t="n"/>
      <c r="E11" s="219" t="n"/>
      <c r="F11" s="188" t="n">
        <v>45362.9409669</v>
      </c>
      <c r="G11" s="25" t="n"/>
      <c r="H11" s="25">
        <f>SUM(H12:H34)</f>
        <v/>
      </c>
    </row>
    <row r="12" ht="15.75" customFormat="1" customHeight="1" s="107">
      <c r="A12" s="199" t="n">
        <v>1</v>
      </c>
      <c r="B12" s="199" t="n"/>
      <c r="C12" s="201" t="inlineStr">
        <is>
          <t>1-100-27</t>
        </is>
      </c>
      <c r="D12" s="201" t="inlineStr">
        <is>
          <t>Затраты труда рабочих (ср 2,7)</t>
        </is>
      </c>
      <c r="E12" s="199" t="inlineStr">
        <is>
          <t>чел.-ч</t>
        </is>
      </c>
      <c r="F12" s="199" t="n">
        <v>16184.49612</v>
      </c>
      <c r="G12" s="200" t="n">
        <v>8.31</v>
      </c>
      <c r="H12" s="200">
        <f>ROUND(F12*G12,2)</f>
        <v/>
      </c>
    </row>
    <row r="13" ht="15.75" customFormat="1" customHeight="1" s="107">
      <c r="A13" s="199" t="n">
        <v>2</v>
      </c>
      <c r="B13" s="199" t="n"/>
      <c r="C13" s="201" t="inlineStr">
        <is>
          <t>1-100-31</t>
        </is>
      </c>
      <c r="D13" s="201" t="inlineStr">
        <is>
          <t>Затраты труда рабочих (ср 3,1)</t>
        </is>
      </c>
      <c r="E13" s="199" t="inlineStr">
        <is>
          <t>чел.-ч</t>
        </is>
      </c>
      <c r="F13" s="199" t="n">
        <v>6154.532488</v>
      </c>
      <c r="G13" s="200" t="n">
        <v>8.640000000000001</v>
      </c>
      <c r="H13" s="200">
        <f>ROUND(F13*G13,2)</f>
        <v/>
      </c>
    </row>
    <row r="14" ht="15.75" customFormat="1" customHeight="1" s="107">
      <c r="A14" s="199" t="n">
        <v>3</v>
      </c>
      <c r="B14" s="199" t="n"/>
      <c r="C14" s="201" t="inlineStr">
        <is>
          <t>1-100-38</t>
        </is>
      </c>
      <c r="D14" s="201" t="inlineStr">
        <is>
          <t>Затраты труда рабочих (ср 3,8)</t>
        </is>
      </c>
      <c r="E14" s="199" t="inlineStr">
        <is>
          <t>чел.-ч</t>
        </is>
      </c>
      <c r="F14" s="199" t="n">
        <v>5481.3939334</v>
      </c>
      <c r="G14" s="200" t="n">
        <v>9.4</v>
      </c>
      <c r="H14" s="200">
        <f>ROUND(F14*G14,2)</f>
        <v/>
      </c>
    </row>
    <row r="15" ht="15.75" customFormat="1" customHeight="1" s="107">
      <c r="A15" s="199" t="n">
        <v>4</v>
      </c>
      <c r="B15" s="199" t="n"/>
      <c r="C15" s="201" t="inlineStr">
        <is>
          <t>1-100-40</t>
        </is>
      </c>
      <c r="D15" s="201" t="inlineStr">
        <is>
          <t>Затраты труда рабочих (ср 4)</t>
        </is>
      </c>
      <c r="E15" s="199" t="inlineStr">
        <is>
          <t>чел.-ч</t>
        </is>
      </c>
      <c r="F15" s="199" t="n">
        <v>5150.4429382</v>
      </c>
      <c r="G15" s="200" t="n">
        <v>9.619999999999999</v>
      </c>
      <c r="H15" s="200">
        <f>ROUND(F15*G15,2)</f>
        <v/>
      </c>
    </row>
    <row r="16" ht="15.75" customFormat="1" customHeight="1" s="107">
      <c r="A16" s="199" t="n">
        <v>5</v>
      </c>
      <c r="B16" s="199" t="n"/>
      <c r="C16" s="201" t="inlineStr">
        <is>
          <t>1-100-35</t>
        </is>
      </c>
      <c r="D16" s="201" t="inlineStr">
        <is>
          <t>Затраты труда рабочих (ср 3,5)</t>
        </is>
      </c>
      <c r="E16" s="199" t="inlineStr">
        <is>
          <t>чел.-ч</t>
        </is>
      </c>
      <c r="F16" s="199" t="n">
        <v>3302.7857751</v>
      </c>
      <c r="G16" s="200" t="n">
        <v>9.07</v>
      </c>
      <c r="H16" s="200">
        <f>ROUND(F16*G16,2)</f>
        <v/>
      </c>
    </row>
    <row r="17" ht="15.75" customFormat="1" customHeight="1" s="107">
      <c r="A17" s="199" t="n">
        <v>6</v>
      </c>
      <c r="B17" s="199" t="n"/>
      <c r="C17" s="201" t="inlineStr">
        <is>
          <t>1-100-32</t>
        </is>
      </c>
      <c r="D17" s="201" t="inlineStr">
        <is>
          <t>Затраты труда рабочих (ср 3,2)</t>
        </is>
      </c>
      <c r="E17" s="199" t="inlineStr">
        <is>
          <t>чел.-ч</t>
        </is>
      </c>
      <c r="F17" s="199" t="n">
        <v>2864.4710291</v>
      </c>
      <c r="G17" s="200" t="n">
        <v>8.74</v>
      </c>
      <c r="H17" s="200">
        <f>ROUND(F17*G17,2)</f>
        <v/>
      </c>
    </row>
    <row r="18" ht="15.75" customFormat="1" customHeight="1" s="107">
      <c r="A18" s="199" t="n">
        <v>7</v>
      </c>
      <c r="B18" s="199" t="n"/>
      <c r="C18" s="201" t="inlineStr">
        <is>
          <t>1-100-30</t>
        </is>
      </c>
      <c r="D18" s="201" t="inlineStr">
        <is>
          <t>Затраты труда рабочих (ср 3)</t>
        </is>
      </c>
      <c r="E18" s="199" t="inlineStr">
        <is>
          <t>чел.-ч</t>
        </is>
      </c>
      <c r="F18" s="199" t="n">
        <v>1790.163944</v>
      </c>
      <c r="G18" s="200" t="n">
        <v>8.529999999999999</v>
      </c>
      <c r="H18" s="200">
        <f>ROUND(F18*G18,2)</f>
        <v/>
      </c>
    </row>
    <row r="19" ht="15.75" customFormat="1" customHeight="1" s="107">
      <c r="A19" s="199" t="n">
        <v>8</v>
      </c>
      <c r="B19" s="199" t="n"/>
      <c r="C19" s="201" t="inlineStr">
        <is>
          <t>1-100-39</t>
        </is>
      </c>
      <c r="D19" s="201" t="inlineStr">
        <is>
          <t>Затраты труда рабочих (ср 3,9)</t>
        </is>
      </c>
      <c r="E19" s="199" t="inlineStr">
        <is>
          <t>чел.-ч</t>
        </is>
      </c>
      <c r="F19" s="199" t="n">
        <v>550.39824</v>
      </c>
      <c r="G19" s="200" t="n">
        <v>9.51</v>
      </c>
      <c r="H19" s="200">
        <f>ROUND(F19*G19,2)</f>
        <v/>
      </c>
    </row>
    <row r="20" ht="15.75" customFormat="1" customHeight="1" s="107">
      <c r="A20" s="199" t="n">
        <v>9</v>
      </c>
      <c r="B20" s="199" t="n"/>
      <c r="C20" s="201" t="inlineStr">
        <is>
          <t>1-100-33</t>
        </is>
      </c>
      <c r="D20" s="201" t="inlineStr">
        <is>
          <t>Затраты труда рабочих (ср 3,3)</t>
        </is>
      </c>
      <c r="E20" s="199" t="inlineStr">
        <is>
          <t>чел.-ч</t>
        </is>
      </c>
      <c r="F20" s="199" t="n">
        <v>523.0346721</v>
      </c>
      <c r="G20" s="200" t="n">
        <v>8.859999999999999</v>
      </c>
      <c r="H20" s="200">
        <f>ROUND(F20*G20,2)</f>
        <v/>
      </c>
    </row>
    <row r="21" ht="15.75" customFormat="1" customHeight="1" s="107">
      <c r="A21" s="199" t="n">
        <v>10</v>
      </c>
      <c r="B21" s="199" t="n"/>
      <c r="C21" s="201" t="inlineStr">
        <is>
          <t>1-100-20</t>
        </is>
      </c>
      <c r="D21" s="201" t="inlineStr">
        <is>
          <t>Затраты труда рабочих (ср 2)</t>
        </is>
      </c>
      <c r="E21" s="199" t="inlineStr">
        <is>
          <t>чел.-ч</t>
        </is>
      </c>
      <c r="F21" s="199" t="n">
        <v>584.2213584</v>
      </c>
      <c r="G21" s="200" t="n">
        <v>7.8</v>
      </c>
      <c r="H21" s="200">
        <f>ROUND(F21*G21,2)</f>
        <v/>
      </c>
    </row>
    <row r="22" ht="15.75" customFormat="1" customHeight="1" s="107">
      <c r="A22" s="199" t="n">
        <v>11</v>
      </c>
      <c r="B22" s="199" t="n"/>
      <c r="C22" s="201" t="inlineStr">
        <is>
          <t>1-100-43</t>
        </is>
      </c>
      <c r="D22" s="201" t="inlineStr">
        <is>
          <t>Затраты труда рабочих (ср 4,3)</t>
        </is>
      </c>
      <c r="E22" s="199" t="inlineStr">
        <is>
          <t>чел.-ч</t>
        </is>
      </c>
      <c r="F22" s="199" t="n">
        <v>428.512854</v>
      </c>
      <c r="G22" s="200" t="n">
        <v>10.06</v>
      </c>
      <c r="H22" s="200">
        <f>ROUND(F22*G22,2)</f>
        <v/>
      </c>
    </row>
    <row r="23" ht="15.75" customFormat="1" customHeight="1" s="107">
      <c r="A23" s="199" t="n">
        <v>12</v>
      </c>
      <c r="B23" s="199" t="n"/>
      <c r="C23" s="201" t="inlineStr">
        <is>
          <t>1-100-41</t>
        </is>
      </c>
      <c r="D23" s="201" t="inlineStr">
        <is>
          <t>Затраты труда рабочих (ср 4,1)</t>
        </is>
      </c>
      <c r="E23" s="199" t="inlineStr">
        <is>
          <t>чел.-ч</t>
        </is>
      </c>
      <c r="F23" s="199" t="n">
        <v>373.92316</v>
      </c>
      <c r="G23" s="200" t="n">
        <v>9.76</v>
      </c>
      <c r="H23" s="200">
        <f>ROUND(F23*G23,2)</f>
        <v/>
      </c>
    </row>
    <row r="24" ht="15.75" customFormat="1" customHeight="1" s="107">
      <c r="A24" s="199" t="n">
        <v>13</v>
      </c>
      <c r="B24" s="199" t="n"/>
      <c r="C24" s="201" t="inlineStr">
        <is>
          <t>1-100-22</t>
        </is>
      </c>
      <c r="D24" s="201" t="inlineStr">
        <is>
          <t>Затраты труда рабочих (ср 2,2)</t>
        </is>
      </c>
      <c r="E24" s="199" t="inlineStr">
        <is>
          <t>чел.-ч</t>
        </is>
      </c>
      <c r="F24" s="199" t="n">
        <v>447.6019444</v>
      </c>
      <c r="G24" s="200" t="n">
        <v>7.94</v>
      </c>
      <c r="H24" s="200">
        <f>ROUND(F24*G24,2)</f>
        <v/>
      </c>
    </row>
    <row r="25" ht="15.75" customFormat="1" customHeight="1" s="107">
      <c r="A25" s="199" t="n">
        <v>14</v>
      </c>
      <c r="B25" s="199" t="n"/>
      <c r="C25" s="201" t="inlineStr">
        <is>
          <t>1-100-42</t>
        </is>
      </c>
      <c r="D25" s="201" t="inlineStr">
        <is>
          <t>Затраты труда рабочих (ср 4,2)</t>
        </is>
      </c>
      <c r="E25" s="199" t="inlineStr">
        <is>
          <t>чел.-ч</t>
        </is>
      </c>
      <c r="F25" s="199" t="n">
        <v>357.499412</v>
      </c>
      <c r="G25" s="200" t="n">
        <v>9.92</v>
      </c>
      <c r="H25" s="200">
        <f>ROUND(F25*G25,2)</f>
        <v/>
      </c>
    </row>
    <row r="26" ht="15.75" customFormat="1" customHeight="1" s="107">
      <c r="A26" s="199" t="n">
        <v>15</v>
      </c>
      <c r="B26" s="199" t="n"/>
      <c r="C26" s="201" t="inlineStr">
        <is>
          <t>1-100-36</t>
        </is>
      </c>
      <c r="D26" s="201" t="inlineStr">
        <is>
          <t>Затраты труда рабочих (ср 3,6)</t>
        </is>
      </c>
      <c r="E26" s="199" t="inlineStr">
        <is>
          <t>чел.-ч</t>
        </is>
      </c>
      <c r="F26" s="199" t="n">
        <v>359.05432</v>
      </c>
      <c r="G26" s="200" t="n">
        <v>9.18</v>
      </c>
      <c r="H26" s="200">
        <f>ROUND(F26*G26,2)</f>
        <v/>
      </c>
    </row>
    <row r="27" ht="15.75" customFormat="1" customHeight="1" s="107">
      <c r="A27" s="199" t="n">
        <v>16</v>
      </c>
      <c r="B27" s="199" t="n"/>
      <c r="C27" s="201" t="inlineStr">
        <is>
          <t>1-100-47</t>
        </is>
      </c>
      <c r="D27" s="201" t="inlineStr">
        <is>
          <t>Затраты труда рабочих (ср 4,7)</t>
        </is>
      </c>
      <c r="E27" s="199" t="inlineStr">
        <is>
          <t>чел.-ч</t>
        </is>
      </c>
      <c r="F27" s="199" t="n">
        <v>270.5366602</v>
      </c>
      <c r="G27" s="200" t="n">
        <v>10.65</v>
      </c>
      <c r="H27" s="200">
        <f>ROUND(F27*G27,2)</f>
        <v/>
      </c>
    </row>
    <row r="28" ht="15.75" customFormat="1" customHeight="1" s="107">
      <c r="A28" s="199" t="n">
        <v>17</v>
      </c>
      <c r="B28" s="199" t="n"/>
      <c r="C28" s="201" t="inlineStr">
        <is>
          <t>1-100-34</t>
        </is>
      </c>
      <c r="D28" s="201" t="inlineStr">
        <is>
          <t>Затраты труда рабочих (ср 3,4)</t>
        </is>
      </c>
      <c r="E28" s="199" t="inlineStr">
        <is>
          <t>чел.-ч</t>
        </is>
      </c>
      <c r="F28" s="199" t="n">
        <v>292.52288</v>
      </c>
      <c r="G28" s="200" t="n">
        <v>8.970000000000001</v>
      </c>
      <c r="H28" s="200">
        <f>ROUND(F28*G28,2)</f>
        <v/>
      </c>
    </row>
    <row r="29" ht="15.75" customFormat="1" customHeight="1" s="107">
      <c r="A29" s="199" t="n">
        <v>18</v>
      </c>
      <c r="B29" s="199" t="n"/>
      <c r="C29" s="201" t="inlineStr">
        <is>
          <t>1-100-37</t>
        </is>
      </c>
      <c r="D29" s="201" t="inlineStr">
        <is>
          <t>Затраты труда рабочих (ср 3,7)</t>
        </is>
      </c>
      <c r="E29" s="199" t="inlineStr">
        <is>
          <t>чел.-ч</t>
        </is>
      </c>
      <c r="F29" s="199" t="n">
        <v>92.154</v>
      </c>
      <c r="G29" s="200" t="n">
        <v>9.289999999999999</v>
      </c>
      <c r="H29" s="200">
        <f>ROUND(F29*G29,2)</f>
        <v/>
      </c>
    </row>
    <row r="30" ht="15.75" customFormat="1" customHeight="1" s="107">
      <c r="A30" s="199" t="n">
        <v>19</v>
      </c>
      <c r="B30" s="199" t="n"/>
      <c r="C30" s="201" t="inlineStr">
        <is>
          <t>1-100-45</t>
        </is>
      </c>
      <c r="D30" s="201" t="inlineStr">
        <is>
          <t>Затраты труда рабочих (ср 4,5)</t>
        </is>
      </c>
      <c r="E30" s="199" t="inlineStr">
        <is>
          <t>чел.-ч</t>
        </is>
      </c>
      <c r="F30" s="199" t="n">
        <v>71.874</v>
      </c>
      <c r="G30" s="200" t="n">
        <v>10.35</v>
      </c>
      <c r="H30" s="200">
        <f>ROUND(F30*G30,2)</f>
        <v/>
      </c>
    </row>
    <row r="31" ht="15.75" customFormat="1" customHeight="1" s="107">
      <c r="A31" s="199" t="n">
        <v>20</v>
      </c>
      <c r="B31" s="199" t="n"/>
      <c r="C31" s="201" t="inlineStr">
        <is>
          <t>1-100-44</t>
        </is>
      </c>
      <c r="D31" s="201" t="inlineStr">
        <is>
          <t>Затраты труда рабочих (ср 4,4)</t>
        </is>
      </c>
      <c r="E31" s="199" t="inlineStr">
        <is>
          <t>чел.-ч</t>
        </is>
      </c>
      <c r="F31" s="199" t="n">
        <v>43.2618</v>
      </c>
      <c r="G31" s="200" t="n">
        <v>10.21</v>
      </c>
      <c r="H31" s="200">
        <f>ROUND(F31*G31,2)</f>
        <v/>
      </c>
    </row>
    <row r="32" ht="15.75" customFormat="1" customHeight="1" s="107">
      <c r="A32" s="199" t="n">
        <v>21</v>
      </c>
      <c r="B32" s="199" t="n"/>
      <c r="C32" s="201" t="inlineStr">
        <is>
          <t>1-100-50</t>
        </is>
      </c>
      <c r="D32" s="201" t="inlineStr">
        <is>
          <t>Затраты труда рабочих (ср 5)</t>
        </is>
      </c>
      <c r="E32" s="199" t="inlineStr">
        <is>
          <t>чел.-ч</t>
        </is>
      </c>
      <c r="F32" s="199" t="n">
        <v>27.357738</v>
      </c>
      <c r="G32" s="200" t="n">
        <v>11.09</v>
      </c>
      <c r="H32" s="200">
        <f>ROUND(F32*G32,2)</f>
        <v/>
      </c>
    </row>
    <row r="33" ht="15.75" customFormat="1" customHeight="1" s="107">
      <c r="A33" s="199" t="n">
        <v>22</v>
      </c>
      <c r="B33" s="199" t="n"/>
      <c r="C33" s="201" t="inlineStr">
        <is>
          <t>1-100-23</t>
        </is>
      </c>
      <c r="D33" s="201" t="inlineStr">
        <is>
          <t>Затраты труда рабочих (ср 2,3)</t>
        </is>
      </c>
      <c r="E33" s="199" t="inlineStr">
        <is>
          <t>чел.-ч</t>
        </is>
      </c>
      <c r="F33" s="199" t="n">
        <v>9.27</v>
      </c>
      <c r="G33" s="200" t="n">
        <v>8.02</v>
      </c>
      <c r="H33" s="200">
        <f>ROUND(F33*G33,2)</f>
        <v/>
      </c>
    </row>
    <row r="34" ht="15.75" customFormat="1" customHeight="1" s="107">
      <c r="A34" s="199" t="n">
        <v>23</v>
      </c>
      <c r="B34" s="199" t="n"/>
      <c r="C34" s="201" t="inlineStr">
        <is>
          <t>1-100-29</t>
        </is>
      </c>
      <c r="D34" s="201" t="inlineStr">
        <is>
          <t>Затраты труда рабочих (ср 2,9)</t>
        </is>
      </c>
      <c r="E34" s="199" t="inlineStr">
        <is>
          <t>чел.-ч</t>
        </is>
      </c>
      <c r="F34" s="199" t="n">
        <v>3.4317</v>
      </c>
      <c r="G34" s="200" t="n">
        <v>8.460000000000001</v>
      </c>
      <c r="H34" s="200">
        <f>ROUND(F34*G34,2)</f>
        <v/>
      </c>
    </row>
    <row r="35" ht="15.75" customFormat="1" customHeight="1" s="21">
      <c r="A35" s="188" t="inlineStr">
        <is>
          <t>Затраты труда машинистов</t>
        </is>
      </c>
      <c r="B35" s="218" t="n"/>
      <c r="C35" s="218" t="n"/>
      <c r="D35" s="218" t="n"/>
      <c r="E35" s="219" t="n"/>
      <c r="F35" s="188" t="n">
        <v>4868.49155</v>
      </c>
      <c r="G35" s="25" t="n"/>
      <c r="H35" s="25">
        <f>SUM(H36:H36)</f>
        <v/>
      </c>
    </row>
    <row r="36" ht="15.75" customFormat="1" customHeight="1" s="107">
      <c r="A36" s="199" t="n">
        <v>24</v>
      </c>
      <c r="B36" s="199" t="n"/>
      <c r="C36" s="201" t="n">
        <v>2</v>
      </c>
      <c r="D36" s="201" t="inlineStr">
        <is>
          <t>Затраты труда машинистов</t>
        </is>
      </c>
      <c r="E36" s="199" t="inlineStr">
        <is>
          <t>чел.-ч</t>
        </is>
      </c>
      <c r="F36" s="199" t="n">
        <v>4868.49155</v>
      </c>
      <c r="G36" s="200" t="n">
        <v>13.19</v>
      </c>
      <c r="H36" s="200">
        <f>ROUND(F36*G36,2)</f>
        <v/>
      </c>
    </row>
    <row r="37" ht="15.75" customFormat="1" customHeight="1" s="21">
      <c r="A37" s="188" t="inlineStr">
        <is>
          <t>Машины и механизмы</t>
        </is>
      </c>
      <c r="B37" s="218" t="n"/>
      <c r="C37" s="218" t="n"/>
      <c r="D37" s="218" t="n"/>
      <c r="E37" s="219" t="n"/>
      <c r="F37" s="188" t="n"/>
      <c r="G37" s="25" t="n"/>
      <c r="H37" s="25">
        <f>SUM(H38:H84)</f>
        <v/>
      </c>
    </row>
    <row r="38" ht="47.25" customFormat="1" customHeight="1" s="107">
      <c r="A38" s="199" t="n">
        <v>25</v>
      </c>
      <c r="B38" s="199" t="n"/>
      <c r="C38" s="29" t="inlineStr">
        <is>
          <t>91.18.01-007</t>
        </is>
      </c>
      <c r="D38" s="20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8" s="199" t="inlineStr">
        <is>
          <t>маш.час</t>
        </is>
      </c>
      <c r="F38" s="199" t="n">
        <v>2357.559984</v>
      </c>
      <c r="G38" s="200" t="n">
        <v>90</v>
      </c>
      <c r="H38" s="200">
        <f>ROUND(F38*G38,2)</f>
        <v/>
      </c>
    </row>
    <row r="39" ht="31.5" customFormat="1" customHeight="1" s="107">
      <c r="A39" s="199" t="n">
        <v>26</v>
      </c>
      <c r="B39" s="199" t="n"/>
      <c r="C39" s="29" t="inlineStr">
        <is>
          <t>91.05.06-009</t>
        </is>
      </c>
      <c r="D39" s="201" t="inlineStr">
        <is>
          <t>Краны на гусеничном ходу, грузоподъемность 50-63 т</t>
        </is>
      </c>
      <c r="E39" s="199" t="inlineStr">
        <is>
          <t>маш.час</t>
        </is>
      </c>
      <c r="F39" s="199" t="n">
        <v>246.5022792</v>
      </c>
      <c r="G39" s="200" t="n">
        <v>290.01</v>
      </c>
      <c r="H39" s="200">
        <f>ROUND(F39*G39,2)</f>
        <v/>
      </c>
    </row>
    <row r="40" ht="15.75" customFormat="1" customHeight="1" s="107">
      <c r="A40" s="199" t="n">
        <v>27</v>
      </c>
      <c r="B40" s="199" t="n"/>
      <c r="C40" s="29" t="inlineStr">
        <is>
          <t>91.06.05-011</t>
        </is>
      </c>
      <c r="D40" s="201" t="inlineStr">
        <is>
          <t>Погрузчики, грузоподъемность 5 т</t>
        </is>
      </c>
      <c r="E40" s="199" t="inlineStr">
        <is>
          <t>маш.час</t>
        </is>
      </c>
      <c r="F40" s="199" t="n">
        <v>468.8332219</v>
      </c>
      <c r="G40" s="200" t="n">
        <v>89.98999999999999</v>
      </c>
      <c r="H40" s="200">
        <f>ROUND(F40*G40,2)</f>
        <v/>
      </c>
    </row>
    <row r="41" ht="31.5" customFormat="1" customHeight="1" s="107">
      <c r="A41" s="199" t="n">
        <v>28</v>
      </c>
      <c r="B41" s="199" t="n"/>
      <c r="C41" s="29" t="inlineStr">
        <is>
          <t>91.05.06-008</t>
        </is>
      </c>
      <c r="D41" s="201" t="inlineStr">
        <is>
          <t>Краны на гусеничном ходу, грузоподъемность 40 т</t>
        </is>
      </c>
      <c r="E41" s="199" t="inlineStr">
        <is>
          <t>маш.час</t>
        </is>
      </c>
      <c r="F41" s="199" t="n">
        <v>214.5937112</v>
      </c>
      <c r="G41" s="200" t="n">
        <v>175.56</v>
      </c>
      <c r="H41" s="200">
        <f>ROUND(F41*G41,2)</f>
        <v/>
      </c>
    </row>
    <row r="42" ht="31.5" customFormat="1" customHeight="1" s="107">
      <c r="A42" s="199" t="n">
        <v>29</v>
      </c>
      <c r="B42" s="199" t="n"/>
      <c r="C42" s="29" t="inlineStr">
        <is>
          <t>91.05.06-007</t>
        </is>
      </c>
      <c r="D42" s="201" t="inlineStr">
        <is>
          <t>Краны на гусеничном ходу, грузоподъемность 25 т</t>
        </is>
      </c>
      <c r="E42" s="199" t="inlineStr">
        <is>
          <t>маш.час</t>
        </is>
      </c>
      <c r="F42" s="199" t="n">
        <v>222.4742304</v>
      </c>
      <c r="G42" s="200" t="n">
        <v>120.04</v>
      </c>
      <c r="H42" s="200">
        <f>ROUND(F42*G42,2)</f>
        <v/>
      </c>
    </row>
    <row r="43" ht="15.75" customFormat="1" customHeight="1" s="107">
      <c r="A43" s="199" t="n">
        <v>30</v>
      </c>
      <c r="B43" s="199" t="n"/>
      <c r="C43" s="29" t="inlineStr">
        <is>
          <t>91.05.01-017</t>
        </is>
      </c>
      <c r="D43" s="201" t="inlineStr">
        <is>
          <t>Краны башенные, грузоподъемность 8 т</t>
        </is>
      </c>
      <c r="E43" s="199" t="inlineStr">
        <is>
          <t>маш.час</t>
        </is>
      </c>
      <c r="F43" s="199" t="n">
        <v>225.7949555</v>
      </c>
      <c r="G43" s="200" t="n">
        <v>86.40000000000001</v>
      </c>
      <c r="H43" s="200">
        <f>ROUND(F43*G43,2)</f>
        <v/>
      </c>
    </row>
    <row r="44" ht="31.5" customFormat="1" customHeight="1" s="107">
      <c r="A44" s="199" t="n">
        <v>31</v>
      </c>
      <c r="B44" s="199" t="n"/>
      <c r="C44" s="29" t="inlineStr">
        <is>
          <t>91.05.05-015</t>
        </is>
      </c>
      <c r="D44" s="201" t="inlineStr">
        <is>
          <t>Краны на автомобильном ходу, грузоподъемность 16 т</t>
        </is>
      </c>
      <c r="E44" s="199" t="inlineStr">
        <is>
          <t>маш.час</t>
        </is>
      </c>
      <c r="F44" s="199" t="n">
        <v>140.5451123</v>
      </c>
      <c r="G44" s="200" t="n">
        <v>115.4</v>
      </c>
      <c r="H44" s="200">
        <f>ROUND(F44*G44,2)</f>
        <v/>
      </c>
    </row>
    <row r="45" ht="31.5" customFormat="1" customHeight="1" s="107">
      <c r="A45" s="199" t="n">
        <v>32</v>
      </c>
      <c r="B45" s="199" t="n"/>
      <c r="C45" s="29" t="inlineStr">
        <is>
          <t>91.01.05-085</t>
        </is>
      </c>
      <c r="D45" s="201" t="inlineStr">
        <is>
          <t>Экскаваторы одноковшовые дизельные на гусеничном ходу, емкость ковша 0,5 м3</t>
        </is>
      </c>
      <c r="E45" s="199" t="inlineStr">
        <is>
          <t>маш.час</t>
        </is>
      </c>
      <c r="F45" s="199" t="n">
        <v>159.200052</v>
      </c>
      <c r="G45" s="200" t="n">
        <v>100</v>
      </c>
      <c r="H45" s="200">
        <f>ROUND(F45*G45,2)</f>
        <v/>
      </c>
    </row>
    <row r="46" ht="15.75" customFormat="1" customHeight="1" s="107">
      <c r="A46" s="199" t="n">
        <v>33</v>
      </c>
      <c r="B46" s="199" t="n"/>
      <c r="C46" s="29" t="inlineStr">
        <is>
          <t>91.14.02-001</t>
        </is>
      </c>
      <c r="D46" s="201" t="inlineStr">
        <is>
          <t>Автомобили бортовые, грузоподъемность до 5 т</t>
        </is>
      </c>
      <c r="E46" s="199" t="inlineStr">
        <is>
          <t>маш.час</t>
        </is>
      </c>
      <c r="F46" s="199" t="n">
        <v>236.7428814</v>
      </c>
      <c r="G46" s="200" t="n">
        <v>65.70999999999999</v>
      </c>
      <c r="H46" s="200">
        <f>ROUND(F46*G46,2)</f>
        <v/>
      </c>
    </row>
    <row r="47" ht="31.5" customFormat="1" customHeight="1" s="107">
      <c r="A47" s="199" t="n">
        <v>34</v>
      </c>
      <c r="B47" s="199" t="n"/>
      <c r="C47" s="29" t="inlineStr">
        <is>
          <t>91.05.06-010</t>
        </is>
      </c>
      <c r="D47" s="201" t="inlineStr">
        <is>
          <t>Краны на гусеничном ходу, грузоподъемность 100 т</t>
        </is>
      </c>
      <c r="E47" s="199" t="inlineStr">
        <is>
          <t>маш.час</t>
        </is>
      </c>
      <c r="F47" s="199" t="n">
        <v>19.6988</v>
      </c>
      <c r="G47" s="200" t="n">
        <v>533.27</v>
      </c>
      <c r="H47" s="200">
        <f>ROUND(F47*G47,2)</f>
        <v/>
      </c>
    </row>
    <row r="48" ht="31.5" customFormat="1" customHeight="1" s="107">
      <c r="A48" s="199" t="n">
        <v>35</v>
      </c>
      <c r="B48" s="199" t="n"/>
      <c r="C48" s="29" t="inlineStr">
        <is>
          <t>91.05.06-012</t>
        </is>
      </c>
      <c r="D48" s="201" t="inlineStr">
        <is>
          <t>Краны на гусеничном ходу, грузоподъемность до 16 т</t>
        </is>
      </c>
      <c r="E48" s="199" t="inlineStr">
        <is>
          <t>маш.час</t>
        </is>
      </c>
      <c r="F48" s="199" t="n">
        <v>95.8216</v>
      </c>
      <c r="G48" s="200" t="n">
        <v>96.89</v>
      </c>
      <c r="H48" s="200">
        <f>ROUND(F48*G48,2)</f>
        <v/>
      </c>
    </row>
    <row r="49" ht="47.25" customFormat="1" customHeight="1" s="107">
      <c r="A49" s="199" t="n">
        <v>36</v>
      </c>
      <c r="B49" s="199" t="n"/>
      <c r="C49" s="29" t="inlineStr">
        <is>
          <t>91.18.01-011</t>
        </is>
      </c>
      <c r="D49" s="201" t="inlineStr">
        <is>
          <t>Компрессоры передвижные с электродвигателем давление 600 кПа (6 ат), производительность 0,5 м3/мин</t>
        </is>
      </c>
      <c r="E49" s="199" t="inlineStr">
        <is>
          <t>маш.час</t>
        </is>
      </c>
      <c r="F49" s="199" t="n">
        <v>1763.55582</v>
      </c>
      <c r="G49" s="200" t="n">
        <v>3.7</v>
      </c>
      <c r="H49" s="200">
        <f>ROUND(F49*G49,2)</f>
        <v/>
      </c>
    </row>
    <row r="50" ht="15.75" customFormat="1" customHeight="1" s="107">
      <c r="A50" s="199" t="n">
        <v>37</v>
      </c>
      <c r="B50" s="199" t="n"/>
      <c r="C50" s="29" t="inlineStr">
        <is>
          <t>91.05.02-005</t>
        </is>
      </c>
      <c r="D50" s="201" t="inlineStr">
        <is>
          <t>Краны козловые, грузоподъемность 32 т</t>
        </is>
      </c>
      <c r="E50" s="199" t="inlineStr">
        <is>
          <t>маш.час</t>
        </is>
      </c>
      <c r="F50" s="199" t="n">
        <v>40.0161966</v>
      </c>
      <c r="G50" s="200" t="n">
        <v>120.24</v>
      </c>
      <c r="H50" s="200">
        <f>ROUND(F50*G50,2)</f>
        <v/>
      </c>
    </row>
    <row r="51" ht="15.75" customFormat="1" customHeight="1" s="107">
      <c r="A51" s="199" t="n">
        <v>38</v>
      </c>
      <c r="B51" s="199" t="n"/>
      <c r="C51" s="29" t="inlineStr">
        <is>
          <t>91.21.01-016</t>
        </is>
      </c>
      <c r="D51" s="201" t="inlineStr">
        <is>
          <t>Агрегаты шпатлево-окрасочные</t>
        </is>
      </c>
      <c r="E51" s="199" t="inlineStr">
        <is>
          <t>маш.час</t>
        </is>
      </c>
      <c r="F51" s="199" t="n">
        <v>1763.55582</v>
      </c>
      <c r="G51" s="200" t="n">
        <v>2.7</v>
      </c>
      <c r="H51" s="200">
        <f>ROUND(F51*G51,2)</f>
        <v/>
      </c>
    </row>
    <row r="52" ht="31.5" customFormat="1" customHeight="1" s="107">
      <c r="A52" s="199" t="n">
        <v>39</v>
      </c>
      <c r="B52" s="199" t="n"/>
      <c r="C52" s="29" t="inlineStr">
        <is>
          <t>91.08.09-023</t>
        </is>
      </c>
      <c r="D52" s="201" t="inlineStr">
        <is>
          <t>Трамбовки пневматические при работе от передвижных компрессорных станций</t>
        </is>
      </c>
      <c r="E52" s="199" t="inlineStr">
        <is>
          <t>маш.час</t>
        </is>
      </c>
      <c r="F52" s="199" t="n">
        <v>4766.323488</v>
      </c>
      <c r="G52" s="200" t="n">
        <v>0.55</v>
      </c>
      <c r="H52" s="200">
        <f>ROUND(F52*G52,2)</f>
        <v/>
      </c>
    </row>
    <row r="53" ht="31.5" customFormat="1" customHeight="1" s="107">
      <c r="A53" s="199" t="n">
        <v>40</v>
      </c>
      <c r="B53" s="199" t="n"/>
      <c r="C53" s="29" t="inlineStr">
        <is>
          <t>91.17.04-171</t>
        </is>
      </c>
      <c r="D53" s="201" t="inlineStr">
        <is>
          <t>Преобразователи сварочные номинальным сварочным током 315-500 А</t>
        </is>
      </c>
      <c r="E53" s="199" t="inlineStr">
        <is>
          <t>маш.час</t>
        </is>
      </c>
      <c r="F53" s="199" t="n">
        <v>186.2703872</v>
      </c>
      <c r="G53" s="200" t="n">
        <v>12.31</v>
      </c>
      <c r="H53" s="200">
        <f>ROUND(F53*G53,2)</f>
        <v/>
      </c>
    </row>
    <row r="54" ht="31.5" customFormat="1" customHeight="1" s="107">
      <c r="A54" s="199" t="n">
        <v>41</v>
      </c>
      <c r="B54" s="199" t="n"/>
      <c r="C54" s="29" t="inlineStr">
        <is>
          <t>91.17.01-001</t>
        </is>
      </c>
      <c r="D54" s="201" t="inlineStr">
        <is>
          <t>Выпрямители сварочные многопостовые с количеством постов до 30</t>
        </is>
      </c>
      <c r="E54" s="199" t="inlineStr">
        <is>
          <t>маш.час</t>
        </is>
      </c>
      <c r="F54" s="199" t="n">
        <v>59.4974614</v>
      </c>
      <c r="G54" s="200" t="n">
        <v>34.09</v>
      </c>
      <c r="H54" s="200">
        <f>ROUND(F54*G54,2)</f>
        <v/>
      </c>
    </row>
    <row r="55" ht="31.5" customFormat="1" customHeight="1" s="107">
      <c r="A55" s="199" t="n">
        <v>42</v>
      </c>
      <c r="B55" s="199" t="n"/>
      <c r="C55" s="29" t="inlineStr">
        <is>
          <t>91.06.06-048</t>
        </is>
      </c>
      <c r="D55" s="201" t="inlineStr">
        <is>
          <t>Подъемники одномачтовые, грузоподъемность до 500 кг, высота подъема 45 м</t>
        </is>
      </c>
      <c r="E55" s="199" t="inlineStr">
        <is>
          <t>маш.час</t>
        </is>
      </c>
      <c r="F55" s="199" t="n">
        <v>61.8358655</v>
      </c>
      <c r="G55" s="200" t="n">
        <v>31.26</v>
      </c>
      <c r="H55" s="200">
        <f>ROUND(F55*G55,2)</f>
        <v/>
      </c>
    </row>
    <row r="56" ht="15.75" customFormat="1" customHeight="1" s="107">
      <c r="A56" s="199" t="n">
        <v>43</v>
      </c>
      <c r="B56" s="199" t="n"/>
      <c r="C56" s="29" t="inlineStr">
        <is>
          <t>91.08.04-021</t>
        </is>
      </c>
      <c r="D56" s="201" t="inlineStr">
        <is>
          <t>Котлы битумные передвижные 400 л</t>
        </is>
      </c>
      <c r="E56" s="199" t="inlineStr">
        <is>
          <t>маш.час</t>
        </is>
      </c>
      <c r="F56" s="199" t="n">
        <v>56.68074</v>
      </c>
      <c r="G56" s="200" t="n">
        <v>30</v>
      </c>
      <c r="H56" s="200">
        <f>ROUND(F56*G56,2)</f>
        <v/>
      </c>
    </row>
    <row r="57" ht="47.25" customFormat="1" customHeight="1" s="107">
      <c r="A57" s="199" t="n">
        <v>44</v>
      </c>
      <c r="B57" s="199" t="n"/>
      <c r="C57" s="29" t="inlineStr">
        <is>
          <t>91.21.01-012</t>
        </is>
      </c>
      <c r="D57" s="201" t="inlineStr">
        <is>
          <t>Агрегаты окрасочные высокого давления для окраски поверхностей конструкций, мощность 1 кВт</t>
        </is>
      </c>
      <c r="E57" s="199" t="inlineStr">
        <is>
          <t>маш.час</t>
        </is>
      </c>
      <c r="F57" s="199" t="n">
        <v>247.9141349</v>
      </c>
      <c r="G57" s="200" t="n">
        <v>6.82</v>
      </c>
      <c r="H57" s="200">
        <f>ROUND(F57*G57,2)</f>
        <v/>
      </c>
    </row>
    <row r="58" ht="31.5" customFormat="1" customHeight="1" s="107">
      <c r="A58" s="199" t="n">
        <v>45</v>
      </c>
      <c r="B58" s="199" t="n"/>
      <c r="C58" s="29" t="inlineStr">
        <is>
          <t>91.17.04-233</t>
        </is>
      </c>
      <c r="D58" s="201" t="inlineStr">
        <is>
          <t>Установки для сварки ручной дуговой (постоянного тока)</t>
        </is>
      </c>
      <c r="E58" s="199" t="inlineStr">
        <is>
          <t>маш.час</t>
        </is>
      </c>
      <c r="F58" s="199" t="n">
        <v>178.4766224</v>
      </c>
      <c r="G58" s="200" t="n">
        <v>8.1</v>
      </c>
      <c r="H58" s="200">
        <f>ROUND(F58*G58,2)</f>
        <v/>
      </c>
    </row>
    <row r="59" ht="15.75" customFormat="1" customHeight="1" s="107">
      <c r="A59" s="199" t="n">
        <v>46</v>
      </c>
      <c r="B59" s="199" t="n"/>
      <c r="C59" s="29" t="inlineStr">
        <is>
          <t>91.17.04-031</t>
        </is>
      </c>
      <c r="D59" s="201" t="inlineStr">
        <is>
          <t>Агрегаты для сварки полиэтиленовых труб</t>
        </is>
      </c>
      <c r="E59" s="199" t="inlineStr">
        <is>
          <t>маш.час</t>
        </is>
      </c>
      <c r="F59" s="199" t="n">
        <v>10.6881</v>
      </c>
      <c r="G59" s="200" t="n">
        <v>100.1</v>
      </c>
      <c r="H59" s="200">
        <f>ROUND(F59*G59,2)</f>
        <v/>
      </c>
    </row>
    <row r="60" ht="15.75" customFormat="1" customHeight="1" s="107">
      <c r="A60" s="199" t="n">
        <v>47</v>
      </c>
      <c r="B60" s="199" t="n"/>
      <c r="C60" s="29" t="inlineStr">
        <is>
          <t>91.17.04-042</t>
        </is>
      </c>
      <c r="D60" s="201" t="inlineStr">
        <is>
          <t>Аппараты для газовой сварки и резки</t>
        </is>
      </c>
      <c r="E60" s="199" t="inlineStr">
        <is>
          <t>маш.час</t>
        </is>
      </c>
      <c r="F60" s="199" t="n">
        <v>757.9855891</v>
      </c>
      <c r="G60" s="200" t="n">
        <v>1.2</v>
      </c>
      <c r="H60" s="200">
        <f>ROUND(F60*G60,2)</f>
        <v/>
      </c>
    </row>
    <row r="61" ht="31.5" customFormat="1" customHeight="1" s="107">
      <c r="A61" s="199" t="n">
        <v>48</v>
      </c>
      <c r="B61" s="199" t="n"/>
      <c r="C61" s="29" t="inlineStr">
        <is>
          <t>91.21.22-161</t>
        </is>
      </c>
      <c r="D61" s="201" t="inlineStr">
        <is>
          <t>Комплексы вакуумные для вирибровакуумной обработки бетона при устройстве полов</t>
        </is>
      </c>
      <c r="E61" s="199" t="inlineStr">
        <is>
          <t>маш.час</t>
        </is>
      </c>
      <c r="F61" s="199" t="n">
        <v>39.81526</v>
      </c>
      <c r="G61" s="200" t="n">
        <v>17.3</v>
      </c>
      <c r="H61" s="200">
        <f>ROUND(F61*G61,2)</f>
        <v/>
      </c>
    </row>
    <row r="62" ht="31.5" customFormat="1" customHeight="1" s="107">
      <c r="A62" s="199" t="n">
        <v>49</v>
      </c>
      <c r="B62" s="199" t="n"/>
      <c r="C62" s="29" t="inlineStr">
        <is>
          <t>91.07.08-025</t>
        </is>
      </c>
      <c r="D62" s="201" t="inlineStr">
        <is>
          <t>Растворосмесители передвижные, объем барабана 250 л</t>
        </is>
      </c>
      <c r="E62" s="199" t="inlineStr">
        <is>
          <t>маш.час</t>
        </is>
      </c>
      <c r="F62" s="199" t="n">
        <v>37.28616</v>
      </c>
      <c r="G62" s="200" t="n">
        <v>16.31</v>
      </c>
      <c r="H62" s="200">
        <f>ROUND(F62*G62,2)</f>
        <v/>
      </c>
    </row>
    <row r="63" ht="31.5" customFormat="1" customHeight="1" s="107">
      <c r="A63" s="199" t="n">
        <v>50</v>
      </c>
      <c r="B63" s="199" t="n"/>
      <c r="C63" s="29" t="inlineStr">
        <is>
          <t>91.06.03-047</t>
        </is>
      </c>
      <c r="D63" s="201" t="inlineStr">
        <is>
          <t>Лебедки ручные и рычажные тяговым усилием 31,39 кН (3,2 т)</t>
        </is>
      </c>
      <c r="E63" s="199" t="inlineStr">
        <is>
          <t>маш.час</t>
        </is>
      </c>
      <c r="F63" s="199" t="n">
        <v>99.7407248</v>
      </c>
      <c r="G63" s="200" t="n">
        <v>3.12</v>
      </c>
      <c r="H63" s="200">
        <f>ROUND(F63*G63,2)</f>
        <v/>
      </c>
    </row>
    <row r="64" ht="31.5" customFormat="1" customHeight="1" s="107">
      <c r="A64" s="199" t="n">
        <v>51</v>
      </c>
      <c r="B64" s="199" t="n"/>
      <c r="C64" s="29" t="inlineStr">
        <is>
          <t>91.06.03-055</t>
        </is>
      </c>
      <c r="D64" s="201" t="inlineStr">
        <is>
          <t>Лебедки электрические тяговым усилием 19,62 кН (2 т)</t>
        </is>
      </c>
      <c r="E64" s="199" t="inlineStr">
        <is>
          <t>маш.час</t>
        </is>
      </c>
      <c r="F64" s="199" t="n">
        <v>43.8420877</v>
      </c>
      <c r="G64" s="200" t="n">
        <v>6.66</v>
      </c>
      <c r="H64" s="200">
        <f>ROUND(F64*G64,2)</f>
        <v/>
      </c>
    </row>
    <row r="65" ht="15.75" customFormat="1" customHeight="1" s="107">
      <c r="A65" s="199" t="n">
        <v>52</v>
      </c>
      <c r="B65" s="199" t="n"/>
      <c r="C65" s="29" t="inlineStr">
        <is>
          <t>91.07.04-001</t>
        </is>
      </c>
      <c r="D65" s="201" t="inlineStr">
        <is>
          <t>Вибраторы глубинные</t>
        </is>
      </c>
      <c r="E65" s="199" t="inlineStr">
        <is>
          <t>маш.час</t>
        </is>
      </c>
      <c r="F65" s="199" t="n">
        <v>139.2755</v>
      </c>
      <c r="G65" s="200" t="n">
        <v>1.9</v>
      </c>
      <c r="H65" s="200">
        <f>ROUND(F65*G65,2)</f>
        <v/>
      </c>
    </row>
    <row r="66" ht="15.75" customFormat="1" customHeight="1" s="107">
      <c r="A66" s="199" t="n">
        <v>53</v>
      </c>
      <c r="B66" s="199" t="n"/>
      <c r="C66" s="29" t="inlineStr">
        <is>
          <t>91.07.07-041</t>
        </is>
      </c>
      <c r="D66" s="201" t="inlineStr">
        <is>
          <t>Растворонасосы, производительность 1 м3/ч</t>
        </is>
      </c>
      <c r="E66" s="199" t="inlineStr">
        <is>
          <t>маш.час</t>
        </is>
      </c>
      <c r="F66" s="199" t="n">
        <v>17.014</v>
      </c>
      <c r="G66" s="200" t="n">
        <v>14.15</v>
      </c>
      <c r="H66" s="200">
        <f>ROUND(F66*G66,2)</f>
        <v/>
      </c>
    </row>
    <row r="67" ht="15.75" customFormat="1" customHeight="1" s="107">
      <c r="A67" s="199" t="n">
        <v>54</v>
      </c>
      <c r="B67" s="199" t="n"/>
      <c r="C67" s="29" t="inlineStr">
        <is>
          <t>91.07.04-002</t>
        </is>
      </c>
      <c r="D67" s="201" t="inlineStr">
        <is>
          <t>Вибраторы поверхностные</t>
        </is>
      </c>
      <c r="E67" s="199" t="inlineStr">
        <is>
          <t>маш.час</t>
        </is>
      </c>
      <c r="F67" s="199" t="n">
        <v>214.1434907</v>
      </c>
      <c r="G67" s="200" t="n">
        <v>0.5</v>
      </c>
      <c r="H67" s="200">
        <f>ROUND(F67*G67,2)</f>
        <v/>
      </c>
    </row>
    <row r="68" ht="31.5" customFormat="1" customHeight="1" s="107">
      <c r="A68" s="199" t="n">
        <v>55</v>
      </c>
      <c r="B68" s="199" t="n"/>
      <c r="C68" s="29" t="inlineStr">
        <is>
          <t>91.21.22-441</t>
        </is>
      </c>
      <c r="D68" s="201" t="inlineStr">
        <is>
          <t>Установки для заготовки защитных покрытий тепловой изоляции</t>
        </is>
      </c>
      <c r="E68" s="199" t="inlineStr">
        <is>
          <t>маш.час</t>
        </is>
      </c>
      <c r="F68" s="199" t="n">
        <v>1.59531</v>
      </c>
      <c r="G68" s="200" t="n">
        <v>65.25</v>
      </c>
      <c r="H68" s="200">
        <f>ROUND(F68*G68,2)</f>
        <v/>
      </c>
    </row>
    <row r="69" ht="31.5" customFormat="1" customHeight="1" s="107">
      <c r="A69" s="199" t="n">
        <v>56</v>
      </c>
      <c r="B69" s="199" t="n"/>
      <c r="C69" s="29" t="inlineStr">
        <is>
          <t>91.07.08-024</t>
        </is>
      </c>
      <c r="D69" s="201" t="inlineStr">
        <is>
          <t>Растворосмесители передвижные, объем барабана 65 л</t>
        </is>
      </c>
      <c r="E69" s="199" t="inlineStr">
        <is>
          <t>маш.час</t>
        </is>
      </c>
      <c r="F69" s="199" t="n">
        <v>7.181386</v>
      </c>
      <c r="G69" s="200" t="n">
        <v>12.39</v>
      </c>
      <c r="H69" s="200">
        <f>ROUND(F69*G69,2)</f>
        <v/>
      </c>
    </row>
    <row r="70" ht="31.5" customFormat="1" customHeight="1" s="107">
      <c r="A70" s="199" t="n">
        <v>57</v>
      </c>
      <c r="B70" s="199" t="n"/>
      <c r="C70" s="29" t="inlineStr">
        <is>
          <t>91.06.03-060</t>
        </is>
      </c>
      <c r="D70" s="201" t="inlineStr">
        <is>
          <t>Лебедки электрические тяговым усилием до 5,79 кН (0,59 т)</t>
        </is>
      </c>
      <c r="E70" s="199" t="inlineStr">
        <is>
          <t>маш.час</t>
        </is>
      </c>
      <c r="F70" s="199" t="n">
        <v>47.4163839</v>
      </c>
      <c r="G70" s="200" t="n">
        <v>1.7</v>
      </c>
      <c r="H70" s="200">
        <f>ROUND(F70*G70,2)</f>
        <v/>
      </c>
    </row>
    <row r="71" ht="15.75" customFormat="1" customHeight="1" s="107">
      <c r="A71" s="199" t="n">
        <v>58</v>
      </c>
      <c r="B71" s="199" t="n"/>
      <c r="C71" s="29" t="inlineStr">
        <is>
          <t>91.21.12-004</t>
        </is>
      </c>
      <c r="D71" s="201" t="inlineStr">
        <is>
          <t>Ножницы электрические</t>
        </is>
      </c>
      <c r="E71" s="199" t="inlineStr">
        <is>
          <t>маш.час</t>
        </is>
      </c>
      <c r="F71" s="199" t="n">
        <v>1.765074</v>
      </c>
      <c r="G71" s="200" t="n">
        <v>33.59</v>
      </c>
      <c r="H71" s="200">
        <f>ROUND(F71*G71,2)</f>
        <v/>
      </c>
    </row>
    <row r="72" ht="15.75" customFormat="1" customHeight="1" s="107">
      <c r="A72" s="199" t="n">
        <v>59</v>
      </c>
      <c r="B72" s="199" t="n"/>
      <c r="C72" s="29" t="inlineStr">
        <is>
          <t>91.21.22-421</t>
        </is>
      </c>
      <c r="D72" s="201" t="inlineStr">
        <is>
          <t>Термосы 100 л</t>
        </is>
      </c>
      <c r="E72" s="199" t="inlineStr">
        <is>
          <t>маш.час</t>
        </is>
      </c>
      <c r="F72" s="199" t="n">
        <v>20.65</v>
      </c>
      <c r="G72" s="200" t="n">
        <v>2.7</v>
      </c>
      <c r="H72" s="200">
        <f>ROUND(F72*G72,2)</f>
        <v/>
      </c>
    </row>
    <row r="73" ht="15.75" customFormat="1" customHeight="1" s="107">
      <c r="A73" s="199" t="n">
        <v>60</v>
      </c>
      <c r="B73" s="199" t="n"/>
      <c r="C73" s="29" t="inlineStr">
        <is>
          <t>91.08.05-082</t>
        </is>
      </c>
      <c r="D73" s="201" t="inlineStr">
        <is>
          <t>Пневмобетоноукладчики 3,3 м3</t>
        </is>
      </c>
      <c r="E73" s="199" t="inlineStr">
        <is>
          <t>маш.час</t>
        </is>
      </c>
      <c r="F73" s="199" t="n">
        <v>0.65772</v>
      </c>
      <c r="G73" s="200" t="n">
        <v>72.38</v>
      </c>
      <c r="H73" s="200">
        <f>ROUND(F73*G73,2)</f>
        <v/>
      </c>
    </row>
    <row r="74" ht="31.5" customFormat="1" customHeight="1" s="107">
      <c r="A74" s="199" t="n">
        <v>61</v>
      </c>
      <c r="B74" s="199" t="n"/>
      <c r="C74" s="29" t="inlineStr">
        <is>
          <t>91.06.03-062</t>
        </is>
      </c>
      <c r="D74" s="201" t="inlineStr">
        <is>
          <t>Лебедки электрические тяговым усилием до 31,39 кН (3,2 т)</t>
        </is>
      </c>
      <c r="E74" s="199" t="inlineStr">
        <is>
          <t>маш.час</t>
        </is>
      </c>
      <c r="F74" s="199" t="n">
        <v>3.33236</v>
      </c>
      <c r="G74" s="200" t="n">
        <v>6.9</v>
      </c>
      <c r="H74" s="200">
        <f>ROUND(F74*G74,2)</f>
        <v/>
      </c>
    </row>
    <row r="75" ht="15.75" customFormat="1" customHeight="1" s="107">
      <c r="A75" s="199" t="n">
        <v>62</v>
      </c>
      <c r="B75" s="199" t="n"/>
      <c r="C75" s="29" t="inlineStr">
        <is>
          <t>91.21.07-011</t>
        </is>
      </c>
      <c r="D75" s="201" t="inlineStr">
        <is>
          <t>Машины мозаично-шлифовальные</t>
        </is>
      </c>
      <c r="E75" s="199" t="inlineStr">
        <is>
          <t>маш.час</t>
        </is>
      </c>
      <c r="F75" s="199" t="n">
        <v>14.452</v>
      </c>
      <c r="G75" s="200" t="n">
        <v>1.5</v>
      </c>
      <c r="H75" s="200">
        <f>ROUND(F75*G75,2)</f>
        <v/>
      </c>
    </row>
    <row r="76" ht="31.5" customFormat="1" customHeight="1" s="107">
      <c r="A76" s="199" t="n">
        <v>63</v>
      </c>
      <c r="B76" s="199" t="n"/>
      <c r="C76" s="29" t="inlineStr">
        <is>
          <t>91.06.05-012</t>
        </is>
      </c>
      <c r="D76" s="201" t="inlineStr">
        <is>
          <t>Погрузчики с вилочными подхватами, грузоподъемность 1 т</t>
        </is>
      </c>
      <c r="E76" s="199" t="inlineStr">
        <is>
          <t>маш.час</t>
        </is>
      </c>
      <c r="F76" s="199" t="n">
        <v>0.27186</v>
      </c>
      <c r="G76" s="200" t="n">
        <v>76.7</v>
      </c>
      <c r="H76" s="200">
        <f>ROUND(F76*G76,2)</f>
        <v/>
      </c>
    </row>
    <row r="77" ht="15.75" customFormat="1" customHeight="1" s="107">
      <c r="A77" s="199" t="n">
        <v>64</v>
      </c>
      <c r="B77" s="199" t="n"/>
      <c r="C77" s="29" t="inlineStr">
        <is>
          <t>91.21.19-031</t>
        </is>
      </c>
      <c r="D77" s="201" t="inlineStr">
        <is>
          <t>Станки сверлильные</t>
        </is>
      </c>
      <c r="E77" s="199" t="inlineStr">
        <is>
          <t>маш.час</t>
        </is>
      </c>
      <c r="F77" s="199" t="n">
        <v>4.83</v>
      </c>
      <c r="G77" s="200" t="n">
        <v>2.36</v>
      </c>
      <c r="H77" s="200">
        <f>ROUND(F77*G77,2)</f>
        <v/>
      </c>
    </row>
    <row r="78" ht="31.5" customFormat="1" customHeight="1" s="107">
      <c r="A78" s="199" t="n">
        <v>65</v>
      </c>
      <c r="B78" s="199" t="n"/>
      <c r="C78" s="29" t="inlineStr">
        <is>
          <t>91.21.22-638</t>
        </is>
      </c>
      <c r="D78" s="201" t="inlineStr">
        <is>
          <t>Пылесосы промышленные, мощность до 2000 Вт</t>
        </is>
      </c>
      <c r="E78" s="199" t="inlineStr">
        <is>
          <t>маш.час</t>
        </is>
      </c>
      <c r="F78" s="199" t="n">
        <v>3.31128</v>
      </c>
      <c r="G78" s="200" t="n">
        <v>3.29</v>
      </c>
      <c r="H78" s="200">
        <f>ROUND(F78*G78,2)</f>
        <v/>
      </c>
    </row>
    <row r="79" ht="31.5" customFormat="1" customHeight="1" s="107">
      <c r="A79" s="199" t="n">
        <v>66</v>
      </c>
      <c r="B79" s="199" t="n"/>
      <c r="C79" s="29" t="inlineStr">
        <is>
          <t>91.10.05-005</t>
        </is>
      </c>
      <c r="D79" s="201" t="inlineStr">
        <is>
          <t>Трубоукладчики для труб диаметром до 700 мм, грузоподъемность 12,5 т</t>
        </is>
      </c>
      <c r="E79" s="199" t="inlineStr">
        <is>
          <t>маш.час</t>
        </is>
      </c>
      <c r="F79" s="199" t="n">
        <v>0.06</v>
      </c>
      <c r="G79" s="200" t="n">
        <v>152.5</v>
      </c>
      <c r="H79" s="200">
        <f>ROUND(F79*G79,2)</f>
        <v/>
      </c>
    </row>
    <row r="80" ht="31.5" customFormat="1" customHeight="1" s="107">
      <c r="A80" s="199" t="n">
        <v>67</v>
      </c>
      <c r="B80" s="199" t="n"/>
      <c r="C80" s="29" t="inlineStr">
        <is>
          <t>91.06.06-046</t>
        </is>
      </c>
      <c r="D80" s="201" t="inlineStr">
        <is>
          <t>Подъемники одномачтовые, грузоподъемность до 500 кг, высота подъема 25 м</t>
        </is>
      </c>
      <c r="E80" s="199" t="inlineStr">
        <is>
          <t>маш.час</t>
        </is>
      </c>
      <c r="F80" s="199" t="n">
        <v>0.2849328</v>
      </c>
      <c r="G80" s="200" t="n">
        <v>27.66</v>
      </c>
      <c r="H80" s="200">
        <f>ROUND(F80*G80,2)</f>
        <v/>
      </c>
    </row>
    <row r="81" ht="31.5" customFormat="1" customHeight="1" s="107">
      <c r="A81" s="199" t="n">
        <v>68</v>
      </c>
      <c r="B81" s="199" t="n"/>
      <c r="C81" s="29" t="inlineStr">
        <is>
          <t>91.06.01-003</t>
        </is>
      </c>
      <c r="D81" s="201" t="inlineStr">
        <is>
          <t>Домкраты гидравлические, грузоподъемность 63-100 т</t>
        </is>
      </c>
      <c r="E81" s="199" t="inlineStr">
        <is>
          <t>маш.час</t>
        </is>
      </c>
      <c r="F81" s="199" t="n">
        <v>5.2397664</v>
      </c>
      <c r="G81" s="200" t="n">
        <v>0.9</v>
      </c>
      <c r="H81" s="200">
        <f>ROUND(F81*G81,2)</f>
        <v/>
      </c>
    </row>
    <row r="82" ht="15.75" customFormat="1" customHeight="1" s="107">
      <c r="A82" s="199" t="n">
        <v>69</v>
      </c>
      <c r="B82" s="199" t="n"/>
      <c r="C82" s="29" t="inlineStr">
        <is>
          <t>91.05.01-016</t>
        </is>
      </c>
      <c r="D82" s="201" t="inlineStr">
        <is>
          <t>Краны башенные, грузоподъемность 5 т</t>
        </is>
      </c>
      <c r="E82" s="199" t="inlineStr">
        <is>
          <t>маш.час</t>
        </is>
      </c>
      <c r="F82" s="199" t="n">
        <v>0.040056</v>
      </c>
      <c r="G82" s="200" t="n">
        <v>83.43000000000001</v>
      </c>
      <c r="H82" s="200">
        <f>ROUND(F82*G82,2)</f>
        <v/>
      </c>
    </row>
    <row r="83" ht="31.5" customFormat="1" customHeight="1" s="107">
      <c r="A83" s="199" t="n">
        <v>70</v>
      </c>
      <c r="B83" s="199" t="n"/>
      <c r="C83" s="29" t="inlineStr">
        <is>
          <t>91.21.22-443</t>
        </is>
      </c>
      <c r="D83" s="201" t="inlineStr">
        <is>
          <t>Установки для изготовления бандажей, диафрагм, пряжек</t>
        </is>
      </c>
      <c r="E83" s="199" t="inlineStr">
        <is>
          <t>маш.час</t>
        </is>
      </c>
      <c r="F83" s="199" t="n">
        <v>1.36629</v>
      </c>
      <c r="G83" s="200" t="n">
        <v>2.16</v>
      </c>
      <c r="H83" s="200">
        <f>ROUND(F83*G83,2)</f>
        <v/>
      </c>
    </row>
    <row r="84" ht="31.5" customFormat="1" customHeight="1" s="107">
      <c r="A84" s="199" t="n">
        <v>71</v>
      </c>
      <c r="B84" s="199" t="n"/>
      <c r="C84" s="29" t="inlineStr">
        <is>
          <t>91.06.03-033</t>
        </is>
      </c>
      <c r="D84" s="201" t="inlineStr">
        <is>
          <t>Лебедки вспомогательные шахтные с тяговым усилием 13,73 кН (1,4 т)</t>
        </is>
      </c>
      <c r="E84" s="199" t="inlineStr">
        <is>
          <t>маш.час</t>
        </is>
      </c>
      <c r="F84" s="199" t="n">
        <v>0.2061</v>
      </c>
      <c r="G84" s="200" t="n">
        <v>11.75</v>
      </c>
      <c r="H84" s="200">
        <f>ROUND(F84*G84,2)</f>
        <v/>
      </c>
    </row>
    <row r="85" ht="15.75" customFormat="1" customHeight="1" s="21">
      <c r="A85" s="188" t="inlineStr">
        <is>
          <t>Материалы</t>
        </is>
      </c>
      <c r="B85" s="218" t="n"/>
      <c r="C85" s="218" t="n"/>
      <c r="D85" s="218" t="n"/>
      <c r="E85" s="219" t="n"/>
      <c r="F85" s="188" t="n"/>
      <c r="G85" s="25" t="n"/>
      <c r="H85" s="25">
        <f>SUM(H86:H567)</f>
        <v/>
      </c>
    </row>
    <row r="86" ht="63" customFormat="1" customHeight="1" s="107">
      <c r="A86" s="199" t="n">
        <v>72</v>
      </c>
      <c r="B86" s="199" t="n"/>
      <c r="C86" s="29" t="inlineStr">
        <is>
          <t>14.2.02.11-0024</t>
        </is>
      </c>
      <c r="D86" s="201" t="inlineStr">
        <is>
          <t>Состав огнезащитный однокомпонентный тонкослойный терморасширяющегося типа на органической основе для пассивной огнезащиты металлоконструкций</t>
        </is>
      </c>
      <c r="E86" s="199" t="inlineStr">
        <is>
          <t>кг</t>
        </is>
      </c>
      <c r="F86" s="199" t="n">
        <v>14184</v>
      </c>
      <c r="G86" s="200" t="n">
        <v>228.35</v>
      </c>
      <c r="H86" s="200">
        <f>ROUND(F86*G86,2)</f>
        <v/>
      </c>
    </row>
    <row r="87" ht="47.25" customFormat="1" customHeight="1" s="107">
      <c r="A87" s="199" t="n">
        <v>73</v>
      </c>
      <c r="B87" s="199" t="n"/>
      <c r="C87" s="29" t="inlineStr">
        <is>
          <t>07.2.03.05-0061</t>
        </is>
      </c>
      <c r="D87" s="201" t="inlineStr">
        <is>
          <t>Основные несущие конструкции каркасов цельнометаллические, расход стали на 1 м2 до 150 кг</t>
        </is>
      </c>
      <c r="E87" s="199" t="inlineStr">
        <is>
          <t>т</t>
        </is>
      </c>
      <c r="F87" s="199" t="n">
        <v>134.344342</v>
      </c>
      <c r="G87" s="200" t="n">
        <v>11121.41</v>
      </c>
      <c r="H87" s="200">
        <f>ROUND(F87*G87,2)</f>
        <v/>
      </c>
    </row>
    <row r="88" ht="31.5" customFormat="1" customHeight="1" s="107">
      <c r="A88" s="199" t="n">
        <v>74</v>
      </c>
      <c r="B88" s="199" t="n"/>
      <c r="C88" s="29" t="inlineStr">
        <is>
          <t>09.4.03.11-0081</t>
        </is>
      </c>
      <c r="D88" s="201" t="inlineStr">
        <is>
          <t>Нащельники и детали обрамления из алюминиевых сплавов</t>
        </is>
      </c>
      <c r="E88" s="199" t="inlineStr">
        <is>
          <t>т</t>
        </is>
      </c>
      <c r="F88" s="199" t="n">
        <v>9.198833</v>
      </c>
      <c r="G88" s="200" t="n">
        <v>51099</v>
      </c>
      <c r="H88" s="200">
        <f>ROUND(F88*G88,2)</f>
        <v/>
      </c>
    </row>
    <row r="89" ht="31.5" customFormat="1" customHeight="1" s="107">
      <c r="A89" s="199" t="n">
        <v>75</v>
      </c>
      <c r="B89" s="199" t="n"/>
      <c r="C89" s="29" t="inlineStr">
        <is>
          <t>04.1.02.05-0011</t>
        </is>
      </c>
      <c r="D89" s="201" t="inlineStr">
        <is>
          <t>Смеси бетонные тяжелого бетона (БСТ), класс В30 (М400)</t>
        </is>
      </c>
      <c r="E89" s="199" t="inlineStr">
        <is>
          <t>м3</t>
        </is>
      </c>
      <c r="F89" s="199" t="n">
        <v>574.91308</v>
      </c>
      <c r="G89" s="200" t="n">
        <v>790</v>
      </c>
      <c r="H89" s="200">
        <f>ROUND(F89*G89,2)</f>
        <v/>
      </c>
    </row>
    <row r="90" ht="31.5" customFormat="1" customHeight="1" s="107">
      <c r="A90" s="199" t="n">
        <v>76</v>
      </c>
      <c r="B90" s="199" t="n"/>
      <c r="C90" s="29" t="inlineStr">
        <is>
          <t>08.4.03.04-0001</t>
        </is>
      </c>
      <c r="D90" s="201" t="inlineStr">
        <is>
          <t>Сталь арматурная, горячекатаная, класс А-I, А-II, А-III</t>
        </is>
      </c>
      <c r="E90" s="199" t="inlineStr">
        <is>
          <t>т</t>
        </is>
      </c>
      <c r="F90" s="199" t="n">
        <v>53.4692</v>
      </c>
      <c r="G90" s="200" t="n">
        <v>5650</v>
      </c>
      <c r="H90" s="200">
        <f>ROUND(F90*G90,2)</f>
        <v/>
      </c>
    </row>
    <row r="91" ht="15.75" customFormat="1" customHeight="1" s="107">
      <c r="A91" s="199" t="n">
        <v>77</v>
      </c>
      <c r="B91" s="199" t="n"/>
      <c r="C91" s="29" t="inlineStr">
        <is>
          <t>02.2.04.03-0003</t>
        </is>
      </c>
      <c r="D91" s="201" t="inlineStr">
        <is>
          <t>Смесь песчано-гравийная природная</t>
        </is>
      </c>
      <c r="E91" s="199" t="inlineStr">
        <is>
          <t>м3</t>
        </is>
      </c>
      <c r="F91" s="199" t="n">
        <v>4627</v>
      </c>
      <c r="G91" s="200" t="n">
        <v>60</v>
      </c>
      <c r="H91" s="200">
        <f>ROUND(F91*G91,2)</f>
        <v/>
      </c>
    </row>
    <row r="92" ht="110.25" customFormat="1" customHeight="1" s="107">
      <c r="A92" s="199" t="n">
        <v>78</v>
      </c>
      <c r="B92" s="199" t="n"/>
      <c r="C92" s="29" t="inlineStr">
        <is>
          <t>07.2.05.05-0082</t>
        </is>
      </c>
      <c r="D92" s="201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200 мм, тип покрытия полиэстер, толщина металлических облицовок 0,5 мм (Россия)</t>
        </is>
      </c>
      <c r="E92" s="199" t="inlineStr">
        <is>
          <t>м2</t>
        </is>
      </c>
      <c r="F92" s="199" t="n">
        <v>946.1</v>
      </c>
      <c r="G92" s="200" t="n">
        <v>270.34</v>
      </c>
      <c r="H92" s="200">
        <f>ROUND(F92*G92,2)</f>
        <v/>
      </c>
    </row>
    <row r="93" ht="31.5" customFormat="1" customHeight="1" s="107">
      <c r="A93" s="199" t="n">
        <v>79</v>
      </c>
      <c r="B93" s="199" t="n"/>
      <c r="C93" s="29" t="inlineStr">
        <is>
          <t>Прайс из СД ОП</t>
        </is>
      </c>
      <c r="D93" s="201" t="inlineStr">
        <is>
          <t>Заслонка с приводом взрывозащищенная УВК-Ех 700х40011 с ЭПВ DA04N220</t>
        </is>
      </c>
      <c r="E93" s="199" t="inlineStr">
        <is>
          <t>шт</t>
        </is>
      </c>
      <c r="F93" s="199" t="n">
        <v>12</v>
      </c>
      <c r="G93" s="200" t="n">
        <v>17132.41</v>
      </c>
      <c r="H93" s="200">
        <f>ROUND(F93*G93,2)</f>
        <v/>
      </c>
    </row>
    <row r="94" ht="94.5" customFormat="1" customHeight="1" s="107">
      <c r="A94" s="199" t="n">
        <v>80</v>
      </c>
      <c r="B94" s="199" t="n"/>
      <c r="C94" s="29" t="inlineStr">
        <is>
          <t>07.2.05.05-0026</t>
        </is>
      </c>
      <c r="D94" s="201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250 мм, тип покрытия полиэстер, толщина металлических облицовок 0,5 мм (Россия)</t>
        </is>
      </c>
      <c r="E94" s="199" t="inlineStr">
        <is>
          <t>м2</t>
        </is>
      </c>
      <c r="F94" s="199" t="n">
        <v>636.3</v>
      </c>
      <c r="G94" s="200" t="n">
        <v>317.92</v>
      </c>
      <c r="H94" s="200">
        <f>ROUND(F94*G94,2)</f>
        <v/>
      </c>
    </row>
    <row r="95" ht="63" customFormat="1" customHeight="1" s="107">
      <c r="A95" s="199" t="n">
        <v>81</v>
      </c>
      <c r="B95" s="199" t="n"/>
      <c r="C95" s="29" t="inlineStr">
        <is>
          <t>11.3.02.01-0017</t>
        </is>
      </c>
      <c r="D95" s="201" t="inlineStr">
        <is>
          <t>Блок оконный пластиковый: двустворчатый, с глухой и поворотно-откидной створкой, двухкамерным стеклопакетом (32 мм), площадью до 2,5 м2</t>
        </is>
      </c>
      <c r="E95" s="199" t="inlineStr">
        <is>
          <t>м2</t>
        </is>
      </c>
      <c r="F95" s="199" t="n">
        <v>61.3408</v>
      </c>
      <c r="G95" s="200" t="n">
        <v>2948.32</v>
      </c>
      <c r="H95" s="200">
        <f>ROUND(F95*G95,2)</f>
        <v/>
      </c>
    </row>
    <row r="96" ht="31.5" customFormat="1" customHeight="1" s="107">
      <c r="A96" s="199" t="n">
        <v>82</v>
      </c>
      <c r="B96" s="199" t="n"/>
      <c r="C96" s="29" t="inlineStr">
        <is>
          <t>04.1.02.05-0032</t>
        </is>
      </c>
      <c r="D96" s="201" t="inlineStr">
        <is>
          <t>Смеси бетонные тяжелого бетона (БСТ), крупность заполнителя 10 мм, класс В35 (М450)</t>
        </is>
      </c>
      <c r="E96" s="199" t="inlineStr">
        <is>
          <t>м3</t>
        </is>
      </c>
      <c r="F96" s="199" t="n">
        <v>146.9801</v>
      </c>
      <c r="G96" s="200" t="n">
        <v>998.41</v>
      </c>
      <c r="H96" s="200">
        <f>ROUND(F96*G96,2)</f>
        <v/>
      </c>
    </row>
    <row r="97" ht="15.75" customFormat="1" customHeight="1" s="107">
      <c r="A97" s="199" t="n">
        <v>83</v>
      </c>
      <c r="B97" s="199" t="n"/>
      <c r="C97" s="29" t="inlineStr">
        <is>
          <t>08.1.06.01-0015</t>
        </is>
      </c>
      <c r="D97" s="201" t="inlineStr">
        <is>
          <t>Ворота распашные складчатые РСВ 4,8х5,4</t>
        </is>
      </c>
      <c r="E97" s="199" t="inlineStr">
        <is>
          <t>шт</t>
        </is>
      </c>
      <c r="F97" s="199" t="n">
        <v>5</v>
      </c>
      <c r="G97" s="200" t="n">
        <v>18513.91</v>
      </c>
      <c r="H97" s="200">
        <f>ROUND(F97*G97,2)</f>
        <v/>
      </c>
    </row>
    <row r="98" ht="47.25" customFormat="1" customHeight="1" s="107">
      <c r="A98" s="199" t="n">
        <v>84</v>
      </c>
      <c r="B98" s="199" t="n"/>
      <c r="C98" s="29" t="inlineStr">
        <is>
          <t>06.2.02.01-0051</t>
        </is>
      </c>
      <c r="D98" s="201" t="inlineStr">
        <is>
          <t>Плитка керамическая неглазурованная для полов гладкая, многоцветная квадратная и прямоугольная</t>
        </is>
      </c>
      <c r="E98" s="199" t="inlineStr">
        <is>
          <t>м2</t>
        </is>
      </c>
      <c r="F98" s="199" t="n">
        <v>1190.34</v>
      </c>
      <c r="G98" s="200" t="n">
        <v>67.8</v>
      </c>
      <c r="H98" s="200">
        <f>ROUND(F98*G98,2)</f>
        <v/>
      </c>
    </row>
    <row r="99" ht="15.75" customFormat="1" customHeight="1" s="107">
      <c r="A99" s="199" t="n">
        <v>85</v>
      </c>
      <c r="B99" s="199" t="n"/>
      <c r="C99" s="29" t="inlineStr">
        <is>
          <t>01.6.01.02-0008</t>
        </is>
      </c>
      <c r="D99" s="201" t="inlineStr">
        <is>
          <t>Листы гипсокартонные ГКЛВ, толщина 12,5 мм</t>
        </is>
      </c>
      <c r="E99" s="199" t="inlineStr">
        <is>
          <t>м2</t>
        </is>
      </c>
      <c r="F99" s="199" t="n">
        <v>3894.6978</v>
      </c>
      <c r="G99" s="200" t="n">
        <v>20.47</v>
      </c>
      <c r="H99" s="200">
        <f>ROUND(F99*G99,2)</f>
        <v/>
      </c>
    </row>
    <row r="100" ht="63" customFormat="1" customHeight="1" s="107">
      <c r="A100" s="199" t="n">
        <v>86</v>
      </c>
      <c r="B100" s="199" t="n"/>
      <c r="C100" s="29" t="inlineStr">
        <is>
          <t>11.3.01.02-0021</t>
        </is>
      </c>
      <c r="D100" s="201" t="inlineStr">
        <is>
          <t>Блок дверной входной из ПВХ-профилей, с простой коробкой, однопольный с простой фурнитурой, без стеклопакета по типу сэндвич, площадь от 1,5-2 м2</t>
        </is>
      </c>
      <c r="E100" s="199" t="inlineStr">
        <is>
          <t>м2</t>
        </is>
      </c>
      <c r="F100" s="199" t="n">
        <v>45.78</v>
      </c>
      <c r="G100" s="200" t="n">
        <v>1555.36</v>
      </c>
      <c r="H100" s="200">
        <f>ROUND(F100*G100,2)</f>
        <v/>
      </c>
    </row>
    <row r="101" ht="15.75" customFormat="1" customHeight="1" s="107">
      <c r="A101" s="199" t="n">
        <v>87</v>
      </c>
      <c r="B101" s="199" t="n"/>
      <c r="C101" s="29" t="inlineStr">
        <is>
          <t>12.2.05.05-0015</t>
        </is>
      </c>
      <c r="D101" s="201" t="inlineStr">
        <is>
          <t>Плиты из минеральной ваты ППЖ-160</t>
        </is>
      </c>
      <c r="E101" s="199" t="inlineStr">
        <is>
          <t>м3</t>
        </is>
      </c>
      <c r="F101" s="199" t="n">
        <v>118.2</v>
      </c>
      <c r="G101" s="200" t="n">
        <v>580</v>
      </c>
      <c r="H101" s="200">
        <f>ROUND(F101*G101,2)</f>
        <v/>
      </c>
    </row>
    <row r="102" ht="15.75" customFormat="1" customHeight="1" s="107">
      <c r="A102" s="199" t="n">
        <v>88</v>
      </c>
      <c r="B102" s="199" t="n"/>
      <c r="C102" s="29" t="inlineStr">
        <is>
          <t>14.2.02.03-0001</t>
        </is>
      </c>
      <c r="D102" s="201" t="inlineStr">
        <is>
          <t>Краска огнезащитная</t>
        </is>
      </c>
      <c r="E102" s="199" t="inlineStr">
        <is>
          <t>т</t>
        </is>
      </c>
      <c r="F102" s="199" t="n">
        <v>3.2505</v>
      </c>
      <c r="G102" s="200" t="n">
        <v>20886</v>
      </c>
      <c r="H102" s="200">
        <f>ROUND(F102*G102,2)</f>
        <v/>
      </c>
    </row>
    <row r="103" ht="31.5" customFormat="1" customHeight="1" s="107">
      <c r="A103" s="199" t="n">
        <v>89</v>
      </c>
      <c r="B103" s="199" t="n"/>
      <c r="C103" s="29" t="inlineStr">
        <is>
          <t>04.1.02.05-0003</t>
        </is>
      </c>
      <c r="D103" s="201" t="inlineStr">
        <is>
          <t>Смеси бетонные тяжелого бетона (БСТ), класс В7,5 (М100)</t>
        </is>
      </c>
      <c r="E103" s="199" t="inlineStr">
        <is>
          <t>м3</t>
        </is>
      </c>
      <c r="F103" s="199" t="n">
        <v>111.282</v>
      </c>
      <c r="G103" s="200" t="n">
        <v>560</v>
      </c>
      <c r="H103" s="200">
        <f>ROUND(F103*G103,2)</f>
        <v/>
      </c>
    </row>
    <row r="104" ht="31.5" customFormat="1" customHeight="1" s="107">
      <c r="A104" s="199" t="n">
        <v>90</v>
      </c>
      <c r="B104" s="199" t="n"/>
      <c r="C104" s="29" t="inlineStr">
        <is>
          <t>08.4.02.03-0002</t>
        </is>
      </c>
      <c r="D104" s="201" t="inlineStr">
        <is>
          <t>Каркасы арматурные класса А-I диаметром: 10 мм</t>
        </is>
      </c>
      <c r="E104" s="199" t="inlineStr">
        <is>
          <t>т</t>
        </is>
      </c>
      <c r="F104" s="199" t="n">
        <v>5.728226</v>
      </c>
      <c r="G104" s="200" t="n">
        <v>7370</v>
      </c>
      <c r="H104" s="200">
        <f>ROUND(F104*G104,2)</f>
        <v/>
      </c>
    </row>
    <row r="105" ht="31.5" customFormat="1" customHeight="1" s="107">
      <c r="A105" s="199" t="n">
        <v>91</v>
      </c>
      <c r="B105" s="199" t="n"/>
      <c r="C105" s="29" t="inlineStr">
        <is>
          <t>Прайс из СД ОП</t>
        </is>
      </c>
      <c r="D105" s="201" t="inlineStr">
        <is>
          <t>Светильник встраиваемый светодиодный  IP65 ARCTIC OPL ECO LED 1200 TH 5000К 44Вт</t>
        </is>
      </c>
      <c r="E105" s="199" t="inlineStr">
        <is>
          <t>шт</t>
        </is>
      </c>
      <c r="F105" s="199" t="n">
        <v>62</v>
      </c>
      <c r="G105" s="200" t="n">
        <v>654.52</v>
      </c>
      <c r="H105" s="200">
        <f>ROUND(F105*G105,2)</f>
        <v/>
      </c>
    </row>
    <row r="106" ht="31.5" customFormat="1" customHeight="1" s="107">
      <c r="A106" s="199" t="n">
        <v>92</v>
      </c>
      <c r="B106" s="199" t="n"/>
      <c r="C106" s="29" t="inlineStr">
        <is>
          <t>Прайс из СД ОП</t>
        </is>
      </c>
      <c r="D106" s="201" t="inlineStr">
        <is>
          <t>Шумоглушитель взрывозащищенный Nk.C 70-40 (П Gb ПС Тб)</t>
        </is>
      </c>
      <c r="E106" s="199" t="inlineStr">
        <is>
          <t>шт</t>
        </is>
      </c>
      <c r="F106" s="199" t="n">
        <v>9</v>
      </c>
      <c r="G106" s="200" t="n">
        <v>4504.74</v>
      </c>
      <c r="H106" s="200">
        <f>ROUND(F106*G106,2)</f>
        <v/>
      </c>
    </row>
    <row r="107" ht="31.5" customFormat="1" customHeight="1" s="107">
      <c r="A107" s="199" t="n">
        <v>93</v>
      </c>
      <c r="B107" s="199" t="n"/>
      <c r="C107" s="29" t="inlineStr">
        <is>
          <t>12.2.05.06-0036</t>
        </is>
      </c>
      <c r="D107" s="201" t="inlineStr">
        <is>
          <t>Плиты теплоизоляционные из пенопласта полистирольного ППС-35</t>
        </is>
      </c>
      <c r="E107" s="199" t="inlineStr">
        <is>
          <t>м3</t>
        </is>
      </c>
      <c r="F107" s="199" t="n">
        <v>36.414</v>
      </c>
      <c r="G107" s="200" t="n">
        <v>1045.96</v>
      </c>
      <c r="H107" s="200">
        <f>ROUND(F107*G107,2)</f>
        <v/>
      </c>
    </row>
    <row r="108" ht="31.5" customFormat="1" customHeight="1" s="107">
      <c r="A108" s="199" t="n">
        <v>94</v>
      </c>
      <c r="B108" s="199" t="n"/>
      <c r="C108" s="29" t="inlineStr">
        <is>
          <t>21.1.06.10-0414</t>
        </is>
      </c>
      <c r="D108" s="201" t="inlineStr">
        <is>
          <t>Кабель силовой с медными жилами ВВГнг(A)-LS 5х50мк(N, PE)-1000</t>
        </is>
      </c>
      <c r="E108" s="199" t="inlineStr">
        <is>
          <t>1000 м</t>
        </is>
      </c>
      <c r="F108" s="199" t="n">
        <v>0.133</v>
      </c>
      <c r="G108" s="200" t="n">
        <v>278224.35</v>
      </c>
      <c r="H108" s="200">
        <f>ROUND(F108*G108,2)</f>
        <v/>
      </c>
    </row>
    <row r="109" ht="31.5" customFormat="1" customHeight="1" s="107">
      <c r="A109" s="199" t="n">
        <v>95</v>
      </c>
      <c r="B109" s="199" t="n"/>
      <c r="C109" s="29" t="inlineStr">
        <is>
          <t>Прайс из СД ОП</t>
        </is>
      </c>
      <c r="D109" s="201" t="inlineStr">
        <is>
          <t>Аккумулирующий бак Ecosystem PR 2500 2500 л</t>
        </is>
      </c>
      <c r="E109" s="199" t="inlineStr">
        <is>
          <t>шт</t>
        </is>
      </c>
      <c r="F109" s="199" t="n">
        <v>1</v>
      </c>
      <c r="G109" s="200" t="n">
        <v>34334.75</v>
      </c>
      <c r="H109" s="200">
        <f>ROUND(F109*G109,2)</f>
        <v/>
      </c>
    </row>
    <row r="110" ht="31.5" customFormat="1" customHeight="1" s="107">
      <c r="A110" s="199" t="n">
        <v>96</v>
      </c>
      <c r="B110" s="199" t="n"/>
      <c r="C110" s="29" t="inlineStr">
        <is>
          <t>07.2.07.13-0061</t>
        </is>
      </c>
      <c r="D110" s="201" t="inlineStr">
        <is>
          <t>Конструкции стальные нащельников и деталей обрамления</t>
        </is>
      </c>
      <c r="E110" s="199" t="inlineStr">
        <is>
          <t>т</t>
        </is>
      </c>
      <c r="F110" s="199" t="n">
        <v>2.582853</v>
      </c>
      <c r="G110" s="200" t="n">
        <v>10898.65</v>
      </c>
      <c r="H110" s="200">
        <f>ROUND(F110*G110,2)</f>
        <v/>
      </c>
    </row>
    <row r="111" ht="31.5" customFormat="1" customHeight="1" s="107">
      <c r="A111" s="199" t="n">
        <v>97</v>
      </c>
      <c r="B111" s="199" t="n"/>
      <c r="C111" s="29" t="inlineStr">
        <is>
          <t>Прайс из СД ОП</t>
        </is>
      </c>
      <c r="D111" s="201" t="inlineStr">
        <is>
          <t>Светильник встраиваемый светодиодный IP20 OPTIMA.OPL ECO LED 595 3000K 26Вт</t>
        </is>
      </c>
      <c r="E111" s="199" t="inlineStr">
        <is>
          <t>шт</t>
        </is>
      </c>
      <c r="F111" s="199" t="n">
        <v>44</v>
      </c>
      <c r="G111" s="200" t="n">
        <v>632.9299999999999</v>
      </c>
      <c r="H111" s="200">
        <f>ROUND(F111*G111,2)</f>
        <v/>
      </c>
    </row>
    <row r="112" ht="47.25" customFormat="1" customHeight="1" s="107">
      <c r="A112" s="199" t="n">
        <v>98</v>
      </c>
      <c r="B112" s="199" t="n"/>
      <c r="C112" s="29" t="inlineStr">
        <is>
          <t>06.2.01.02-0012</t>
        </is>
      </c>
      <c r="D112" s="201" t="inlineStr">
        <is>
          <t>Плитка керамическая глазурованная для внутренней облицовки стен гладкая, цветная однотонная без завала</t>
        </is>
      </c>
      <c r="E112" s="199" t="inlineStr">
        <is>
          <t>м2</t>
        </is>
      </c>
      <c r="F112" s="199" t="n">
        <v>234.74</v>
      </c>
      <c r="G112" s="200" t="n">
        <v>108.12</v>
      </c>
      <c r="H112" s="200">
        <f>ROUND(F112*G112,2)</f>
        <v/>
      </c>
    </row>
    <row r="113" ht="31.5" customFormat="1" customHeight="1" s="107">
      <c r="A113" s="199" t="n">
        <v>99</v>
      </c>
      <c r="B113" s="199" t="n"/>
      <c r="C113" s="29" t="inlineStr">
        <is>
          <t>06.2.05.03-0001</t>
        </is>
      </c>
      <c r="D113" s="201" t="inlineStr">
        <is>
          <t>Плитка керамогранитная многоцветная неполированная, размер 300х300х8 мм</t>
        </is>
      </c>
      <c r="E113" s="199" t="inlineStr">
        <is>
          <t>м2</t>
        </is>
      </c>
      <c r="F113" s="199" t="n">
        <v>204.2856</v>
      </c>
      <c r="G113" s="200" t="n">
        <v>122.04</v>
      </c>
      <c r="H113" s="200">
        <f>ROUND(F113*G113,2)</f>
        <v/>
      </c>
    </row>
    <row r="114" ht="47.25" customFormat="1" customHeight="1" s="107">
      <c r="A114" s="199" t="n">
        <v>100</v>
      </c>
      <c r="B114" s="199" t="n"/>
      <c r="C114" s="29" t="inlineStr">
        <is>
          <t>12.2.04.02-0001</t>
        </is>
      </c>
      <c r="D114" s="201" t="inlineStr">
        <is>
          <t>Маты из минеральной ваты на синтетическом связующем из каменной ваты базальтовых пород, толщина 50 мм</t>
        </is>
      </c>
      <c r="E114" s="199" t="inlineStr">
        <is>
          <t>м3</t>
        </is>
      </c>
      <c r="F114" s="199" t="n">
        <v>33.94983</v>
      </c>
      <c r="G114" s="200" t="n">
        <v>701.99</v>
      </c>
      <c r="H114" s="200">
        <f>ROUND(F114*G114,2)</f>
        <v/>
      </c>
    </row>
    <row r="115" ht="31.5" customFormat="1" customHeight="1" s="107">
      <c r="A115" s="199" t="n">
        <v>101</v>
      </c>
      <c r="B115" s="199" t="n"/>
      <c r="C115" s="29" t="inlineStr">
        <is>
          <t>Прайс из СД ОП</t>
        </is>
      </c>
      <c r="D115" s="201" t="inlineStr">
        <is>
          <t>Гибкая вставка взрывозащищенная FH.C 70-40 (Н Gb НС Тб)</t>
        </is>
      </c>
      <c r="E115" s="199" t="inlineStr">
        <is>
          <t>шт</t>
        </is>
      </c>
      <c r="F115" s="199" t="n">
        <v>18</v>
      </c>
      <c r="G115" s="200" t="n">
        <v>1263.84</v>
      </c>
      <c r="H115" s="200">
        <f>ROUND(F115*G115,2)</f>
        <v/>
      </c>
    </row>
    <row r="116" ht="63" customFormat="1" customHeight="1" s="107">
      <c r="A116" s="199" t="n">
        <v>102</v>
      </c>
      <c r="B116" s="199" t="n"/>
      <c r="C116" s="29" t="inlineStr">
        <is>
          <t>01.6.03.04-0111</t>
        </is>
      </c>
      <c r="D116" s="201" t="inlineStr">
        <is>
          <t>Линолеум коммерческий гомогенный: "ТАРКЕТТ GRANIT MULTISAFE" (толщина 2,5 мм, класс 34/43, пож. безопасность Г4, В3, РП1, Д2, Т2)</t>
        </is>
      </c>
      <c r="E116" s="199" t="inlineStr">
        <is>
          <t>м2</t>
        </is>
      </c>
      <c r="F116" s="199" t="n">
        <v>99.8712</v>
      </c>
      <c r="G116" s="200" t="n">
        <v>224.43</v>
      </c>
      <c r="H116" s="200">
        <f>ROUND(F116*G116,2)</f>
        <v/>
      </c>
    </row>
    <row r="117" ht="47.25" customFormat="1" customHeight="1" s="107">
      <c r="A117" s="199" t="n">
        <v>103</v>
      </c>
      <c r="B117" s="199" t="n"/>
      <c r="C117" s="29" t="inlineStr">
        <is>
          <t>07.1.01.01-0019</t>
        </is>
      </c>
      <c r="D117" s="201" t="inlineStr">
        <is>
          <t>Дверь противопожарная металлическая: однопольная ДПМ-01/60, размером 900х2100 мм</t>
        </is>
      </c>
      <c r="E117" s="199" t="inlineStr">
        <is>
          <t>шт</t>
        </is>
      </c>
      <c r="F117" s="199" t="n">
        <v>8</v>
      </c>
      <c r="G117" s="200" t="n">
        <v>2679.27</v>
      </c>
      <c r="H117" s="200">
        <f>ROUND(F117*G117,2)</f>
        <v/>
      </c>
    </row>
    <row r="118" ht="15.75" customFormat="1" customHeight="1" s="107">
      <c r="A118" s="199" t="n">
        <v>104</v>
      </c>
      <c r="B118" s="199" t="n"/>
      <c r="C118" s="29" t="inlineStr">
        <is>
          <t>12.2.05.06-0023</t>
        </is>
      </c>
      <c r="D118" s="201" t="inlineStr">
        <is>
          <t>Плиты пенополистирольные М50</t>
        </is>
      </c>
      <c r="E118" s="199" t="inlineStr">
        <is>
          <t>м3</t>
        </is>
      </c>
      <c r="F118" s="199" t="n">
        <v>11.76</v>
      </c>
      <c r="G118" s="200" t="n">
        <v>1755.41</v>
      </c>
      <c r="H118" s="200">
        <f>ROUND(F118*G118,2)</f>
        <v/>
      </c>
    </row>
    <row r="119" ht="31.5" customFormat="1" customHeight="1" s="107">
      <c r="A119" s="199" t="n">
        <v>105</v>
      </c>
      <c r="B119" s="199" t="n"/>
      <c r="C119" s="29" t="inlineStr">
        <is>
          <t>12.1.02.10-1344</t>
        </is>
      </c>
      <c r="D119" s="201" t="inlineStr">
        <is>
          <t>Мембрана полимерная гидроизоляционная ЭПДМ, толщина 1,0 мм</t>
        </is>
      </c>
      <c r="E119" s="199" t="inlineStr">
        <is>
          <t>м2</t>
        </is>
      </c>
      <c r="F119" s="199" t="n">
        <v>330.4</v>
      </c>
      <c r="G119" s="200" t="n">
        <v>59.83</v>
      </c>
      <c r="H119" s="200">
        <f>ROUND(F119*G119,2)</f>
        <v/>
      </c>
    </row>
    <row r="120" ht="15.75" customFormat="1" customHeight="1" s="107">
      <c r="A120" s="199" t="n">
        <v>106</v>
      </c>
      <c r="B120" s="199" t="n"/>
      <c r="C120" s="29" t="inlineStr">
        <is>
          <t>12.2.05.06-0022</t>
        </is>
      </c>
      <c r="D120" s="201" t="inlineStr">
        <is>
          <t>Плиты пенополистирольные М35</t>
        </is>
      </c>
      <c r="E120" s="199" t="inlineStr">
        <is>
          <t>м3</t>
        </is>
      </c>
      <c r="F120" s="199" t="n">
        <v>14.484</v>
      </c>
      <c r="G120" s="200" t="n">
        <v>1339.64</v>
      </c>
      <c r="H120" s="200">
        <f>ROUND(F120*G120,2)</f>
        <v/>
      </c>
    </row>
    <row r="121" ht="15.75" customFormat="1" customHeight="1" s="107">
      <c r="A121" s="199" t="n">
        <v>107</v>
      </c>
      <c r="B121" s="199" t="n"/>
      <c r="C121" s="29" t="inlineStr">
        <is>
          <t>07.2.05.01-0001</t>
        </is>
      </c>
      <c r="D121" s="201" t="inlineStr">
        <is>
          <t>Косоуры</t>
        </is>
      </c>
      <c r="E121" s="199" t="inlineStr">
        <is>
          <t>т</t>
        </is>
      </c>
      <c r="F121" s="199" t="n">
        <v>1.9</v>
      </c>
      <c r="G121" s="200" t="n">
        <v>9820.99</v>
      </c>
      <c r="H121" s="200">
        <f>ROUND(F121*G121,2)</f>
        <v/>
      </c>
    </row>
    <row r="122" ht="47.25" customFormat="1" customHeight="1" s="107">
      <c r="A122" s="199" t="n">
        <v>108</v>
      </c>
      <c r="B122" s="199" t="n"/>
      <c r="C122" s="29" t="inlineStr">
        <is>
          <t>12.1.01.05-0017</t>
        </is>
      </c>
      <c r="D122" s="201" t="inlineStr">
        <is>
          <t>Кронштейн желоба металлический для водосточных систем, окрашенный, диаметр 150 мм, длина 310 мм</t>
        </is>
      </c>
      <c r="E122" s="199" t="inlineStr">
        <is>
          <t>шт</t>
        </is>
      </c>
      <c r="F122" s="199" t="n">
        <v>135</v>
      </c>
      <c r="G122" s="200" t="n">
        <v>128.85</v>
      </c>
      <c r="H122" s="200">
        <f>ROUND(F122*G122,2)</f>
        <v/>
      </c>
    </row>
    <row r="123" ht="47.25" customFormat="1" customHeight="1" s="107">
      <c r="A123" s="199" t="n">
        <v>109</v>
      </c>
      <c r="B123" s="199" t="n"/>
      <c r="C123" s="29" t="inlineStr">
        <is>
          <t>12.1.01.05-0026</t>
        </is>
      </c>
      <c r="D123" s="201" t="inlineStr">
        <is>
          <t>Хомут для труб металлический для водосточных систем, окрашенный, диаметр 100 мм</t>
        </is>
      </c>
      <c r="E123" s="199" t="inlineStr">
        <is>
          <t>шт</t>
        </is>
      </c>
      <c r="F123" s="199" t="n">
        <v>128</v>
      </c>
      <c r="G123" s="200" t="n">
        <v>126.21</v>
      </c>
      <c r="H123" s="200">
        <f>ROUND(F123*G123,2)</f>
        <v/>
      </c>
    </row>
    <row r="124" ht="31.5" customFormat="1" customHeight="1" s="107">
      <c r="A124" s="199" t="n">
        <v>110</v>
      </c>
      <c r="B124" s="199" t="n"/>
      <c r="C124" s="29" t="inlineStr">
        <is>
          <t>21.1.06.09-0180</t>
        </is>
      </c>
      <c r="D124" s="201" t="inlineStr">
        <is>
          <t>Кабель силовой с медными жилами ВВГнг(A)-LS 5х16-660</t>
        </is>
      </c>
      <c r="E124" s="199" t="inlineStr">
        <is>
          <t>1000 м</t>
        </is>
      </c>
      <c r="F124" s="199" t="n">
        <v>0.23</v>
      </c>
      <c r="G124" s="200" t="n">
        <v>69309.47</v>
      </c>
      <c r="H124" s="200">
        <f>ROUND(F124*G124,2)</f>
        <v/>
      </c>
    </row>
    <row r="125" ht="15.75" customFormat="1" customHeight="1" s="107">
      <c r="A125" s="199" t="n">
        <v>111</v>
      </c>
      <c r="B125" s="199" t="n"/>
      <c r="C125" s="29" t="inlineStr">
        <is>
          <t>01.6.04.02-0011</t>
        </is>
      </c>
      <c r="D125" s="201" t="inlineStr">
        <is>
          <t>Панели потолочные с комплектующими</t>
        </is>
      </c>
      <c r="E125" s="199" t="inlineStr">
        <is>
          <t>м2</t>
        </is>
      </c>
      <c r="F125" s="199" t="n">
        <v>305.4568</v>
      </c>
      <c r="G125" s="200" t="n">
        <v>51.8</v>
      </c>
      <c r="H125" s="200">
        <f>ROUND(F125*G125,2)</f>
        <v/>
      </c>
    </row>
    <row r="126" ht="31.5" customFormat="1" customHeight="1" s="107">
      <c r="A126" s="199" t="n">
        <v>112</v>
      </c>
      <c r="B126" s="199" t="n"/>
      <c r="C126" s="29" t="inlineStr">
        <is>
          <t>Прайс из СД ОП</t>
        </is>
      </c>
      <c r="D126" s="201" t="inlineStr">
        <is>
          <t>Лоток перфорированный прямой 50х150 мм_x000D_
(вес 1м - 1,23кг)</t>
        </is>
      </c>
      <c r="E126" s="199" t="inlineStr">
        <is>
          <t>м</t>
        </is>
      </c>
      <c r="F126" s="199" t="n">
        <v>256</v>
      </c>
      <c r="G126" s="200" t="n">
        <v>60.52</v>
      </c>
      <c r="H126" s="200">
        <f>ROUND(F126*G126,2)</f>
        <v/>
      </c>
    </row>
    <row r="127" ht="15.75" customFormat="1" customHeight="1" s="107">
      <c r="A127" s="199" t="n">
        <v>113</v>
      </c>
      <c r="B127" s="199" t="n"/>
      <c r="C127" s="29" t="inlineStr">
        <is>
          <t>01.2.03.03-0007</t>
        </is>
      </c>
      <c r="D127" s="201" t="inlineStr">
        <is>
          <t>Мастика битумная</t>
        </is>
      </c>
      <c r="E127" s="199" t="inlineStr">
        <is>
          <t>т</t>
        </is>
      </c>
      <c r="F127" s="199" t="n">
        <v>4.4496</v>
      </c>
      <c r="G127" s="200" t="n">
        <v>3316.55</v>
      </c>
      <c r="H127" s="200">
        <f>ROUND(F127*G127,2)</f>
        <v/>
      </c>
    </row>
    <row r="128" ht="31.5" customFormat="1" customHeight="1" s="107">
      <c r="A128" s="199" t="n">
        <v>114</v>
      </c>
      <c r="B128" s="199" t="n"/>
      <c r="C128" s="29" t="inlineStr">
        <is>
          <t>14.4.01.02-0026</t>
        </is>
      </c>
      <c r="D128" s="201" t="inlineStr">
        <is>
          <t>Грунтовка акриловая: PRIMER С проникающая, адгезионная, LITOCOL</t>
        </is>
      </c>
      <c r="E128" s="199" t="inlineStr">
        <is>
          <t>кг</t>
        </is>
      </c>
      <c r="F128" s="199" t="n">
        <v>260.5473</v>
      </c>
      <c r="G128" s="200" t="n">
        <v>53.56</v>
      </c>
      <c r="H128" s="200">
        <f>ROUND(F128*G128,2)</f>
        <v/>
      </c>
    </row>
    <row r="129" ht="31.5" customFormat="1" customHeight="1" s="107">
      <c r="A129" s="199" t="n">
        <v>115</v>
      </c>
      <c r="B129" s="199" t="n"/>
      <c r="C129" s="29" t="inlineStr">
        <is>
          <t>14.1.06.02-0022</t>
        </is>
      </c>
      <c r="D129" s="201" t="inlineStr">
        <is>
          <t>Клей монтажный усиленный водостойкий для керамогранита, марка "GLIMS StrongFix"</t>
        </is>
      </c>
      <c r="E129" s="199" t="inlineStr">
        <is>
          <t>кг</t>
        </is>
      </c>
      <c r="F129" s="199" t="n">
        <v>1716.32772</v>
      </c>
      <c r="G129" s="200" t="n">
        <v>7.15</v>
      </c>
      <c r="H129" s="200">
        <f>ROUND(F129*G129,2)</f>
        <v/>
      </c>
    </row>
    <row r="130" ht="47.25" customFormat="1" customHeight="1" s="107">
      <c r="A130" s="199" t="n">
        <v>116</v>
      </c>
      <c r="B130" s="199" t="n"/>
      <c r="C130" s="29" t="inlineStr">
        <is>
          <t>07.2.06.03-0195</t>
        </is>
      </c>
      <c r="D130" s="201" t="inlineStr">
        <is>
          <t>Профиль стоечный, стальной, оцинкованный, для монтажа гипсовых перегородок, длина 3 м, сечение 50х50х0,6 мм</t>
        </is>
      </c>
      <c r="E130" s="199" t="inlineStr">
        <is>
          <t>м</t>
        </is>
      </c>
      <c r="F130" s="199" t="n">
        <v>1674.4188</v>
      </c>
      <c r="G130" s="200" t="n">
        <v>6.86</v>
      </c>
      <c r="H130" s="200">
        <f>ROUND(F130*G130,2)</f>
        <v/>
      </c>
    </row>
    <row r="131" ht="31.5" customFormat="1" customHeight="1" s="107">
      <c r="A131" s="199" t="n">
        <v>117</v>
      </c>
      <c r="B131" s="199" t="n"/>
      <c r="C131" s="29" t="inlineStr">
        <is>
          <t>18.2.02.03-0002</t>
        </is>
      </c>
      <c r="D131" s="201" t="inlineStr">
        <is>
          <t>Кабина душевая со стальным поддоном, размер 800х800х1975 мм</t>
        </is>
      </c>
      <c r="E131" s="199" t="inlineStr">
        <is>
          <t>компл</t>
        </is>
      </c>
      <c r="F131" s="199" t="n">
        <v>2</v>
      </c>
      <c r="G131" s="200" t="n">
        <v>5650</v>
      </c>
      <c r="H131" s="200">
        <f>ROUND(F131*G131,2)</f>
        <v/>
      </c>
    </row>
    <row r="132" ht="31.5" customFormat="1" customHeight="1" s="107">
      <c r="A132" s="199" t="n">
        <v>118</v>
      </c>
      <c r="B132" s="199" t="n"/>
      <c r="C132" s="29" t="inlineStr">
        <is>
          <t>04.3.02.01-0413</t>
        </is>
      </c>
      <c r="D132" s="201" t="inlineStr">
        <is>
          <t>Смеси сухие для наливных полов, марка: «Ветонит» 3300</t>
        </is>
      </c>
      <c r="E132" s="199" t="inlineStr">
        <is>
          <t>т</t>
        </is>
      </c>
      <c r="F132" s="199" t="n">
        <v>0.88695</v>
      </c>
      <c r="G132" s="200" t="n">
        <v>12324.17</v>
      </c>
      <c r="H132" s="200">
        <f>ROUND(F132*G132,2)</f>
        <v/>
      </c>
    </row>
    <row r="133" ht="78.75" customFormat="1" customHeight="1" s="107">
      <c r="A133" s="199" t="n">
        <v>119</v>
      </c>
      <c r="B133" s="199" t="n"/>
      <c r="C133" s="29" t="inlineStr">
        <is>
          <t>08.4.01.02-0013</t>
        </is>
      </c>
      <c r="D133" s="20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33" s="199" t="inlineStr">
        <is>
          <t>т</t>
        </is>
      </c>
      <c r="F133" s="199" t="n">
        <v>1.56</v>
      </c>
      <c r="G133" s="200" t="n">
        <v>6800</v>
      </c>
      <c r="H133" s="200">
        <f>ROUND(F133*G133,2)</f>
        <v/>
      </c>
    </row>
    <row r="134" ht="31.5" customFormat="1" customHeight="1" s="107">
      <c r="A134" s="199" t="n">
        <v>120</v>
      </c>
      <c r="B134" s="199" t="n"/>
      <c r="C134" s="29" t="inlineStr">
        <is>
          <t>Прайс из СД ОП</t>
        </is>
      </c>
      <c r="D134" s="201" t="inlineStr">
        <is>
          <t>Монтажный стакан с шумоглушением kPN-S-40</t>
        </is>
      </c>
      <c r="E134" s="199" t="inlineStr">
        <is>
          <t>шт</t>
        </is>
      </c>
      <c r="F134" s="199" t="n">
        <v>3</v>
      </c>
      <c r="G134" s="200" t="n">
        <v>3471.56</v>
      </c>
      <c r="H134" s="200">
        <f>ROUND(F134*G134,2)</f>
        <v/>
      </c>
    </row>
    <row r="135" ht="31.5" customFormat="1" customHeight="1" s="107">
      <c r="A135" s="199" t="n">
        <v>121</v>
      </c>
      <c r="B135" s="199" t="n"/>
      <c r="C135" s="29" t="inlineStr">
        <is>
          <t>08.4.01.01-0022</t>
        </is>
      </c>
      <c r="D135" s="201" t="inlineStr">
        <is>
          <t>Детали анкерные с резьбой из прямых или гнутых круглых стержней</t>
        </is>
      </c>
      <c r="E135" s="199" t="inlineStr">
        <is>
          <t>т</t>
        </is>
      </c>
      <c r="F135" s="199" t="n">
        <v>1.0184</v>
      </c>
      <c r="G135" s="200" t="n">
        <v>10100</v>
      </c>
      <c r="H135" s="200">
        <f>ROUND(F135*G135,2)</f>
        <v/>
      </c>
    </row>
    <row r="136" ht="47.25" customFormat="1" customHeight="1" s="107">
      <c r="A136" s="199" t="n">
        <v>122</v>
      </c>
      <c r="B136" s="199" t="n"/>
      <c r="C136" s="29" t="inlineStr">
        <is>
          <t>Прайс из СД ОП</t>
        </is>
      </c>
      <c r="D136" s="201" t="inlineStr">
        <is>
          <t>Комплект для датчика ExBin-P-..., включает шланг 6 мм, 2 пластиковых фитинга kit 2 (дпд на прит. фильтр)</t>
        </is>
      </c>
      <c r="E136" s="199" t="inlineStr">
        <is>
          <t>шт</t>
        </is>
      </c>
      <c r="F136" s="199" t="n">
        <v>8</v>
      </c>
      <c r="G136" s="200" t="n">
        <v>1226.81</v>
      </c>
      <c r="H136" s="200">
        <f>ROUND(F136*G136,2)</f>
        <v/>
      </c>
    </row>
    <row r="137" ht="31.5" customFormat="1" customHeight="1" s="107">
      <c r="A137" s="199" t="n">
        <v>123</v>
      </c>
      <c r="B137" s="199" t="n"/>
      <c r="C137" s="29" t="inlineStr">
        <is>
          <t>08.3.02.01-0041</t>
        </is>
      </c>
      <c r="D137" s="201" t="inlineStr">
        <is>
          <t>Лента стальная упаковочная мягкая нормальной точности 0,7х20-50 мм</t>
        </is>
      </c>
      <c r="E137" s="199" t="inlineStr">
        <is>
          <t>т</t>
        </is>
      </c>
      <c r="F137" s="199" t="n">
        <v>1.2733519</v>
      </c>
      <c r="G137" s="200" t="n">
        <v>7590</v>
      </c>
      <c r="H137" s="200">
        <f>ROUND(F137*G137,2)</f>
        <v/>
      </c>
    </row>
    <row r="138" ht="63" customFormat="1" customHeight="1" s="107">
      <c r="A138" s="199" t="n">
        <v>124</v>
      </c>
      <c r="B138" s="199" t="n"/>
      <c r="C138" s="29" t="inlineStr">
        <is>
          <t>11.3.01.02-0028</t>
        </is>
      </c>
      <c r="D138" s="201" t="inlineStr">
        <is>
          <t>Блок дверной входной из ПВХ-профилей, с простой коробкой, однопольный с роликовой фурнитурой, без стеклопакета по типу сэндвич, площадь более 2 м2</t>
        </is>
      </c>
      <c r="E138" s="199" t="inlineStr">
        <is>
          <t>м2</t>
        </is>
      </c>
      <c r="F138" s="199" t="n">
        <v>6.3</v>
      </c>
      <c r="G138" s="200" t="n">
        <v>1490.89</v>
      </c>
      <c r="H138" s="200">
        <f>ROUND(F138*G138,2)</f>
        <v/>
      </c>
    </row>
    <row r="139" ht="47.25" customFormat="1" customHeight="1" s="107">
      <c r="A139" s="199" t="n">
        <v>125</v>
      </c>
      <c r="B139" s="199" t="n"/>
      <c r="C139" s="29" t="inlineStr">
        <is>
          <t>Прайс из СД ОП</t>
        </is>
      </c>
      <c r="D139" s="201" t="inlineStr">
        <is>
          <t>Лоток перфорированный подвесной прямой 50х50 мм_x000D_
(вес 1м - 0,8кг)</t>
        </is>
      </c>
      <c r="E139" s="199" t="inlineStr">
        <is>
          <t>м</t>
        </is>
      </c>
      <c r="F139" s="199" t="n">
        <v>218</v>
      </c>
      <c r="G139" s="200" t="n">
        <v>42.28</v>
      </c>
      <c r="H139" s="200">
        <f>ROUND(F139*G139,2)</f>
        <v/>
      </c>
    </row>
    <row r="140" ht="15.75" customFormat="1" customHeight="1" s="107">
      <c r="A140" s="199" t="n">
        <v>126</v>
      </c>
      <c r="B140" s="199" t="n"/>
      <c r="C140" s="29" t="inlineStr">
        <is>
          <t>04.3.01.09-0016</t>
        </is>
      </c>
      <c r="D140" s="201" t="inlineStr">
        <is>
          <t>Раствор готовый кладочный, цементный, М200</t>
        </is>
      </c>
      <c r="E140" s="199" t="inlineStr">
        <is>
          <t>м3</t>
        </is>
      </c>
      <c r="F140" s="199" t="n">
        <v>15.181</v>
      </c>
      <c r="G140" s="200" t="n">
        <v>600</v>
      </c>
      <c r="H140" s="200">
        <f>ROUND(F140*G140,2)</f>
        <v/>
      </c>
    </row>
    <row r="141" ht="31.5" customFormat="1" customHeight="1" s="107">
      <c r="A141" s="199" t="n">
        <v>127</v>
      </c>
      <c r="B141" s="199" t="n"/>
      <c r="C141" s="29" t="inlineStr">
        <is>
          <t>06.2.03.02-0002</t>
        </is>
      </c>
      <c r="D141" s="201" t="inlineStr">
        <is>
          <t>Плитка керамическая глазурованная, гладкая, фасадная, многоцветная, толщина 9 мм</t>
        </is>
      </c>
      <c r="E141" s="199" t="inlineStr">
        <is>
          <t>м2</t>
        </is>
      </c>
      <c r="F141" s="199" t="n">
        <v>80</v>
      </c>
      <c r="G141" s="200" t="n">
        <v>111.81</v>
      </c>
      <c r="H141" s="200">
        <f>ROUND(F141*G141,2)</f>
        <v/>
      </c>
    </row>
    <row r="142" ht="31.5" customFormat="1" customHeight="1" s="107">
      <c r="A142" s="199" t="n">
        <v>128</v>
      </c>
      <c r="B142" s="199" t="n"/>
      <c r="C142" s="29" t="inlineStr">
        <is>
          <t>Прайс из СД ОП</t>
        </is>
      </c>
      <c r="D142" s="201" t="inlineStr">
        <is>
          <t>Кабель пожарной сигнализации КПСЭнг(A)-FRLS 2х2х0,75</t>
        </is>
      </c>
      <c r="E142" s="199" t="inlineStr">
        <is>
          <t>м</t>
        </is>
      </c>
      <c r="F142" s="199" t="n">
        <v>1224</v>
      </c>
      <c r="G142" s="200" t="n">
        <v>7.09</v>
      </c>
      <c r="H142" s="200">
        <f>ROUND(F142*G142,2)</f>
        <v/>
      </c>
    </row>
    <row r="143" ht="31.5" customFormat="1" customHeight="1" s="107">
      <c r="A143" s="199" t="n">
        <v>129</v>
      </c>
      <c r="B143" s="199" t="n"/>
      <c r="C143" s="29" t="inlineStr">
        <is>
          <t>11.1.03.01-0077</t>
        </is>
      </c>
      <c r="D143" s="201" t="inlineStr">
        <is>
          <t>Бруски обрезные, хвойных пород, длина 4-6,5 м, ширина 75-150 мм, толщина 40-75 мм, сорт I</t>
        </is>
      </c>
      <c r="E143" s="199" t="inlineStr">
        <is>
          <t>м3</t>
        </is>
      </c>
      <c r="F143" s="199" t="n">
        <v>5.0568029</v>
      </c>
      <c r="G143" s="200" t="n">
        <v>1700</v>
      </c>
      <c r="H143" s="200">
        <f>ROUND(F143*G143,2)</f>
        <v/>
      </c>
    </row>
    <row r="144" ht="31.5" customFormat="1" customHeight="1" s="107">
      <c r="A144" s="199" t="n">
        <v>130</v>
      </c>
      <c r="B144" s="199" t="n"/>
      <c r="C144" s="29" t="inlineStr">
        <is>
          <t>19.1.01.03-0071</t>
        </is>
      </c>
      <c r="D144" s="201" t="inlineStr">
        <is>
          <t>Воздуховоды из оцинкованной стали, толщина 0,5 мм, диаметр до 200 мм</t>
        </is>
      </c>
      <c r="E144" s="199" t="inlineStr">
        <is>
          <t>м2</t>
        </is>
      </c>
      <c r="F144" s="199" t="n">
        <v>86.0517</v>
      </c>
      <c r="G144" s="200" t="n">
        <v>96.29000000000001</v>
      </c>
      <c r="H144" s="200">
        <f>ROUND(F144*G144,2)</f>
        <v/>
      </c>
    </row>
    <row r="145" ht="31.5" customFormat="1" customHeight="1" s="107">
      <c r="A145" s="199" t="n">
        <v>131</v>
      </c>
      <c r="B145" s="199" t="n"/>
      <c r="C145" s="29" t="inlineStr">
        <is>
          <t>19.2.03.02-0006</t>
        </is>
      </c>
      <c r="D145" s="201" t="inlineStr">
        <is>
          <t>Решетки вентиляционные АМН, алюминиевые, размер 300х200 мм</t>
        </is>
      </c>
      <c r="E145" s="199" t="inlineStr">
        <is>
          <t>шт</t>
        </is>
      </c>
      <c r="F145" s="199" t="n">
        <v>39</v>
      </c>
      <c r="G145" s="200" t="n">
        <v>198.59</v>
      </c>
      <c r="H145" s="200">
        <f>ROUND(F145*G145,2)</f>
        <v/>
      </c>
    </row>
    <row r="146" ht="31.5" customFormat="1" customHeight="1" s="107">
      <c r="A146" s="199" t="n">
        <v>132</v>
      </c>
      <c r="B146" s="199" t="n"/>
      <c r="C146" s="29" t="inlineStr">
        <is>
          <t>07.1.01.03-0001</t>
        </is>
      </c>
      <c r="D146" s="201" t="inlineStr">
        <is>
          <t>Блок дверной стальной внутренний однопольный ДСВ, площадь 2,1 м2</t>
        </is>
      </c>
      <c r="E146" s="199" t="inlineStr">
        <is>
          <t>м2</t>
        </is>
      </c>
      <c r="F146" s="199" t="n">
        <v>4.2</v>
      </c>
      <c r="G146" s="200" t="n">
        <v>1799.14</v>
      </c>
      <c r="H146" s="200">
        <f>ROUND(F146*G146,2)</f>
        <v/>
      </c>
    </row>
    <row r="147" ht="15.75" customFormat="1" customHeight="1" s="107">
      <c r="A147" s="199" t="n">
        <v>133</v>
      </c>
      <c r="B147" s="199" t="n"/>
      <c r="C147" s="29" t="inlineStr">
        <is>
          <t>11.2.13.04-0011</t>
        </is>
      </c>
      <c r="D147" s="201" t="inlineStr">
        <is>
          <t>Щиты из досок, толщина 25 мм</t>
        </is>
      </c>
      <c r="E147" s="199" t="inlineStr">
        <is>
          <t>м2</t>
        </is>
      </c>
      <c r="F147" s="199" t="n">
        <v>211.6904</v>
      </c>
      <c r="G147" s="200" t="n">
        <v>35.53</v>
      </c>
      <c r="H147" s="200">
        <f>ROUND(F147*G147,2)</f>
        <v/>
      </c>
    </row>
    <row r="148" ht="15.75" customFormat="1" customHeight="1" s="107">
      <c r="A148" s="199" t="n">
        <v>134</v>
      </c>
      <c r="B148" s="199" t="n"/>
      <c r="C148" s="29" t="inlineStr">
        <is>
          <t>04.3.01.09-0013</t>
        </is>
      </c>
      <c r="D148" s="201" t="inlineStr">
        <is>
          <t>Раствор готовый кладочный, цементный, М75</t>
        </is>
      </c>
      <c r="E148" s="199" t="inlineStr">
        <is>
          <t>м3</t>
        </is>
      </c>
      <c r="F148" s="199" t="n">
        <v>15.045</v>
      </c>
      <c r="G148" s="200" t="n">
        <v>496.4</v>
      </c>
      <c r="H148" s="200">
        <f>ROUND(F148*G148,2)</f>
        <v/>
      </c>
    </row>
    <row r="149" ht="63" customFormat="1" customHeight="1" s="107">
      <c r="A149" s="199" t="n">
        <v>135</v>
      </c>
      <c r="B149" s="199" t="n"/>
      <c r="C149" s="29" t="inlineStr">
        <is>
          <t>07.2.07.12-0020</t>
        </is>
      </c>
      <c r="D149" s="201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49" s="199" t="inlineStr">
        <is>
          <t>т</t>
        </is>
      </c>
      <c r="F149" s="199" t="n">
        <v>0.9583987</v>
      </c>
      <c r="G149" s="200" t="n">
        <v>7712</v>
      </c>
      <c r="H149" s="200">
        <f>ROUND(F149*G149,2)</f>
        <v/>
      </c>
    </row>
    <row r="150" ht="15.75" customFormat="1" customHeight="1" s="107">
      <c r="A150" s="199" t="n">
        <v>136</v>
      </c>
      <c r="B150" s="199" t="n"/>
      <c r="C150" s="29" t="inlineStr">
        <is>
          <t>01.7.15.03-0042</t>
        </is>
      </c>
      <c r="D150" s="201" t="inlineStr">
        <is>
          <t>Болты с гайками и шайбами строительные</t>
        </is>
      </c>
      <c r="E150" s="199" t="inlineStr">
        <is>
          <t>кг</t>
        </is>
      </c>
      <c r="F150" s="199" t="n">
        <v>772.1697641</v>
      </c>
      <c r="G150" s="200" t="n">
        <v>9.039999999999999</v>
      </c>
      <c r="H150" s="200">
        <f>ROUND(F150*G150,2)</f>
        <v/>
      </c>
    </row>
    <row r="151" ht="47.25" customFormat="1" customHeight="1" s="107">
      <c r="A151" s="199" t="n">
        <v>137</v>
      </c>
      <c r="B151" s="199" t="n"/>
      <c r="C151" s="29" t="inlineStr">
        <is>
          <t>12.1.01.05-0031</t>
        </is>
      </c>
      <c r="D151" s="201" t="inlineStr">
        <is>
          <t>Планка снегозадержателя металлическая для металлочерепичной кровли, окрашенная, размер 95х65 мм, длина 2000 мм</t>
        </is>
      </c>
      <c r="E151" s="199" t="inlineStr">
        <is>
          <t>шт</t>
        </is>
      </c>
      <c r="F151" s="199" t="n">
        <v>46.2</v>
      </c>
      <c r="G151" s="200" t="n">
        <v>144.34</v>
      </c>
      <c r="H151" s="200">
        <f>ROUND(F151*G151,2)</f>
        <v/>
      </c>
    </row>
    <row r="152" ht="31.5" customFormat="1" customHeight="1" s="107">
      <c r="A152" s="199" t="n">
        <v>138</v>
      </c>
      <c r="B152" s="199" t="n"/>
      <c r="C152" s="29" t="inlineStr">
        <is>
          <t>21.1.06.09-0152</t>
        </is>
      </c>
      <c r="D152" s="201" t="inlineStr">
        <is>
          <t>Кабель силовой с медными жилами ВВГнг(A)-LS 3х2,5-660</t>
        </is>
      </c>
      <c r="E152" s="199" t="inlineStr">
        <is>
          <t>1000 м</t>
        </is>
      </c>
      <c r="F152" s="199" t="n">
        <v>0.963</v>
      </c>
      <c r="G152" s="200" t="n">
        <v>6920.41</v>
      </c>
      <c r="H152" s="200">
        <f>ROUND(F152*G152,2)</f>
        <v/>
      </c>
    </row>
    <row r="153" ht="31.5" customFormat="1" customHeight="1" s="107">
      <c r="A153" s="199" t="n">
        <v>139</v>
      </c>
      <c r="B153" s="199" t="n"/>
      <c r="C153" s="29" t="inlineStr">
        <is>
          <t>08.4.02.06-0003</t>
        </is>
      </c>
      <c r="D153" s="201" t="inlineStr">
        <is>
          <t>Сетка сварная из холоднотянутой проволоки 4-5 мм</t>
        </is>
      </c>
      <c r="E153" s="199" t="inlineStr">
        <is>
          <t>т</t>
        </is>
      </c>
      <c r="F153" s="199" t="n">
        <v>0.7513</v>
      </c>
      <c r="G153" s="200" t="n">
        <v>8780.09</v>
      </c>
      <c r="H153" s="200">
        <f>ROUND(F153*G153,2)</f>
        <v/>
      </c>
    </row>
    <row r="154" ht="31.5" customFormat="1" customHeight="1" s="107">
      <c r="A154" s="199" t="n">
        <v>140</v>
      </c>
      <c r="B154" s="199" t="n"/>
      <c r="C154" s="29" t="inlineStr">
        <is>
          <t>Прайс из СД ОП</t>
        </is>
      </c>
      <c r="D154" s="201" t="inlineStr">
        <is>
          <t>Фильтр кассетный FRC 70-40</t>
        </is>
      </c>
      <c r="E154" s="199" t="inlineStr">
        <is>
          <t>шт</t>
        </is>
      </c>
      <c r="F154" s="199" t="n">
        <v>6</v>
      </c>
      <c r="G154" s="200" t="n">
        <v>1093.34</v>
      </c>
      <c r="H154" s="200">
        <f>ROUND(F154*G154,2)</f>
        <v/>
      </c>
    </row>
    <row r="155" ht="15.75" customFormat="1" customHeight="1" s="107">
      <c r="A155" s="199" t="n">
        <v>141</v>
      </c>
      <c r="B155" s="199" t="n"/>
      <c r="C155" s="29" t="inlineStr">
        <is>
          <t>14.3.02.01-0111</t>
        </is>
      </c>
      <c r="D155" s="201" t="inlineStr">
        <is>
          <t>Краска акриловая ВД-АК-101</t>
        </is>
      </c>
      <c r="E155" s="199" t="inlineStr">
        <is>
          <t>т</t>
        </is>
      </c>
      <c r="F155" s="199" t="n">
        <v>0.605559</v>
      </c>
      <c r="G155" s="200" t="n">
        <v>10810</v>
      </c>
      <c r="H155" s="200">
        <f>ROUND(F155*G155,2)</f>
        <v/>
      </c>
    </row>
    <row r="156" ht="31.5" customFormat="1" customHeight="1" s="107">
      <c r="A156" s="199" t="n">
        <v>142</v>
      </c>
      <c r="B156" s="199" t="n"/>
      <c r="C156" s="29" t="inlineStr">
        <is>
          <t>21.1.06.09-0176</t>
        </is>
      </c>
      <c r="D156" s="201" t="inlineStr">
        <is>
          <t>Кабель силовой с медными жилами ВВГнг(A)-LS 5х2,5-660</t>
        </is>
      </c>
      <c r="E156" s="199" t="inlineStr">
        <is>
          <t>1000 м</t>
        </is>
      </c>
      <c r="F156" s="199" t="n">
        <v>0.546</v>
      </c>
      <c r="G156" s="200" t="n">
        <v>11836.8</v>
      </c>
      <c r="H156" s="200">
        <f>ROUND(F156*G156,2)</f>
        <v/>
      </c>
    </row>
    <row r="157" ht="63" customFormat="1" customHeight="1" s="107">
      <c r="A157" s="199" t="n">
        <v>143</v>
      </c>
      <c r="B157" s="199" t="n"/>
      <c r="C157" s="29" t="inlineStr">
        <is>
          <t>19.1.01.11-0001</t>
        </is>
      </c>
      <c r="D157" s="201" t="inlineStr">
        <is>
          <t>Крепления для воздуховодов оцинкованные (подвески СТД, подвески регулируемые СТД, тяги, хомуты, кронштейны, траверсы, ленты, шпильки, профили)</t>
        </is>
      </c>
      <c r="E157" s="199" t="inlineStr">
        <is>
          <t>т</t>
        </is>
      </c>
      <c r="F157" s="199" t="n">
        <v>0.5</v>
      </c>
      <c r="G157" s="200" t="n">
        <v>12676.79</v>
      </c>
      <c r="H157" s="200">
        <f>ROUND(F157*G157,2)</f>
        <v/>
      </c>
    </row>
    <row r="158" ht="47.25" customFormat="1" customHeight="1" s="107">
      <c r="A158" s="199" t="n">
        <v>144</v>
      </c>
      <c r="B158" s="199" t="n"/>
      <c r="C158" s="29" t="inlineStr">
        <is>
          <t>07.1.01.01-0020</t>
        </is>
      </c>
      <c r="D158" s="201" t="inlineStr">
        <is>
          <t>Дверь противопожарная металлическая: однопольная ДПМ-01/60, размером 1000х2100 мм</t>
        </is>
      </c>
      <c r="E158" s="199" t="inlineStr">
        <is>
          <t>шт</t>
        </is>
      </c>
      <c r="F158" s="199" t="n">
        <v>2</v>
      </c>
      <c r="G158" s="200" t="n">
        <v>3104.96</v>
      </c>
      <c r="H158" s="200">
        <f>ROUND(F158*G158,2)</f>
        <v/>
      </c>
    </row>
    <row r="159" ht="15.75" customFormat="1" customHeight="1" s="107">
      <c r="A159" s="199" t="n">
        <v>145</v>
      </c>
      <c r="B159" s="199" t="n"/>
      <c r="C159" s="29" t="inlineStr">
        <is>
          <t>04.3.01.09-0015</t>
        </is>
      </c>
      <c r="D159" s="201" t="inlineStr">
        <is>
          <t>Раствор готовый кладочный, цементный, М150</t>
        </is>
      </c>
      <c r="E159" s="199" t="inlineStr">
        <is>
          <t>м3</t>
        </is>
      </c>
      <c r="F159" s="199" t="n">
        <v>11.138247</v>
      </c>
      <c r="G159" s="200" t="n">
        <v>548.3</v>
      </c>
      <c r="H159" s="200">
        <f>ROUND(F159*G159,2)</f>
        <v/>
      </c>
    </row>
    <row r="160" ht="31.5" customFormat="1" customHeight="1" s="107">
      <c r="A160" s="199" t="n">
        <v>146</v>
      </c>
      <c r="B160" s="199" t="n"/>
      <c r="C160" s="29" t="inlineStr">
        <is>
          <t>19.1.01.03-0077</t>
        </is>
      </c>
      <c r="D160" s="201" t="inlineStr">
        <is>
          <t>Воздуховоды из оцинкованной стали толщиной: 0,7 мм, периметром до 1000 мм</t>
        </is>
      </c>
      <c r="E160" s="199" t="inlineStr">
        <is>
          <t>м2</t>
        </is>
      </c>
      <c r="F160" s="199" t="n">
        <v>51.4</v>
      </c>
      <c r="G160" s="200" t="n">
        <v>111.37</v>
      </c>
      <c r="H160" s="200">
        <f>ROUND(F160*G160,2)</f>
        <v/>
      </c>
    </row>
    <row r="161" ht="31.5" customFormat="1" customHeight="1" s="107">
      <c r="A161" s="199" t="n">
        <v>147</v>
      </c>
      <c r="B161" s="199" t="n"/>
      <c r="C161" s="29" t="inlineStr">
        <is>
          <t>01.6.04.02-0014</t>
        </is>
      </c>
      <c r="D161" s="201" t="inlineStr">
        <is>
          <t>Панели потолочные с комплектующими: ARMSTRONG OASIS</t>
        </is>
      </c>
      <c r="E161" s="199" t="inlineStr">
        <is>
          <t>м2</t>
        </is>
      </c>
      <c r="F161" s="199" t="n">
        <v>78.00190000000001</v>
      </c>
      <c r="G161" s="200" t="n">
        <v>73.02</v>
      </c>
      <c r="H161" s="200">
        <f>ROUND(F161*G161,2)</f>
        <v/>
      </c>
    </row>
    <row r="162" ht="31.5" customFormat="1" customHeight="1" s="107">
      <c r="A162" s="199" t="n">
        <v>148</v>
      </c>
      <c r="B162" s="199" t="n"/>
      <c r="C162" s="29" t="inlineStr">
        <is>
          <t>04.3.02.06-0003</t>
        </is>
      </c>
      <c r="D162" s="201" t="inlineStr">
        <is>
          <t>Смеси штукатурные рельефные на акриловой основе с эффектом "шуба" текстуры Декор</t>
        </is>
      </c>
      <c r="E162" s="199" t="inlineStr">
        <is>
          <t>кг</t>
        </is>
      </c>
      <c r="F162" s="199" t="n">
        <v>256.982</v>
      </c>
      <c r="G162" s="200" t="n">
        <v>22.1</v>
      </c>
      <c r="H162" s="200">
        <f>ROUND(F162*G162,2)</f>
        <v/>
      </c>
    </row>
    <row r="163" ht="31.5" customFormat="1" customHeight="1" s="107">
      <c r="A163" s="199" t="n">
        <v>149</v>
      </c>
      <c r="B163" s="199" t="n"/>
      <c r="C163" s="29" t="inlineStr">
        <is>
          <t>04.3.01.12-0003</t>
        </is>
      </c>
      <c r="D163" s="201" t="inlineStr">
        <is>
          <t>Раствор кладочный, цементно-известковый, М50</t>
        </is>
      </c>
      <c r="E163" s="199" t="inlineStr">
        <is>
          <t>м3</t>
        </is>
      </c>
      <c r="F163" s="199" t="n">
        <v>10.8932</v>
      </c>
      <c r="G163" s="200" t="n">
        <v>519.8</v>
      </c>
      <c r="H163" s="200">
        <f>ROUND(F163*G163,2)</f>
        <v/>
      </c>
    </row>
    <row r="164" ht="31.5" customFormat="1" customHeight="1" s="107">
      <c r="A164" s="199" t="n">
        <v>150</v>
      </c>
      <c r="B164" s="199" t="n"/>
      <c r="C164" s="29" t="inlineStr">
        <is>
          <t>01.7.04.01-0001</t>
        </is>
      </c>
      <c r="D164" s="201" t="inlineStr">
        <is>
          <t>Доводчик дверной DS 73 BC "Серия Premium", усилие закрывания EN2-5</t>
        </is>
      </c>
      <c r="E164" s="199" t="inlineStr">
        <is>
          <t>шт</t>
        </is>
      </c>
      <c r="F164" s="199" t="n">
        <v>15</v>
      </c>
      <c r="G164" s="200" t="n">
        <v>371.2</v>
      </c>
      <c r="H164" s="200">
        <f>ROUND(F164*G164,2)</f>
        <v/>
      </c>
    </row>
    <row r="165" ht="63" customFormat="1" customHeight="1" s="107">
      <c r="A165" s="199" t="n">
        <v>151</v>
      </c>
      <c r="B165" s="199" t="n"/>
      <c r="C165" s="29" t="inlineStr">
        <is>
          <t>04.3.02.09-0832</t>
        </is>
      </c>
      <c r="D165" s="201" t="inlineStr">
        <is>
          <t>Смесь сухая на основе высокоактивного портландцемента и корундовых заполнителей MASTERTOP 450 для упрочнения поверхности бетонных полов, цвет зеленый</t>
        </is>
      </c>
      <c r="E165" s="199" t="inlineStr">
        <is>
          <t>кг</t>
        </is>
      </c>
      <c r="F165" s="199" t="n">
        <v>538.337</v>
      </c>
      <c r="G165" s="200" t="n">
        <v>10.07</v>
      </c>
      <c r="H165" s="200">
        <f>ROUND(F165*G165,2)</f>
        <v/>
      </c>
    </row>
    <row r="166" ht="63" customFormat="1" customHeight="1" s="107">
      <c r="A166" s="199" t="n">
        <v>152</v>
      </c>
      <c r="B166" s="199" t="n"/>
      <c r="C166" s="29" t="inlineStr">
        <is>
          <t>ФССЦ тех.часть прил.8, т.1, п.1.3</t>
        </is>
      </c>
      <c r="D166" s="201" t="inlineStr">
        <is>
          <t>Надбавка за применение в чертежах КМ металлопроката, не предусмотренного для применения в строительных стальных конструкциях 33,21/33,21*0,03*11121,41=333,64</t>
        </is>
      </c>
      <c r="E166" s="199" t="inlineStr">
        <is>
          <t>т</t>
        </is>
      </c>
      <c r="F166" s="199" t="n">
        <v>134.344342</v>
      </c>
      <c r="G166" s="200" t="n">
        <v>40.05</v>
      </c>
      <c r="H166" s="200">
        <f>ROUND(F166*G166,2)</f>
        <v/>
      </c>
    </row>
    <row r="167" ht="15.75" customFormat="1" customHeight="1" s="107">
      <c r="A167" s="199" t="n">
        <v>153</v>
      </c>
      <c r="B167" s="199" t="n"/>
      <c r="C167" s="29" t="inlineStr">
        <is>
          <t>08.3.11.01-0058</t>
        </is>
      </c>
      <c r="D167" s="201" t="inlineStr">
        <is>
          <t>Швеллеры № 16, марка стали Ст3пс5</t>
        </is>
      </c>
      <c r="E167" s="199" t="inlineStr">
        <is>
          <t>т</t>
        </is>
      </c>
      <c r="F167" s="199" t="n">
        <v>0.82</v>
      </c>
      <c r="G167" s="200" t="n">
        <v>6423.2</v>
      </c>
      <c r="H167" s="200">
        <f>ROUND(F167*G167,2)</f>
        <v/>
      </c>
    </row>
    <row r="168" ht="15.75" customFormat="1" customHeight="1" s="107">
      <c r="A168" s="199" t="n">
        <v>154</v>
      </c>
      <c r="B168" s="199" t="n"/>
      <c r="C168" s="29" t="inlineStr">
        <is>
          <t>01.7.15.12-0014</t>
        </is>
      </c>
      <c r="D168" s="201" t="inlineStr">
        <is>
          <t>Шпильки резьбовая М10-2000</t>
        </is>
      </c>
      <c r="E168" s="199" t="inlineStr">
        <is>
          <t>шт</t>
        </is>
      </c>
      <c r="F168" s="199" t="n">
        <v>356</v>
      </c>
      <c r="G168" s="200" t="n">
        <v>14.45</v>
      </c>
      <c r="H168" s="200">
        <f>ROUND(F168*G168,2)</f>
        <v/>
      </c>
    </row>
    <row r="169" ht="31.5" customFormat="1" customHeight="1" s="107">
      <c r="A169" s="199" t="n">
        <v>155</v>
      </c>
      <c r="B169" s="199" t="n"/>
      <c r="C169" s="29" t="inlineStr">
        <is>
          <t>19.1.01.03-0079</t>
        </is>
      </c>
      <c r="D169" s="201" t="inlineStr">
        <is>
          <t>Воздуховоды из оцинкованной стали толщиной: 0,7 мм, периметром от 1700 до 4000 мм</t>
        </is>
      </c>
      <c r="E169" s="199" t="inlineStr">
        <is>
          <t>м2</t>
        </is>
      </c>
      <c r="F169" s="199" t="n">
        <v>47</v>
      </c>
      <c r="G169" s="200" t="n">
        <v>109.09</v>
      </c>
      <c r="H169" s="200">
        <f>ROUND(F169*G169,2)</f>
        <v/>
      </c>
    </row>
    <row r="170" ht="31.5" customFormat="1" customHeight="1" s="107">
      <c r="A170" s="199" t="n">
        <v>156</v>
      </c>
      <c r="B170" s="199" t="n"/>
      <c r="C170" s="29" t="inlineStr">
        <is>
          <t>24.3.05.08-0214</t>
        </is>
      </c>
      <c r="D170" s="201" t="inlineStr">
        <is>
          <t>Отвод литой полиэтиленовый 45 град., электросварной, диаметр 110 мм</t>
        </is>
      </c>
      <c r="E170" s="199" t="inlineStr">
        <is>
          <t>шт</t>
        </is>
      </c>
      <c r="F170" s="199" t="n">
        <v>7</v>
      </c>
      <c r="G170" s="200" t="n">
        <v>709.6</v>
      </c>
      <c r="H170" s="200">
        <f>ROUND(F170*G170,2)</f>
        <v/>
      </c>
    </row>
    <row r="171" ht="31.5" customFormat="1" customHeight="1" s="107">
      <c r="A171" s="199" t="n">
        <v>157</v>
      </c>
      <c r="B171" s="199" t="n"/>
      <c r="C171" s="29" t="inlineStr">
        <is>
          <t>21.1.06.09-0151</t>
        </is>
      </c>
      <c r="D171" s="201" t="inlineStr">
        <is>
          <t>Кабель силовой с медными жилами ВВГнг(A)-LS 3х1,5-660</t>
        </is>
      </c>
      <c r="E171" s="199" t="inlineStr">
        <is>
          <t>1000 м</t>
        </is>
      </c>
      <c r="F171" s="199" t="n">
        <v>0.982</v>
      </c>
      <c r="G171" s="200" t="n">
        <v>4832.12</v>
      </c>
      <c r="H171" s="200">
        <f>ROUND(F171*G171,2)</f>
        <v/>
      </c>
    </row>
    <row r="172" ht="31.5" customFormat="1" customHeight="1" s="107">
      <c r="A172" s="199" t="n">
        <v>158</v>
      </c>
      <c r="B172" s="199" t="n"/>
      <c r="C172" s="29" t="inlineStr">
        <is>
          <t>09.2.02.02-0011</t>
        </is>
      </c>
      <c r="D172" s="201" t="inlineStr">
        <is>
          <t>Рейка алюминиевая потолочная, ширина 100 мм</t>
        </is>
      </c>
      <c r="E172" s="199" t="inlineStr">
        <is>
          <t>м</t>
        </is>
      </c>
      <c r="F172" s="199" t="n">
        <v>190.89</v>
      </c>
      <c r="G172" s="200" t="n">
        <v>24.71</v>
      </c>
      <c r="H172" s="200">
        <f>ROUND(F172*G172,2)</f>
        <v/>
      </c>
    </row>
    <row r="173" ht="15.75" customFormat="1" customHeight="1" s="107">
      <c r="A173" s="199" t="n">
        <v>159</v>
      </c>
      <c r="B173" s="199" t="n"/>
      <c r="C173" s="29" t="inlineStr">
        <is>
          <t>04.3.01.09-0016</t>
        </is>
      </c>
      <c r="D173" s="201" t="inlineStr">
        <is>
          <t>Раствор готовый кладочный, цементный, М200</t>
        </is>
      </c>
      <c r="E173" s="199" t="inlineStr">
        <is>
          <t>м3</t>
        </is>
      </c>
      <c r="F173" s="199" t="n">
        <v>7.82</v>
      </c>
      <c r="G173" s="200" t="n">
        <v>600</v>
      </c>
      <c r="H173" s="200">
        <f>ROUND(F173*G173,2)</f>
        <v/>
      </c>
    </row>
    <row r="174" ht="15.75" customFormat="1" customHeight="1" s="107">
      <c r="A174" s="199" t="n">
        <v>160</v>
      </c>
      <c r="B174" s="199" t="n"/>
      <c r="C174" s="29" t="inlineStr">
        <is>
          <t>14.5.01.10-0003</t>
        </is>
      </c>
      <c r="D174" s="201" t="inlineStr">
        <is>
          <t>Пена монтажная</t>
        </is>
      </c>
      <c r="E174" s="199" t="inlineStr">
        <is>
          <t>л</t>
        </is>
      </c>
      <c r="F174" s="199" t="n">
        <v>99.9038269</v>
      </c>
      <c r="G174" s="200" t="n">
        <v>46.86</v>
      </c>
      <c r="H174" s="200">
        <f>ROUND(F174*G174,2)</f>
        <v/>
      </c>
    </row>
    <row r="175" ht="63" customFormat="1" customHeight="1" s="107">
      <c r="A175" s="199" t="n">
        <v>161</v>
      </c>
      <c r="B175" s="199" t="n"/>
      <c r="C175" s="29" t="inlineStr">
        <is>
          <t>07.2.06.03-0155</t>
        </is>
      </c>
      <c r="D175" s="201" t="inlineStr">
        <is>
          <t>Профиль направляющий, стальной, оцинкованный, для монтажа гипсовых перегородок и подвесных потолков, длина 3 м, сечение 60х27х0,6 мм</t>
        </is>
      </c>
      <c r="E175" s="199" t="inlineStr">
        <is>
          <t>м</t>
        </is>
      </c>
      <c r="F175" s="199" t="n">
        <v>844.88</v>
      </c>
      <c r="G175" s="200" t="n">
        <v>5.5</v>
      </c>
      <c r="H175" s="200">
        <f>ROUND(F175*G175,2)</f>
        <v/>
      </c>
    </row>
    <row r="176" ht="47.25" customFormat="1" customHeight="1" s="107">
      <c r="A176" s="199" t="n">
        <v>162</v>
      </c>
      <c r="B176" s="199" t="n"/>
      <c r="C176" s="29" t="inlineStr">
        <is>
          <t>01.7.07.04-0005</t>
        </is>
      </c>
      <c r="D176" s="201" t="inlineStr">
        <is>
          <t>Дисперсия поливинилацетатная гомополимерная грубодисперсная непластифицированная Д50Н</t>
        </is>
      </c>
      <c r="E176" s="199" t="inlineStr">
        <is>
          <t>кг</t>
        </is>
      </c>
      <c r="F176" s="199" t="n">
        <v>278.201</v>
      </c>
      <c r="G176" s="200" t="n">
        <v>16.6</v>
      </c>
      <c r="H176" s="200">
        <f>ROUND(F176*G176,2)</f>
        <v/>
      </c>
    </row>
    <row r="177" ht="47.25" customFormat="1" customHeight="1" s="107">
      <c r="A177" s="199" t="n">
        <v>163</v>
      </c>
      <c r="B177" s="199" t="n"/>
      <c r="C177" s="29" t="inlineStr">
        <is>
          <t>08.1.02.17-0100</t>
        </is>
      </c>
      <c r="D177" s="201" t="inlineStr">
        <is>
          <t>Сетка сварная из арматурной проволоки без покрытия, диаметр проволоки 5,0 мм, размер ячейки 200х200 мм</t>
        </is>
      </c>
      <c r="E177" s="199" t="inlineStr">
        <is>
          <t>м2</t>
        </is>
      </c>
      <c r="F177" s="199" t="n">
        <v>361.3</v>
      </c>
      <c r="G177" s="200" t="n">
        <v>12.31</v>
      </c>
      <c r="H177" s="200">
        <f>ROUND(F177*G177,2)</f>
        <v/>
      </c>
    </row>
    <row r="178" ht="63" customFormat="1" customHeight="1" s="107">
      <c r="A178" s="199" t="n">
        <v>164</v>
      </c>
      <c r="B178" s="199" t="n"/>
      <c r="C178" s="29" t="inlineStr">
        <is>
          <t>01.2.03.05-0001</t>
        </is>
      </c>
      <c r="D178" s="201" t="inlineStr">
        <is>
          <t>Праймер битумно-полимерный для подготовки (грунтования) изолируемой поверхности перед нанесением битумно-полимерных гидроизоляционных материалов</t>
        </is>
      </c>
      <c r="E178" s="199" t="inlineStr">
        <is>
          <t>кг</t>
        </is>
      </c>
      <c r="F178" s="199" t="n">
        <v>283.84</v>
      </c>
      <c r="G178" s="200" t="n">
        <v>15.41</v>
      </c>
      <c r="H178" s="200">
        <f>ROUND(F178*G178,2)</f>
        <v/>
      </c>
    </row>
    <row r="179" ht="15.75" customFormat="1" customHeight="1" s="107">
      <c r="A179" s="199" t="n">
        <v>165</v>
      </c>
      <c r="B179" s="199" t="n"/>
      <c r="C179" s="29" t="inlineStr">
        <is>
          <t>01.7.11.07-0032</t>
        </is>
      </c>
      <c r="D179" s="201" t="inlineStr">
        <is>
          <t>Электроды сварочные Э42, диаметр 4 мм</t>
        </is>
      </c>
      <c r="E179" s="199" t="inlineStr">
        <is>
          <t>т</t>
        </is>
      </c>
      <c r="F179" s="199" t="n">
        <v>0.4154073</v>
      </c>
      <c r="G179" s="200" t="n">
        <v>10315.01</v>
      </c>
      <c r="H179" s="200">
        <f>ROUND(F179*G179,2)</f>
        <v/>
      </c>
    </row>
    <row r="180" ht="15.75" customFormat="1" customHeight="1" s="107">
      <c r="A180" s="199" t="n">
        <v>166</v>
      </c>
      <c r="B180" s="199" t="n"/>
      <c r="C180" s="29" t="inlineStr">
        <is>
          <t>14.5.09.11-0102</t>
        </is>
      </c>
      <c r="D180" s="201" t="inlineStr">
        <is>
          <t>Уайт-спирит</t>
        </is>
      </c>
      <c r="E180" s="199" t="inlineStr">
        <is>
          <t>кг</t>
        </is>
      </c>
      <c r="F180" s="199" t="n">
        <v>637.2191104</v>
      </c>
      <c r="G180" s="200" t="n">
        <v>6.67</v>
      </c>
      <c r="H180" s="200">
        <f>ROUND(F180*G180,2)</f>
        <v/>
      </c>
    </row>
    <row r="181" ht="31.5" customFormat="1" customHeight="1" s="107">
      <c r="A181" s="199" t="n">
        <v>167</v>
      </c>
      <c r="B181" s="199" t="n"/>
      <c r="C181" s="29" t="inlineStr">
        <is>
          <t>20.4.04.01-0023</t>
        </is>
      </c>
      <c r="D181" s="201" t="inlineStr">
        <is>
          <t>Шкаф металлический навесной ШРН-1М-2/30, для установки в помещениях, емкость 30 пар</t>
        </is>
      </c>
      <c r="E181" s="199" t="inlineStr">
        <is>
          <t>шт</t>
        </is>
      </c>
      <c r="F181" s="199" t="n">
        <v>9</v>
      </c>
      <c r="G181" s="200" t="n">
        <v>467.82</v>
      </c>
      <c r="H181" s="200">
        <f>ROUND(F181*G181,2)</f>
        <v/>
      </c>
    </row>
    <row r="182" ht="31.5" customFormat="1" customHeight="1" s="107">
      <c r="A182" s="199" t="n">
        <v>168</v>
      </c>
      <c r="B182" s="199" t="n"/>
      <c r="C182" s="29" t="inlineStr">
        <is>
          <t>21.1.06.10-0199</t>
        </is>
      </c>
      <c r="D182" s="201" t="inlineStr">
        <is>
          <t>Кабель силовой с медными жилами ВВГнг(A)-FRLS 5х2,5ок(N,PE)-1000</t>
        </is>
      </c>
      <c r="E182" s="199" t="inlineStr">
        <is>
          <t>1000 м</t>
        </is>
      </c>
      <c r="F182" s="199" t="n">
        <v>0.11</v>
      </c>
      <c r="G182" s="200" t="n">
        <v>36934.38</v>
      </c>
      <c r="H182" s="200">
        <f>ROUND(F182*G182,2)</f>
        <v/>
      </c>
    </row>
    <row r="183" ht="31.5" customFormat="1" customHeight="1" s="107">
      <c r="A183" s="199" t="n">
        <v>169</v>
      </c>
      <c r="B183" s="199" t="n"/>
      <c r="C183" s="29" t="inlineStr">
        <is>
          <t>20.2.07.06-0001</t>
        </is>
      </c>
      <c r="D183" s="201" t="inlineStr">
        <is>
          <t>Лоток кабельный проволочный, размер 50х50 мм, горячеоцинкованный</t>
        </is>
      </c>
      <c r="E183" s="199" t="inlineStr">
        <is>
          <t>м</t>
        </is>
      </c>
      <c r="F183" s="199" t="n">
        <v>170</v>
      </c>
      <c r="G183" s="200" t="n">
        <v>22.51</v>
      </c>
      <c r="H183" s="200">
        <f>ROUND(F183*G183,2)</f>
        <v/>
      </c>
    </row>
    <row r="184" ht="63" customFormat="1" customHeight="1" s="107">
      <c r="A184" s="199" t="n">
        <v>170</v>
      </c>
      <c r="B184" s="199" t="n"/>
      <c r="C184" s="29" t="inlineStr">
        <is>
          <t>14.5.11.03-0004</t>
        </is>
      </c>
      <c r="D184" s="201" t="inlineStr">
        <is>
      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      </is>
      </c>
      <c r="E184" s="199" t="inlineStr">
        <is>
          <t>кг</t>
        </is>
      </c>
      <c r="F184" s="199" t="n">
        <v>1350.435</v>
      </c>
      <c r="G184" s="200" t="n">
        <v>2.7</v>
      </c>
      <c r="H184" s="200">
        <f>ROUND(F184*G184,2)</f>
        <v/>
      </c>
    </row>
    <row r="185" ht="31.5" customFormat="1" customHeight="1" s="107">
      <c r="A185" s="199" t="n">
        <v>171</v>
      </c>
      <c r="B185" s="199" t="n"/>
      <c r="C185" s="29" t="inlineStr">
        <is>
          <t>04.3.01.12-0111</t>
        </is>
      </c>
      <c r="D185" s="201" t="inlineStr">
        <is>
          <t>Раствор готовый отделочный тяжелый, цементно-известковый, состав 1:1:6</t>
        </is>
      </c>
      <c r="E185" s="199" t="inlineStr">
        <is>
          <t>м3</t>
        </is>
      </c>
      <c r="F185" s="199" t="n">
        <v>6.7694</v>
      </c>
      <c r="G185" s="200" t="n">
        <v>517.91</v>
      </c>
      <c r="H185" s="200">
        <f>ROUND(F185*G185,2)</f>
        <v/>
      </c>
    </row>
    <row r="186" ht="63" customFormat="1" customHeight="1" s="107">
      <c r="A186" s="199" t="n">
        <v>172</v>
      </c>
      <c r="B186" s="199" t="n"/>
      <c r="C186" s="29" t="inlineStr">
        <is>
          <t>07.2.06.03-0112</t>
        </is>
      </c>
      <c r="D186" s="201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E186" s="199" t="inlineStr">
        <is>
          <t>м</t>
        </is>
      </c>
      <c r="F186" s="199" t="n">
        <v>566.9292</v>
      </c>
      <c r="G186" s="200" t="n">
        <v>6.16</v>
      </c>
      <c r="H186" s="200">
        <f>ROUND(F186*G186,2)</f>
        <v/>
      </c>
    </row>
    <row r="187" ht="47.25" customFormat="1" customHeight="1" s="107">
      <c r="A187" s="199" t="n">
        <v>173</v>
      </c>
      <c r="B187" s="199" t="n"/>
      <c r="C187" s="29" t="inlineStr">
        <is>
          <t>05.1.07.25-0071</t>
        </is>
      </c>
      <c r="D187" s="201" t="inlineStr">
        <is>
          <t>Марши и площадки лестничные 7П 42.14-2, бетон B25, объем 1,0 м3, расход арматуры 114,612 кг</t>
        </is>
      </c>
      <c r="E187" s="199" t="inlineStr">
        <is>
          <t>шт</t>
        </is>
      </c>
      <c r="F187" s="199" t="n">
        <v>1</v>
      </c>
      <c r="G187" s="200" t="n">
        <v>3470.24</v>
      </c>
      <c r="H187" s="200">
        <f>ROUND(F187*G187,2)</f>
        <v/>
      </c>
    </row>
    <row r="188" ht="15.75" customFormat="1" customHeight="1" s="107">
      <c r="A188" s="199" t="n">
        <v>174</v>
      </c>
      <c r="B188" s="199" t="n"/>
      <c r="C188" s="29" t="inlineStr">
        <is>
          <t>01.7.15.06-0111</t>
        </is>
      </c>
      <c r="D188" s="201" t="inlineStr">
        <is>
          <t>Гвозди строительные</t>
        </is>
      </c>
      <c r="E188" s="199" t="inlineStr">
        <is>
          <t>т</t>
        </is>
      </c>
      <c r="F188" s="199" t="n">
        <v>0.2833976</v>
      </c>
      <c r="G188" s="200" t="n">
        <v>11978</v>
      </c>
      <c r="H188" s="200">
        <f>ROUND(F188*G188,2)</f>
        <v/>
      </c>
    </row>
    <row r="189" ht="31.5" customFormat="1" customHeight="1" s="107">
      <c r="A189" s="199" t="n">
        <v>175</v>
      </c>
      <c r="B189" s="199" t="n"/>
      <c r="C189" s="29" t="inlineStr">
        <is>
          <t>21.1.06.09-0177</t>
        </is>
      </c>
      <c r="D189" s="201" t="inlineStr">
        <is>
          <t>Кабель силовой с медными жилами ВВГнг(A)-LS 5х4-660</t>
        </is>
      </c>
      <c r="E189" s="199" t="inlineStr">
        <is>
          <t>1000 м</t>
        </is>
      </c>
      <c r="F189" s="199" t="n">
        <v>0.186</v>
      </c>
      <c r="G189" s="200" t="n">
        <v>18047.85</v>
      </c>
      <c r="H189" s="200">
        <f>ROUND(F189*G189,2)</f>
        <v/>
      </c>
    </row>
    <row r="190" ht="47.25" customFormat="1" customHeight="1" s="107">
      <c r="A190" s="199" t="n">
        <v>176</v>
      </c>
      <c r="B190" s="199" t="n"/>
      <c r="C190" s="29" t="inlineStr">
        <is>
          <t>11.1.03.01-0079</t>
        </is>
      </c>
      <c r="D190" s="201" t="inlineStr">
        <is>
          <t>Бруски обрезные, хвойных пород, длина 4-6,5 м, ширина 75-150 мм, толщина 40-75 мм, сорт III</t>
        </is>
      </c>
      <c r="E190" s="199" t="inlineStr">
        <is>
          <t>м3</t>
        </is>
      </c>
      <c r="F190" s="199" t="n">
        <v>2.5904</v>
      </c>
      <c r="G190" s="200" t="n">
        <v>1287</v>
      </c>
      <c r="H190" s="200">
        <f>ROUND(F190*G190,2)</f>
        <v/>
      </c>
    </row>
    <row r="191" ht="31.5" customFormat="1" customHeight="1" s="107">
      <c r="A191" s="199" t="n">
        <v>177</v>
      </c>
      <c r="B191" s="199" t="n"/>
      <c r="C191" s="29" t="inlineStr">
        <is>
          <t>07.2.07.13-0191</t>
        </is>
      </c>
      <c r="D191" s="201" t="inlineStr">
        <is>
          <t>Стеллажи различного назначения (для механизированных складов)</t>
        </is>
      </c>
      <c r="E191" s="199" t="inlineStr">
        <is>
          <t>т</t>
        </is>
      </c>
      <c r="F191" s="199" t="n">
        <v>0.4</v>
      </c>
      <c r="G191" s="200" t="n">
        <v>8231.82</v>
      </c>
      <c r="H191" s="200">
        <f>ROUND(F191*G191,2)</f>
        <v/>
      </c>
    </row>
    <row r="192" ht="31.5" customFormat="1" customHeight="1" s="107">
      <c r="A192" s="199" t="n">
        <v>178</v>
      </c>
      <c r="B192" s="199" t="n"/>
      <c r="C192" s="29" t="inlineStr">
        <is>
          <t>21.1.06.10-0415</t>
        </is>
      </c>
      <c r="D192" s="201" t="inlineStr">
        <is>
          <t>Кабель силовой с медными жилами ВВГнг(A)-LS 5х70мс(N, PE)-1000</t>
        </is>
      </c>
      <c r="E192" s="199" t="inlineStr">
        <is>
          <t>1000 м</t>
        </is>
      </c>
      <c r="F192" s="199" t="n">
        <v>0.01</v>
      </c>
      <c r="G192" s="200" t="n">
        <v>328293.05</v>
      </c>
      <c r="H192" s="200">
        <f>ROUND(F192*G192,2)</f>
        <v/>
      </c>
    </row>
    <row r="193" ht="31.5" customFormat="1" customHeight="1" s="107">
      <c r="A193" s="199" t="n">
        <v>179</v>
      </c>
      <c r="B193" s="199" t="n"/>
      <c r="C193" s="29" t="inlineStr">
        <is>
          <t>08.1.02.17-0072</t>
        </is>
      </c>
      <c r="D193" s="201" t="inlineStr">
        <is>
          <t>Сетка противомоскитная стационарная, цвет белый</t>
        </is>
      </c>
      <c r="E193" s="199" t="inlineStr">
        <is>
          <t>м2</t>
        </is>
      </c>
      <c r="F193" s="199" t="n">
        <v>30.2296</v>
      </c>
      <c r="G193" s="200" t="n">
        <v>108.27</v>
      </c>
      <c r="H193" s="200">
        <f>ROUND(F193*G193,2)</f>
        <v/>
      </c>
    </row>
    <row r="194" ht="31.5" customFormat="1" customHeight="1" s="107">
      <c r="A194" s="199" t="n">
        <v>180</v>
      </c>
      <c r="B194" s="199" t="n"/>
      <c r="C194" s="29" t="inlineStr">
        <is>
          <t>08.1.02.22-0001</t>
        </is>
      </c>
      <c r="D194" s="201" t="inlineStr">
        <is>
          <t>Звенья водосточных труб из оцинкованной стали, толщина 0,55 мм, диаметр 140 мм</t>
        </is>
      </c>
      <c r="E194" s="199" t="inlineStr">
        <is>
          <t>м</t>
        </is>
      </c>
      <c r="F194" s="199" t="n">
        <v>54.6</v>
      </c>
      <c r="G194" s="200" t="n">
        <v>56.5</v>
      </c>
      <c r="H194" s="200">
        <f>ROUND(F194*G194,2)</f>
        <v/>
      </c>
    </row>
    <row r="195" ht="31.5" customFormat="1" customHeight="1" s="107">
      <c r="A195" s="199" t="n">
        <v>181</v>
      </c>
      <c r="B195" s="199" t="n"/>
      <c r="C195" s="29" t="inlineStr">
        <is>
          <t>01.7.15.04-0055</t>
        </is>
      </c>
      <c r="D195" s="201" t="inlineStr">
        <is>
          <t>Винты самонарезающие, оцинкованные, размер 5х45 мм</t>
        </is>
      </c>
      <c r="E195" s="199" t="inlineStr">
        <is>
          <t>т</t>
        </is>
      </c>
      <c r="F195" s="199" t="n">
        <v>0.128058</v>
      </c>
      <c r="G195" s="200" t="n">
        <v>22954.57</v>
      </c>
      <c r="H195" s="200">
        <f>ROUND(F195*G195,2)</f>
        <v/>
      </c>
    </row>
    <row r="196" ht="47.25" customFormat="1" customHeight="1" s="107">
      <c r="A196" s="199" t="n">
        <v>182</v>
      </c>
      <c r="B196" s="199" t="n"/>
      <c r="C196" s="29" t="inlineStr">
        <is>
          <t>11.1.03.06-0095</t>
        </is>
      </c>
      <c r="D196" s="201" t="inlineStr">
        <is>
          <t>Доска обрезная, хвойных пород, ширина 75-150 мм, толщина 44 мм и более, длина 4-6,5 м, сорт III</t>
        </is>
      </c>
      <c r="E196" s="199" t="inlineStr">
        <is>
          <t>м3</t>
        </is>
      </c>
      <c r="F196" s="199" t="n">
        <v>2.735625</v>
      </c>
      <c r="G196" s="200" t="n">
        <v>1056</v>
      </c>
      <c r="H196" s="200">
        <f>ROUND(F196*G196,2)</f>
        <v/>
      </c>
    </row>
    <row r="197" ht="15.75" customFormat="1" customHeight="1" s="107">
      <c r="A197" s="199" t="n">
        <v>183</v>
      </c>
      <c r="B197" s="199" t="n"/>
      <c r="C197" s="29" t="inlineStr">
        <is>
          <t>01.7.07.12-0024</t>
        </is>
      </c>
      <c r="D197" s="201" t="inlineStr">
        <is>
          <t>Пленка полиэтиленовая, толщина 0,15 мм</t>
        </is>
      </c>
      <c r="E197" s="199" t="inlineStr">
        <is>
          <t>м2</t>
        </is>
      </c>
      <c r="F197" s="199" t="n">
        <v>792.76</v>
      </c>
      <c r="G197" s="200" t="n">
        <v>3.62</v>
      </c>
      <c r="H197" s="200">
        <f>ROUND(F197*G197,2)</f>
        <v/>
      </c>
    </row>
    <row r="198" ht="47.25" customFormat="1" customHeight="1" s="107">
      <c r="A198" s="199" t="n">
        <v>184</v>
      </c>
      <c r="B198" s="199" t="n"/>
      <c r="C198" s="29" t="inlineStr">
        <is>
          <t>11.1.03.06-0094</t>
        </is>
      </c>
      <c r="D198" s="201" t="inlineStr">
        <is>
          <t>Доска обрезная, хвойных пород, ширина 75-150 мм, толщина 44 мм и более, длина 4-6,5 м, сорт II</t>
        </is>
      </c>
      <c r="E198" s="199" t="inlineStr">
        <is>
          <t>м3</t>
        </is>
      </c>
      <c r="F198" s="199" t="n">
        <v>2.16416</v>
      </c>
      <c r="G198" s="200" t="n">
        <v>1320</v>
      </c>
      <c r="H198" s="200">
        <f>ROUND(F198*G198,2)</f>
        <v/>
      </c>
    </row>
    <row r="199" ht="31.5" customFormat="1" customHeight="1" s="107">
      <c r="A199" s="199" t="n">
        <v>185</v>
      </c>
      <c r="B199" s="199" t="n"/>
      <c r="C199" s="29" t="inlineStr">
        <is>
          <t>08.1.02.03-0001</t>
        </is>
      </c>
      <c r="D199" s="201" t="inlineStr">
        <is>
          <t>Аквилон из оцинкованной стали с полимерным покрытием</t>
        </is>
      </c>
      <c r="E199" s="199" t="inlineStr">
        <is>
          <t>м</t>
        </is>
      </c>
      <c r="F199" s="199" t="n">
        <v>89.628</v>
      </c>
      <c r="G199" s="200" t="n">
        <v>31.05</v>
      </c>
      <c r="H199" s="200">
        <f>ROUND(F199*G199,2)</f>
        <v/>
      </c>
    </row>
    <row r="200" ht="47.25" customFormat="1" customHeight="1" s="107">
      <c r="A200" s="199" t="n">
        <v>186</v>
      </c>
      <c r="B200" s="199" t="n"/>
      <c r="C200" s="29" t="inlineStr">
        <is>
          <t>12.1.01.05-0050</t>
        </is>
      </c>
      <c r="D200" s="201" t="inlineStr">
        <is>
          <t>Колено трубы 60° металлическое для водосточных систем, окрашенное, диаметр 100 мм</t>
        </is>
      </c>
      <c r="E200" s="199" t="inlineStr">
        <is>
          <t>шт</t>
        </is>
      </c>
      <c r="F200" s="199" t="n">
        <v>30</v>
      </c>
      <c r="G200" s="200" t="n">
        <v>92.17</v>
      </c>
      <c r="H200" s="200">
        <f>ROUND(F200*G200,2)</f>
        <v/>
      </c>
    </row>
    <row r="201" ht="31.5" customFormat="1" customHeight="1" s="107">
      <c r="A201" s="199" t="n">
        <v>187</v>
      </c>
      <c r="B201" s="199" t="n"/>
      <c r="C201" s="29" t="inlineStr">
        <is>
          <t>08.1.02.01-0001</t>
        </is>
      </c>
      <c r="D201" s="201" t="inlineStr">
        <is>
          <t>Воронка водосточная из оцинкованной стали толщиной 0,5 мм, диаметр 100 мм</t>
        </is>
      </c>
      <c r="E201" s="199" t="inlineStr">
        <is>
          <t>шт</t>
        </is>
      </c>
      <c r="F201" s="199" t="n">
        <v>8</v>
      </c>
      <c r="G201" s="200" t="n">
        <v>344</v>
      </c>
      <c r="H201" s="200">
        <f>ROUND(F201*G201,2)</f>
        <v/>
      </c>
    </row>
    <row r="202" ht="47.25" customFormat="1" customHeight="1" s="107">
      <c r="A202" s="199" t="n">
        <v>188</v>
      </c>
      <c r="B202" s="199" t="n"/>
      <c r="C202" s="29" t="inlineStr">
        <is>
          <t>20.5.02.04-0008</t>
        </is>
      </c>
      <c r="D202" s="201" t="inlineStr">
        <is>
          <t>Коробка ответвительная с кабельными вводами (6 выводов, диаметр 20 мм), размер 80х80х40 мм, цвет серый</t>
        </is>
      </c>
      <c r="E202" s="199" t="inlineStr">
        <is>
          <t>10 шт</t>
        </is>
      </c>
      <c r="F202" s="199" t="n">
        <v>20.6</v>
      </c>
      <c r="G202" s="200" t="n">
        <v>132.24</v>
      </c>
      <c r="H202" s="200">
        <f>ROUND(F202*G202,2)</f>
        <v/>
      </c>
    </row>
    <row r="203" ht="47.25" customFormat="1" customHeight="1" s="107">
      <c r="A203" s="199" t="n">
        <v>189</v>
      </c>
      <c r="B203" s="199" t="n"/>
      <c r="C203" s="29" t="inlineStr">
        <is>
          <t>08.1.02.17-0094</t>
        </is>
      </c>
      <c r="D203" s="201" t="inlineStr">
        <is>
          <t>Сетка сварная из арматурной проволоки без покрытия, диаметр проволоки 4,0 мм, размер ячейки 150х150 мм</t>
        </is>
      </c>
      <c r="E203" s="199" t="inlineStr">
        <is>
          <t>м2</t>
        </is>
      </c>
      <c r="F203" s="199" t="n">
        <v>261.23</v>
      </c>
      <c r="G203" s="200" t="n">
        <v>10.38</v>
      </c>
      <c r="H203" s="200">
        <f>ROUND(F203*G203,2)</f>
        <v/>
      </c>
    </row>
    <row r="204" ht="31.5" customFormat="1" customHeight="1" s="107">
      <c r="A204" s="199" t="n">
        <v>190</v>
      </c>
      <c r="B204" s="199" t="n"/>
      <c r="C204" s="29" t="inlineStr">
        <is>
          <t>19.1.01.03-0078</t>
        </is>
      </c>
      <c r="D204" s="201" t="inlineStr">
        <is>
          <t>Воздуховоды из оцинкованной стали толщиной: 0,7 мм, периметром от 1100 до 1600 мм</t>
        </is>
      </c>
      <c r="E204" s="199" t="inlineStr">
        <is>
          <t>м2</t>
        </is>
      </c>
      <c r="F204" s="199" t="n">
        <v>25.98</v>
      </c>
      <c r="G204" s="200" t="n">
        <v>104.33</v>
      </c>
      <c r="H204" s="200">
        <f>ROUND(F204*G204,2)</f>
        <v/>
      </c>
    </row>
    <row r="205" ht="15.75" customFormat="1" customHeight="1" s="107">
      <c r="A205" s="199" t="n">
        <v>191</v>
      </c>
      <c r="B205" s="199" t="n"/>
      <c r="C205" s="29" t="inlineStr">
        <is>
          <t>14.5.09.07-0022</t>
        </is>
      </c>
      <c r="D205" s="201" t="inlineStr">
        <is>
          <t>Растворитель № 646</t>
        </is>
      </c>
      <c r="E205" s="199" t="inlineStr">
        <is>
          <t>т</t>
        </is>
      </c>
      <c r="F205" s="199" t="n">
        <v>0.2561</v>
      </c>
      <c r="G205" s="200" t="n">
        <v>10465</v>
      </c>
      <c r="H205" s="200">
        <f>ROUND(F205*G205,2)</f>
        <v/>
      </c>
    </row>
    <row r="206" ht="31.5" customFormat="1" customHeight="1" s="107">
      <c r="A206" s="199" t="n">
        <v>192</v>
      </c>
      <c r="B206" s="199" t="n"/>
      <c r="C206" s="29" t="inlineStr">
        <is>
          <t>Прайс из СД ОП</t>
        </is>
      </c>
      <c r="D206" s="201" t="inlineStr">
        <is>
          <t>Хомут соединительный НТК 160</t>
        </is>
      </c>
      <c r="E206" s="199" t="inlineStr">
        <is>
          <t>шт</t>
        </is>
      </c>
      <c r="F206" s="199" t="n">
        <v>24</v>
      </c>
      <c r="G206" s="200" t="n">
        <v>109.34</v>
      </c>
      <c r="H206" s="200">
        <f>ROUND(F206*G206,2)</f>
        <v/>
      </c>
    </row>
    <row r="207" ht="15.75" customFormat="1" customHeight="1" s="107">
      <c r="A207" s="199" t="n">
        <v>193</v>
      </c>
      <c r="B207" s="199" t="n"/>
      <c r="C207" s="29" t="inlineStr">
        <is>
          <t>14.4.04.08-0003</t>
        </is>
      </c>
      <c r="D207" s="201" t="inlineStr">
        <is>
          <t>Эмаль ПФ-115, серая</t>
        </is>
      </c>
      <c r="E207" s="199" t="inlineStr">
        <is>
          <t>т</t>
        </is>
      </c>
      <c r="F207" s="199" t="n">
        <v>0.1825014</v>
      </c>
      <c r="G207" s="200" t="n">
        <v>14312.87</v>
      </c>
      <c r="H207" s="200">
        <f>ROUND(F207*G207,2)</f>
        <v/>
      </c>
    </row>
    <row r="208" ht="31.5" customFormat="1" customHeight="1" s="107">
      <c r="A208" s="199" t="n">
        <v>194</v>
      </c>
      <c r="B208" s="199" t="n"/>
      <c r="C208" s="29" t="inlineStr">
        <is>
          <t>Прайс из СД ОП</t>
        </is>
      </c>
      <c r="D208" s="201" t="inlineStr">
        <is>
          <t>Огнетушитель ОУ-3</t>
        </is>
      </c>
      <c r="E208" s="199" t="inlineStr">
        <is>
          <t>шт</t>
        </is>
      </c>
      <c r="F208" s="199" t="n">
        <v>12</v>
      </c>
      <c r="G208" s="200" t="n">
        <v>216.33</v>
      </c>
      <c r="H208" s="200">
        <f>ROUND(F208*G208,2)</f>
        <v/>
      </c>
    </row>
    <row r="209" ht="15.75" customFormat="1" customHeight="1" s="107">
      <c r="A209" s="199" t="n">
        <v>195</v>
      </c>
      <c r="B209" s="199" t="n"/>
      <c r="C209" s="29" t="inlineStr">
        <is>
          <t>14.1.06.02-0002</t>
        </is>
      </c>
      <c r="D209" s="201" t="inlineStr">
        <is>
          <t>Клей для плитки (сухая смесь)</t>
        </is>
      </c>
      <c r="E209" s="199" t="inlineStr">
        <is>
          <t>т</t>
        </is>
      </c>
      <c r="F209" s="199" t="n">
        <v>0.880275</v>
      </c>
      <c r="G209" s="200" t="n">
        <v>2919.43</v>
      </c>
      <c r="H209" s="200">
        <f>ROUND(F209*G209,2)</f>
        <v/>
      </c>
    </row>
    <row r="210" ht="15.75" customFormat="1" customHeight="1" s="107">
      <c r="A210" s="199" t="n">
        <v>196</v>
      </c>
      <c r="B210" s="199" t="n"/>
      <c r="C210" s="29" t="inlineStr">
        <is>
          <t>01.7.06.02-0001</t>
        </is>
      </c>
      <c r="D210" s="201" t="inlineStr">
        <is>
          <t>Лента бутиловая</t>
        </is>
      </c>
      <c r="E210" s="199" t="inlineStr">
        <is>
          <t>м</t>
        </is>
      </c>
      <c r="F210" s="199" t="n">
        <v>397.141436</v>
      </c>
      <c r="G210" s="200" t="n">
        <v>6.38</v>
      </c>
      <c r="H210" s="200">
        <f>ROUND(F210*G210,2)</f>
        <v/>
      </c>
    </row>
    <row r="211" ht="31.5" customFormat="1" customHeight="1" s="107">
      <c r="A211" s="199" t="n">
        <v>197</v>
      </c>
      <c r="B211" s="199" t="n"/>
      <c r="C211" s="29" t="inlineStr">
        <is>
          <t>20.2.07.09-0023</t>
        </is>
      </c>
      <c r="D211" s="201" t="inlineStr">
        <is>
          <t>Угол горизонтальный 90°, сейсмостойкий ЛГ-100/300-30, горячеоцинкованный</t>
        </is>
      </c>
      <c r="E211" s="199" t="inlineStr">
        <is>
          <t>шт</t>
        </is>
      </c>
      <c r="F211" s="199" t="n">
        <v>4</v>
      </c>
      <c r="G211" s="200" t="n">
        <v>624.9</v>
      </c>
      <c r="H211" s="200">
        <f>ROUND(F211*G211,2)</f>
        <v/>
      </c>
    </row>
    <row r="212" ht="15.75" customFormat="1" customHeight="1" s="107">
      <c r="A212" s="199" t="n">
        <v>198</v>
      </c>
      <c r="B212" s="199" t="n"/>
      <c r="C212" s="29" t="inlineStr">
        <is>
          <t>14.4.02.04-0143</t>
        </is>
      </c>
      <c r="D212" s="201" t="inlineStr">
        <is>
          <t>Краска масляная земляная МА-0115, охра</t>
        </is>
      </c>
      <c r="E212" s="199" t="inlineStr">
        <is>
          <t>т</t>
        </is>
      </c>
      <c r="F212" s="199" t="n">
        <v>0.158972</v>
      </c>
      <c r="G212" s="200" t="n">
        <v>15584</v>
      </c>
      <c r="H212" s="200">
        <f>ROUND(F212*G212,2)</f>
        <v/>
      </c>
    </row>
    <row r="213" ht="15.75" customFormat="1" customHeight="1" s="107">
      <c r="A213" s="199" t="n">
        <v>199</v>
      </c>
      <c r="B213" s="199" t="n"/>
      <c r="C213" s="29" t="inlineStr">
        <is>
          <t>01.3.02.08-0001</t>
        </is>
      </c>
      <c r="D213" s="201" t="inlineStr">
        <is>
          <t>Кислород газообразный технический</t>
        </is>
      </c>
      <c r="E213" s="199" t="inlineStr">
        <is>
          <t>м3</t>
        </is>
      </c>
      <c r="F213" s="199" t="n">
        <v>384.804935</v>
      </c>
      <c r="G213" s="200" t="n">
        <v>6.22</v>
      </c>
      <c r="H213" s="200">
        <f>ROUND(F213*G213,2)</f>
        <v/>
      </c>
    </row>
    <row r="214" ht="31.5" customFormat="1" customHeight="1" s="107">
      <c r="A214" s="199" t="n">
        <v>200</v>
      </c>
      <c r="B214" s="199" t="n"/>
      <c r="C214" s="29" t="inlineStr">
        <is>
          <t>Прайс из СД ОП</t>
        </is>
      </c>
      <c r="D214" s="201" t="inlineStr">
        <is>
          <t>Лоток перфорированный прямой 100х400 мм_x000D_
(вес 1м - 4,7кг)</t>
        </is>
      </c>
      <c r="E214" s="199" t="inlineStr">
        <is>
          <t>м</t>
        </is>
      </c>
      <c r="F214" s="199" t="n">
        <v>8</v>
      </c>
      <c r="G214" s="200" t="n">
        <v>283.76</v>
      </c>
      <c r="H214" s="200">
        <f>ROUND(F214*G214,2)</f>
        <v/>
      </c>
    </row>
    <row r="215" ht="47.25" customFormat="1" customHeight="1" s="107">
      <c r="A215" s="199" t="n">
        <v>201</v>
      </c>
      <c r="B215" s="199" t="n"/>
      <c r="C215" s="29" t="inlineStr">
        <is>
          <t>14.4.01.02-0012</t>
        </is>
      </c>
      <c r="D215" s="201" t="inlineStr">
        <is>
          <t>Грунтовка укрепляющая, глубокого проникновения, быстросохнущая, паропроницаемая</t>
        </is>
      </c>
      <c r="E215" s="199" t="inlineStr">
        <is>
          <t>кг</t>
        </is>
      </c>
      <c r="F215" s="199" t="n">
        <v>167.644</v>
      </c>
      <c r="G215" s="200" t="n">
        <v>13.08</v>
      </c>
      <c r="H215" s="200">
        <f>ROUND(F215*G215,2)</f>
        <v/>
      </c>
    </row>
    <row r="216" ht="31.5" customFormat="1" customHeight="1" s="107">
      <c r="A216" s="199" t="n">
        <v>202</v>
      </c>
      <c r="B216" s="199" t="n"/>
      <c r="C216" s="29" t="inlineStr">
        <is>
          <t>18.3.01.02-0031</t>
        </is>
      </c>
      <c r="D216" s="201" t="inlineStr">
        <is>
          <t>Рукав пожарный льняной сухого прядения нормальный, диаметр 51 мм</t>
        </is>
      </c>
      <c r="E216" s="199" t="inlineStr">
        <is>
          <t>м</t>
        </is>
      </c>
      <c r="F216" s="199" t="n">
        <v>60</v>
      </c>
      <c r="G216" s="200" t="n">
        <v>36.2</v>
      </c>
      <c r="H216" s="200">
        <f>ROUND(F216*G216,2)</f>
        <v/>
      </c>
    </row>
    <row r="217" ht="15.75" customFormat="1" customHeight="1" s="107">
      <c r="A217" s="199" t="n">
        <v>203</v>
      </c>
      <c r="B217" s="199" t="n"/>
      <c r="C217" s="29" t="inlineStr">
        <is>
          <t>18.3.02.02-0012</t>
        </is>
      </c>
      <c r="D217" s="201" t="inlineStr">
        <is>
          <t>Шкаф пожарный, навесной с окном, ШПК-320</t>
        </is>
      </c>
      <c r="E217" s="199" t="inlineStr">
        <is>
          <t>шт</t>
        </is>
      </c>
      <c r="F217" s="199" t="n">
        <v>6</v>
      </c>
      <c r="G217" s="200" t="n">
        <v>360.51</v>
      </c>
      <c r="H217" s="200">
        <f>ROUND(F217*G217,2)</f>
        <v/>
      </c>
    </row>
    <row r="218" ht="15.75" customFormat="1" customHeight="1" s="107">
      <c r="A218" s="199" t="n">
        <v>204</v>
      </c>
      <c r="B218" s="199" t="n"/>
      <c r="C218" s="29" t="inlineStr">
        <is>
          <t>08.3.11.01-0091</t>
        </is>
      </c>
      <c r="D218" s="201" t="inlineStr">
        <is>
          <t>Швеллеры № 40, марка стали Ст0</t>
        </is>
      </c>
      <c r="E218" s="199" t="inlineStr">
        <is>
          <t>т</t>
        </is>
      </c>
      <c r="F218" s="199" t="n">
        <v>0.4382732</v>
      </c>
      <c r="G218" s="200" t="n">
        <v>4920</v>
      </c>
      <c r="H218" s="200">
        <f>ROUND(F218*G218,2)</f>
        <v/>
      </c>
    </row>
    <row r="219" ht="15.75" customFormat="1" customHeight="1" s="107">
      <c r="A219" s="199" t="n">
        <v>205</v>
      </c>
      <c r="B219" s="199" t="n"/>
      <c r="C219" s="29" t="inlineStr">
        <is>
          <t>07.3.02.11-0091</t>
        </is>
      </c>
      <c r="D219" s="201" t="inlineStr">
        <is>
          <t>Стальные конструкции перекрытия швов</t>
        </is>
      </c>
      <c r="E219" s="199" t="inlineStr">
        <is>
          <t>т</t>
        </is>
      </c>
      <c r="F219" s="199" t="n">
        <v>0.16</v>
      </c>
      <c r="G219" s="200" t="n">
        <v>13299.74</v>
      </c>
      <c r="H219" s="200">
        <f>ROUND(F219*G219,2)</f>
        <v/>
      </c>
    </row>
    <row r="220" ht="31.5" customFormat="1" customHeight="1" s="107">
      <c r="A220" s="199" t="n">
        <v>206</v>
      </c>
      <c r="B220" s="199" t="n"/>
      <c r="C220" s="29" t="inlineStr">
        <is>
          <t>01.7.06.04-0007</t>
        </is>
      </c>
      <c r="D220" s="201" t="inlineStr">
        <is>
          <t>Лента разделительная для сопряжения потолка из ЛГК со стеной</t>
        </is>
      </c>
      <c r="E220" s="199" t="inlineStr">
        <is>
          <t>100 м</t>
        </is>
      </c>
      <c r="F220" s="199" t="n">
        <v>12.254564</v>
      </c>
      <c r="G220" s="200" t="n">
        <v>173</v>
      </c>
      <c r="H220" s="200">
        <f>ROUND(F220*G220,2)</f>
        <v/>
      </c>
    </row>
    <row r="221" ht="31.5" customFormat="1" customHeight="1" s="107">
      <c r="A221" s="199" t="n">
        <v>207</v>
      </c>
      <c r="B221" s="199" t="n"/>
      <c r="C221" s="29" t="inlineStr">
        <is>
          <t>19.2.03.02-0005</t>
        </is>
      </c>
      <c r="D221" s="201" t="inlineStr">
        <is>
          <t>Решетки вентиляционные АМН, алюминиевые, размер 300х100 мм</t>
        </is>
      </c>
      <c r="E221" s="199" t="inlineStr">
        <is>
          <t>шт</t>
        </is>
      </c>
      <c r="F221" s="199" t="n">
        <v>14</v>
      </c>
      <c r="G221" s="200" t="n">
        <v>149.29</v>
      </c>
      <c r="H221" s="200">
        <f>ROUND(F221*G221,2)</f>
        <v/>
      </c>
    </row>
    <row r="222" ht="15.75" customFormat="1" customHeight="1" s="107">
      <c r="A222" s="199" t="n">
        <v>208</v>
      </c>
      <c r="B222" s="199" t="n"/>
      <c r="C222" s="29" t="inlineStr">
        <is>
          <t>08.3.05.05-0051</t>
        </is>
      </c>
      <c r="D222" s="201" t="inlineStr">
        <is>
          <t>Сталь листовая оцинкованная, толщина 0,5 мм</t>
        </is>
      </c>
      <c r="E222" s="199" t="inlineStr">
        <is>
          <t>т</t>
        </is>
      </c>
      <c r="F222" s="199" t="n">
        <v>0.1802378</v>
      </c>
      <c r="G222" s="200" t="n">
        <v>11200</v>
      </c>
      <c r="H222" s="200">
        <f>ROUND(F222*G222,2)</f>
        <v/>
      </c>
    </row>
    <row r="223" ht="31.5" customFormat="1" customHeight="1" s="107">
      <c r="A223" s="199" t="n">
        <v>209</v>
      </c>
      <c r="B223" s="199" t="n"/>
      <c r="C223" s="29" t="inlineStr">
        <is>
          <t>08.1.02.03-0081</t>
        </is>
      </c>
      <c r="D223" s="201" t="inlineStr">
        <is>
          <t>Планка откосная из оцинкованной стали с полимерным покрытием, ширина 250 мм</t>
        </is>
      </c>
      <c r="E223" s="199" t="inlineStr">
        <is>
          <t>м</t>
        </is>
      </c>
      <c r="F223" s="199" t="n">
        <v>89.628</v>
      </c>
      <c r="G223" s="200" t="n">
        <v>21.05</v>
      </c>
      <c r="H223" s="200">
        <f>ROUND(F223*G223,2)</f>
        <v/>
      </c>
    </row>
    <row r="224" ht="78.75" customFormat="1" customHeight="1" s="107">
      <c r="A224" s="199" t="n">
        <v>210</v>
      </c>
      <c r="B224" s="199" t="n"/>
      <c r="C224" s="29" t="inlineStr">
        <is>
          <t>11.3.03.05-0011</t>
        </is>
      </c>
      <c r="D224" s="201" t="inlineStr">
        <is>
          <t>Сэндвич-панели для откосов наружные слои листы из поливинилхлорида, внутреннее наполнение вспененный пенополистирол белые, ширина 1,5 м, длина 3,0 м, толщина 10 мм</t>
        </is>
      </c>
      <c r="E224" s="199" t="inlineStr">
        <is>
          <t>м2</t>
        </is>
      </c>
      <c r="F224" s="199" t="n">
        <v>31.3308</v>
      </c>
      <c r="G224" s="200" t="n">
        <v>59.16</v>
      </c>
      <c r="H224" s="200">
        <f>ROUND(F224*G224,2)</f>
        <v/>
      </c>
    </row>
    <row r="225" ht="31.5" customFormat="1" customHeight="1" s="107">
      <c r="A225" s="199" t="n">
        <v>211</v>
      </c>
      <c r="B225" s="199" t="n"/>
      <c r="C225" s="29" t="inlineStr">
        <is>
          <t>14.3.01.03-0001</t>
        </is>
      </c>
      <c r="D225" s="201" t="inlineStr">
        <is>
          <t>Состав грунтовочный глубокого проникновения</t>
        </is>
      </c>
      <c r="E225" s="199" t="inlineStr">
        <is>
          <t>кг</t>
        </is>
      </c>
      <c r="F225" s="199" t="n">
        <v>79.95099999999999</v>
      </c>
      <c r="G225" s="200" t="n">
        <v>21.77</v>
      </c>
      <c r="H225" s="200">
        <f>ROUND(F225*G225,2)</f>
        <v/>
      </c>
    </row>
    <row r="226" ht="47.25" customFormat="1" customHeight="1" s="107">
      <c r="A226" s="199" t="n">
        <v>212</v>
      </c>
      <c r="B226" s="199" t="n"/>
      <c r="C226" s="29" t="inlineStr">
        <is>
          <t>20.2.07.10-0021</t>
        </is>
      </c>
      <c r="D226" s="201" t="inlineStr">
        <is>
          <t>Секция горизонтальная для поворота кабельной трассы из лотков прямых на 90°, сейсмостойкая, СГ-50/100-90, горячеоцинкованная</t>
        </is>
      </c>
      <c r="E226" s="199" t="inlineStr">
        <is>
          <t>шт</t>
        </is>
      </c>
      <c r="F226" s="199" t="n">
        <v>20</v>
      </c>
      <c r="G226" s="200" t="n">
        <v>84.14</v>
      </c>
      <c r="H226" s="200">
        <f>ROUND(F226*G226,2)</f>
        <v/>
      </c>
    </row>
    <row r="227" ht="15.75" customFormat="1" customHeight="1" s="107">
      <c r="A227" s="199" t="n">
        <v>213</v>
      </c>
      <c r="B227" s="199" t="n"/>
      <c r="C227" s="29" t="inlineStr">
        <is>
          <t>01.7.06.11-0001</t>
        </is>
      </c>
      <c r="D227" s="201" t="inlineStr">
        <is>
          <t>Лента предварительно сжатая, уплотнительная</t>
        </is>
      </c>
      <c r="E227" s="199" t="inlineStr">
        <is>
          <t>10 м</t>
        </is>
      </c>
      <c r="F227" s="199" t="n">
        <v>26.1295446</v>
      </c>
      <c r="G227" s="200" t="n">
        <v>64.09999999999999</v>
      </c>
      <c r="H227" s="200">
        <f>ROUND(F227*G227,2)</f>
        <v/>
      </c>
    </row>
    <row r="228" ht="15.75" customFormat="1" customHeight="1" s="107">
      <c r="A228" s="199" t="n">
        <v>214</v>
      </c>
      <c r="B228" s="199" t="n"/>
      <c r="C228" s="29" t="inlineStr">
        <is>
          <t>01.7.03.01-0001</t>
        </is>
      </c>
      <c r="D228" s="201" t="inlineStr">
        <is>
          <t>Вода</t>
        </is>
      </c>
      <c r="E228" s="199" t="inlineStr">
        <is>
          <t>м3</t>
        </is>
      </c>
      <c r="F228" s="199" t="n">
        <v>680.7513299</v>
      </c>
      <c r="G228" s="200" t="n">
        <v>2.44</v>
      </c>
      <c r="H228" s="200">
        <f>ROUND(F228*G228,2)</f>
        <v/>
      </c>
    </row>
    <row r="229" ht="47.25" customFormat="1" customHeight="1" s="107">
      <c r="A229" s="199" t="n">
        <v>215</v>
      </c>
      <c r="B229" s="199" t="n"/>
      <c r="C229" s="29" t="inlineStr">
        <is>
          <t>20.3.03.04-0011</t>
        </is>
      </c>
      <c r="D229" s="201" t="inlineStr">
        <is>
          <t>Светильник аварийного освещения "ВЫХОД" под лампу КЛ с рассеивателем из поликарбоната, типа ЛБО 29-9-831 (БС-831)</t>
        </is>
      </c>
      <c r="E229" s="199" t="inlineStr">
        <is>
          <t>шт</t>
        </is>
      </c>
      <c r="F229" s="199" t="n">
        <v>8</v>
      </c>
      <c r="G229" s="200" t="n">
        <v>205.38</v>
      </c>
      <c r="H229" s="200">
        <f>ROUND(F229*G229,2)</f>
        <v/>
      </c>
    </row>
    <row r="230" ht="15.75" customFormat="1" customHeight="1" s="107">
      <c r="A230" s="199" t="n">
        <v>216</v>
      </c>
      <c r="B230" s="199" t="n"/>
      <c r="C230" s="29" t="inlineStr">
        <is>
          <t>01.7.15.07-0014</t>
        </is>
      </c>
      <c r="D230" s="201" t="inlineStr">
        <is>
          <t>Дюбели распорные полипропиленовые</t>
        </is>
      </c>
      <c r="E230" s="199" t="inlineStr">
        <is>
          <t>100 шт</t>
        </is>
      </c>
      <c r="F230" s="199" t="n">
        <v>19.079608</v>
      </c>
      <c r="G230" s="200" t="n">
        <v>86</v>
      </c>
      <c r="H230" s="200">
        <f>ROUND(F230*G230,2)</f>
        <v/>
      </c>
    </row>
    <row r="231" ht="31.5" customFormat="1" customHeight="1" s="107">
      <c r="A231" s="199" t="n">
        <v>217</v>
      </c>
      <c r="B231" s="199" t="n"/>
      <c r="C231" s="29" t="inlineStr">
        <is>
          <t>20.2.07.06-0015</t>
        </is>
      </c>
      <c r="D231" s="201" t="inlineStr">
        <is>
          <t>Лоток кабельный проволочный, размер 400х100 мм, горячеоцинкованный</t>
        </is>
      </c>
      <c r="E231" s="199" t="inlineStr">
        <is>
          <t>м</t>
        </is>
      </c>
      <c r="F231" s="199" t="n">
        <v>20</v>
      </c>
      <c r="G231" s="200" t="n">
        <v>81.92</v>
      </c>
      <c r="H231" s="200">
        <f>ROUND(F231*G231,2)</f>
        <v/>
      </c>
    </row>
    <row r="232" ht="31.5" customFormat="1" customHeight="1" s="107">
      <c r="A232" s="199" t="n">
        <v>218</v>
      </c>
      <c r="B232" s="199" t="n"/>
      <c r="C232" s="29" t="inlineStr">
        <is>
          <t>Прайс из СД ОП</t>
        </is>
      </c>
      <c r="D232" s="201" t="inlineStr">
        <is>
          <t>Кабель КГН-К 4х4</t>
        </is>
      </c>
      <c r="E232" s="199" t="inlineStr">
        <is>
          <t>м</t>
        </is>
      </c>
      <c r="F232" s="199" t="n">
        <v>55</v>
      </c>
      <c r="G232" s="200" t="n">
        <v>27.98</v>
      </c>
      <c r="H232" s="200">
        <f>ROUND(F232*G232,2)</f>
        <v/>
      </c>
    </row>
    <row r="233" ht="63" customFormat="1" customHeight="1" s="107">
      <c r="A233" s="199" t="n">
        <v>219</v>
      </c>
      <c r="B233" s="199" t="n"/>
      <c r="C233" s="29" t="inlineStr">
        <is>
          <t>23.5.02.02-0037</t>
        </is>
      </c>
      <c r="D233" s="201" t="inlineStr">
        <is>
          <t>Трубы стальные электросварные прямошовные со снятой фаской из стали марок Ст2кп-Ст4кп и Ст2пс-Ст4пс, наружный диаметр 76 мм, толщина стенки 3,5 мм</t>
        </is>
      </c>
      <c r="E233" s="199" t="inlineStr">
        <is>
          <t>м</t>
        </is>
      </c>
      <c r="F233" s="199" t="n">
        <v>40</v>
      </c>
      <c r="G233" s="200" t="n">
        <v>38.24</v>
      </c>
      <c r="H233" s="200">
        <f>ROUND(F233*G233,2)</f>
        <v/>
      </c>
    </row>
    <row r="234" ht="31.5" customFormat="1" customHeight="1" s="107">
      <c r="A234" s="199" t="n">
        <v>220</v>
      </c>
      <c r="B234" s="199" t="n"/>
      <c r="C234" s="29" t="inlineStr">
        <is>
          <t>21.1.06.09-0182</t>
        </is>
      </c>
      <c r="D234" s="201" t="inlineStr">
        <is>
          <t>Кабель силовой с медными жилами ВВГнг(A)-LS 5х35-660</t>
        </is>
      </c>
      <c r="E234" s="199" t="inlineStr">
        <is>
          <t>1000 м</t>
        </is>
      </c>
      <c r="F234" s="199" t="n">
        <v>0.01</v>
      </c>
      <c r="G234" s="200" t="n">
        <v>150364.44</v>
      </c>
      <c r="H234" s="200">
        <f>ROUND(F234*G234,2)</f>
        <v/>
      </c>
    </row>
    <row r="235" ht="15.75" customFormat="1" customHeight="1" s="107">
      <c r="A235" s="199" t="n">
        <v>221</v>
      </c>
      <c r="B235" s="199" t="n"/>
      <c r="C235" s="29" t="inlineStr">
        <is>
          <t>01.2.03.03-0062</t>
        </is>
      </c>
      <c r="D235" s="201" t="inlineStr">
        <is>
          <t>Мастика битумно-резиновая кровельная</t>
        </is>
      </c>
      <c r="E235" s="199" t="inlineStr">
        <is>
          <t>т</t>
        </is>
      </c>
      <c r="F235" s="199" t="n">
        <v>0.7257</v>
      </c>
      <c r="G235" s="200" t="n">
        <v>1995</v>
      </c>
      <c r="H235" s="200">
        <f>ROUND(F235*G235,2)</f>
        <v/>
      </c>
    </row>
    <row r="236" ht="47.25" customFormat="1" customHeight="1" s="107">
      <c r="A236" s="199" t="n">
        <v>222</v>
      </c>
      <c r="B236" s="199" t="n"/>
      <c r="C236" s="29" t="inlineStr">
        <is>
          <t>18.1.10.02-0002</t>
        </is>
      </c>
      <c r="D236" s="201" t="inlineStr">
        <is>
          <t>Вентиль пожарный 50-10 для воды, номинальное давление 1,0 МПа (10 кгс/см2), номинальный диаметр 50 мм</t>
        </is>
      </c>
      <c r="E236" s="199" t="inlineStr">
        <is>
          <t>шт</t>
        </is>
      </c>
      <c r="F236" s="199" t="n">
        <v>6</v>
      </c>
      <c r="G236" s="200" t="n">
        <v>240</v>
      </c>
      <c r="H236" s="200">
        <f>ROUND(F236*G236,2)</f>
        <v/>
      </c>
    </row>
    <row r="237" ht="47.25" customFormat="1" customHeight="1" s="107">
      <c r="A237" s="199" t="n">
        <v>223</v>
      </c>
      <c r="B237" s="199" t="n"/>
      <c r="C237" s="29" t="inlineStr">
        <is>
          <t>04.3.02.04-0155</t>
        </is>
      </c>
      <c r="D237" s="201" t="inlineStr">
        <is>
          <t>Смеси бетонные, БСГ, тяжелого бетона на гранитном щебне, фракция 5-20 мм, класс: B30 (М400), П3, F200, W8</t>
        </is>
      </c>
      <c r="E237" s="199" t="inlineStr">
        <is>
          <t>м3</t>
        </is>
      </c>
      <c r="F237" s="199" t="n">
        <v>1.827</v>
      </c>
      <c r="G237" s="200" t="n">
        <v>787.34</v>
      </c>
      <c r="H237" s="200">
        <f>ROUND(F237*G237,2)</f>
        <v/>
      </c>
    </row>
    <row r="238" ht="15.75" customFormat="1" customHeight="1" s="107">
      <c r="A238" s="199" t="n">
        <v>224</v>
      </c>
      <c r="B238" s="199" t="n"/>
      <c r="C238" s="29" t="inlineStr">
        <is>
          <t>14.5.11.02-0101</t>
        </is>
      </c>
      <c r="D238" s="201" t="inlineStr">
        <is>
          <t>Шпатлевка водно-дисперсионная</t>
        </is>
      </c>
      <c r="E238" s="199" t="inlineStr">
        <is>
          <t>т</t>
        </is>
      </c>
      <c r="F238" s="199" t="n">
        <v>0.12308</v>
      </c>
      <c r="G238" s="200" t="n">
        <v>11397.1</v>
      </c>
      <c r="H238" s="200">
        <f>ROUND(F238*G238,2)</f>
        <v/>
      </c>
    </row>
    <row r="239" ht="47.25" customFormat="1" customHeight="1" s="107">
      <c r="A239" s="199" t="n">
        <v>225</v>
      </c>
      <c r="B239" s="199" t="n"/>
      <c r="C239" s="29" t="inlineStr">
        <is>
          <t>19.2.02.01-0017</t>
        </is>
      </c>
      <c r="D239" s="201" t="inlineStr">
        <is>
          <t>Зонты вентиляционных систем из листовой и сортовой стали, прямоугольные, размер шахты 500х800 мм</t>
        </is>
      </c>
      <c r="E239" s="199" t="inlineStr">
        <is>
          <t>шт</t>
        </is>
      </c>
      <c r="F239" s="199" t="n">
        <v>2</v>
      </c>
      <c r="G239" s="200" t="n">
        <v>698.86</v>
      </c>
      <c r="H239" s="200">
        <f>ROUND(F239*G239,2)</f>
        <v/>
      </c>
    </row>
    <row r="240" ht="31.5" customFormat="1" customHeight="1" s="107">
      <c r="A240" s="199" t="n">
        <v>226</v>
      </c>
      <c r="B240" s="199" t="n"/>
      <c r="C240" s="29" t="inlineStr">
        <is>
          <t>01.2.01.02-0021</t>
        </is>
      </c>
      <c r="D240" s="201" t="inlineStr">
        <is>
          <t>Битумы нефтяные модифицированные для кровельных мастик БНМ-55/60</t>
        </is>
      </c>
      <c r="E240" s="199" t="inlineStr">
        <is>
          <t>т</t>
        </is>
      </c>
      <c r="F240" s="199" t="n">
        <v>0.84</v>
      </c>
      <c r="G240" s="200" t="n">
        <v>1596</v>
      </c>
      <c r="H240" s="200">
        <f>ROUND(F240*G240,2)</f>
        <v/>
      </c>
    </row>
    <row r="241" ht="47.25" customFormat="1" customHeight="1" s="107">
      <c r="A241" s="199" t="n">
        <v>227</v>
      </c>
      <c r="B241" s="199" t="n"/>
      <c r="C241" s="29" t="inlineStr">
        <is>
          <t>19.1.01.03-0016</t>
        </is>
      </c>
      <c r="D241" s="201" t="inlineStr">
        <is>
          <t>Воздуховоды из оцинкованной стали жесткие спирально-навивные, толщина 1,0 мм, диаметр 1000 мм</t>
        </is>
      </c>
      <c r="E241" s="199" t="inlineStr">
        <is>
          <t>м2</t>
        </is>
      </c>
      <c r="F241" s="199" t="n">
        <v>9.42</v>
      </c>
      <c r="G241" s="200" t="n">
        <v>140.36</v>
      </c>
      <c r="H241" s="200">
        <f>ROUND(F241*G241,2)</f>
        <v/>
      </c>
    </row>
    <row r="242" ht="63" customFormat="1" customHeight="1" s="107">
      <c r="A242" s="199" t="n">
        <v>228</v>
      </c>
      <c r="B242" s="199" t="n"/>
      <c r="C242" s="29" t="inlineStr">
        <is>
          <t>14.5.11.03-0001</t>
        </is>
      </c>
      <c r="D242" s="201" t="inlineStr">
        <is>
          <t>Смесь сухая шпатлевочная на основе высокопрочного гипса с полимерными добавками, крупность заполнителя не более 0,15 мм, прочность на изгиб 2,7 МПа</t>
        </is>
      </c>
      <c r="E242" s="199" t="inlineStr">
        <is>
          <t>кг</t>
        </is>
      </c>
      <c r="F242" s="199" t="n">
        <v>171.914</v>
      </c>
      <c r="G242" s="200" t="n">
        <v>7.46</v>
      </c>
      <c r="H242" s="200">
        <f>ROUND(F242*G242,2)</f>
        <v/>
      </c>
    </row>
    <row r="243" ht="47.25" customFormat="1" customHeight="1" s="107">
      <c r="A243" s="199" t="n">
        <v>229</v>
      </c>
      <c r="B243" s="199" t="n"/>
      <c r="C243" s="29" t="inlineStr">
        <is>
          <t>12.2.04.08-0026</t>
        </is>
      </c>
      <c r="D243" s="201" t="inlineStr">
        <is>
          <t>Маты минераловатные прошивные с покрытием сеткой, марка: "Wired mat 80" ROCKWOOL, толщиной 60 мм</t>
        </is>
      </c>
      <c r="E243" s="199" t="inlineStr">
        <is>
          <t>м3</t>
        </is>
      </c>
      <c r="F243" s="199" t="n">
        <v>0.9</v>
      </c>
      <c r="G243" s="200" t="n">
        <v>1421.9</v>
      </c>
      <c r="H243" s="200">
        <f>ROUND(F243*G243,2)</f>
        <v/>
      </c>
    </row>
    <row r="244" ht="15.75" customFormat="1" customHeight="1" s="107">
      <c r="A244" s="199" t="n">
        <v>230</v>
      </c>
      <c r="B244" s="199" t="n"/>
      <c r="C244" s="29" t="inlineStr">
        <is>
          <t>01.7.11.07-0036</t>
        </is>
      </c>
      <c r="D244" s="201" t="inlineStr">
        <is>
          <t>Электроды сварочные Э46, диаметр 4 мм</t>
        </is>
      </c>
      <c r="E244" s="199" t="inlineStr">
        <is>
          <t>кг</t>
        </is>
      </c>
      <c r="F244" s="199" t="n">
        <v>118.3193</v>
      </c>
      <c r="G244" s="200" t="n">
        <v>10.75</v>
      </c>
      <c r="H244" s="200">
        <f>ROUND(F244*G244,2)</f>
        <v/>
      </c>
    </row>
    <row r="245" ht="15.75" customFormat="1" customHeight="1" s="107">
      <c r="A245" s="199" t="n">
        <v>231</v>
      </c>
      <c r="B245" s="199" t="n"/>
      <c r="C245" s="29" t="inlineStr">
        <is>
          <t>01.7.07.29-0091</t>
        </is>
      </c>
      <c r="D245" s="201" t="inlineStr">
        <is>
          <t>Опилки древесные</t>
        </is>
      </c>
      <c r="E245" s="199" t="inlineStr">
        <is>
          <t>м3</t>
        </is>
      </c>
      <c r="F245" s="199" t="n">
        <v>35.7102</v>
      </c>
      <c r="G245" s="200" t="n">
        <v>34.92</v>
      </c>
      <c r="H245" s="200">
        <f>ROUND(F245*G245,2)</f>
        <v/>
      </c>
    </row>
    <row r="246" ht="15.75" customFormat="1" customHeight="1" s="107">
      <c r="A246" s="199" t="n">
        <v>232</v>
      </c>
      <c r="B246" s="199" t="n"/>
      <c r="C246" s="29" t="inlineStr">
        <is>
          <t>02.2.05.04-1777</t>
        </is>
      </c>
      <c r="D246" s="201" t="inlineStr">
        <is>
          <t>Щебень М 800, фракция 20-40 мм, группа 2</t>
        </is>
      </c>
      <c r="E246" s="199" t="inlineStr">
        <is>
          <t>м3</t>
        </is>
      </c>
      <c r="F246" s="199" t="n">
        <v>11.186</v>
      </c>
      <c r="G246" s="200" t="n">
        <v>108.4</v>
      </c>
      <c r="H246" s="200">
        <f>ROUND(F246*G246,2)</f>
        <v/>
      </c>
    </row>
    <row r="247" ht="31.5" customFormat="1" customHeight="1" s="107">
      <c r="A247" s="199" t="n">
        <v>233</v>
      </c>
      <c r="B247" s="199" t="n"/>
      <c r="C247" s="29" t="inlineStr">
        <is>
          <t>24.1.02.04-0002</t>
        </is>
      </c>
      <c r="D247" s="201" t="inlineStr">
        <is>
          <t>Скобы для крепления труб, номинальный наружный диаметр 20 мм</t>
        </is>
      </c>
      <c r="E247" s="199" t="inlineStr">
        <is>
          <t>шт</t>
        </is>
      </c>
      <c r="F247" s="199" t="n">
        <v>410</v>
      </c>
      <c r="G247" s="200" t="n">
        <v>2.87</v>
      </c>
      <c r="H247" s="200">
        <f>ROUND(F247*G247,2)</f>
        <v/>
      </c>
    </row>
    <row r="248" ht="15.75" customFormat="1" customHeight="1" s="107">
      <c r="A248" s="199" t="n">
        <v>234</v>
      </c>
      <c r="B248" s="199" t="n"/>
      <c r="C248" s="29" t="inlineStr">
        <is>
          <t>14.4.01.01-0003</t>
        </is>
      </c>
      <c r="D248" s="201" t="inlineStr">
        <is>
          <t>Грунтовка ГФ-021</t>
        </is>
      </c>
      <c r="E248" s="199" t="inlineStr">
        <is>
          <t>т</t>
        </is>
      </c>
      <c r="F248" s="199" t="n">
        <v>0.0751472</v>
      </c>
      <c r="G248" s="200" t="n">
        <v>15620</v>
      </c>
      <c r="H248" s="200">
        <f>ROUND(F248*G248,2)</f>
        <v/>
      </c>
    </row>
    <row r="249" ht="15.75" customFormat="1" customHeight="1" s="107">
      <c r="A249" s="199" t="n">
        <v>235</v>
      </c>
      <c r="B249" s="199" t="n"/>
      <c r="C249" s="29" t="inlineStr">
        <is>
          <t>01.3.01.03-0002</t>
        </is>
      </c>
      <c r="D249" s="201" t="inlineStr">
        <is>
          <t>Керосин для технических целей</t>
        </is>
      </c>
      <c r="E249" s="199" t="inlineStr">
        <is>
          <t>т</t>
        </is>
      </c>
      <c r="F249" s="199" t="n">
        <v>0.44996</v>
      </c>
      <c r="G249" s="200" t="n">
        <v>2606.9</v>
      </c>
      <c r="H249" s="200">
        <f>ROUND(F249*G249,2)</f>
        <v/>
      </c>
    </row>
    <row r="250" ht="15.75" customFormat="1" customHeight="1" s="107">
      <c r="A250" s="199" t="n">
        <v>236</v>
      </c>
      <c r="B250" s="199" t="n"/>
      <c r="C250" s="29" t="inlineStr">
        <is>
          <t>01.3.02.09-0022</t>
        </is>
      </c>
      <c r="D250" s="201" t="inlineStr">
        <is>
          <t>Пропан-бутан смесь техническая</t>
        </is>
      </c>
      <c r="E250" s="199" t="inlineStr">
        <is>
          <t>кг</t>
        </is>
      </c>
      <c r="F250" s="199" t="n">
        <v>185.9258436</v>
      </c>
      <c r="G250" s="200" t="n">
        <v>6.09</v>
      </c>
      <c r="H250" s="200">
        <f>ROUND(F250*G250,2)</f>
        <v/>
      </c>
    </row>
    <row r="251" ht="31.5" customFormat="1" customHeight="1" s="107">
      <c r="A251" s="199" t="n">
        <v>237</v>
      </c>
      <c r="B251" s="199" t="n"/>
      <c r="C251" s="29" t="inlineStr">
        <is>
          <t>19.2.03.01-1000</t>
        </is>
      </c>
      <c r="D251" s="201" t="inlineStr">
        <is>
          <t>Решетки жалюзийные наружные, из алюминия круглого сечения, диаметр 160 мм</t>
        </is>
      </c>
      <c r="E251" s="199" t="inlineStr">
        <is>
          <t>шт</t>
        </is>
      </c>
      <c r="F251" s="199" t="n">
        <v>3</v>
      </c>
      <c r="G251" s="200" t="n">
        <v>367.66</v>
      </c>
      <c r="H251" s="200">
        <f>ROUND(F251*G251,2)</f>
        <v/>
      </c>
    </row>
    <row r="252" ht="63" customFormat="1" customHeight="1" s="107">
      <c r="A252" s="199" t="n">
        <v>238</v>
      </c>
      <c r="B252" s="199" t="n"/>
      <c r="C252" s="29" t="inlineStr">
        <is>
          <t>07.2.06.03-0119</t>
        </is>
      </c>
      <c r="D252" s="201" t="inlineStr">
        <is>
          <t>Профиль направляющий, стальной, оцинкованный, для монтажа гипсовых перегородок и подвесных потолков, длина 3 м, сечение 28х27х0,6 мм</t>
        </is>
      </c>
      <c r="E252" s="199" t="inlineStr">
        <is>
          <t>м</t>
        </is>
      </c>
      <c r="F252" s="199" t="n">
        <v>275.66</v>
      </c>
      <c r="G252" s="200" t="n">
        <v>4</v>
      </c>
      <c r="H252" s="200">
        <f>ROUND(F252*G252,2)</f>
        <v/>
      </c>
    </row>
    <row r="253" ht="15.75" customFormat="1" customHeight="1" s="107">
      <c r="A253" s="199" t="n">
        <v>239</v>
      </c>
      <c r="B253" s="199" t="n"/>
      <c r="C253" s="29" t="inlineStr">
        <is>
          <t>20.2.03.13-0004</t>
        </is>
      </c>
      <c r="D253" s="201" t="inlineStr">
        <is>
          <t>Полка кабельная К-1163</t>
        </is>
      </c>
      <c r="E253" s="199" t="inlineStr">
        <is>
          <t>1000 шт</t>
        </is>
      </c>
      <c r="F253" s="199" t="n">
        <v>0.128</v>
      </c>
      <c r="G253" s="200" t="n">
        <v>8445.33</v>
      </c>
      <c r="H253" s="200">
        <f>ROUND(F253*G253,2)</f>
        <v/>
      </c>
    </row>
    <row r="254" ht="15.75" customFormat="1" customHeight="1" s="107">
      <c r="A254" s="199" t="n">
        <v>240</v>
      </c>
      <c r="B254" s="199" t="n"/>
      <c r="C254" s="29" t="inlineStr">
        <is>
          <t>11.1.03.01-0001</t>
        </is>
      </c>
      <c r="D254" s="201" t="inlineStr">
        <is>
          <t>Бруски деревянные, размер 50х50 мм</t>
        </is>
      </c>
      <c r="E254" s="199" t="inlineStr">
        <is>
          <t>м3</t>
        </is>
      </c>
      <c r="F254" s="199" t="n">
        <v>0.6427395</v>
      </c>
      <c r="G254" s="200" t="n">
        <v>1668</v>
      </c>
      <c r="H254" s="200">
        <f>ROUND(F254*G254,2)</f>
        <v/>
      </c>
    </row>
    <row r="255" ht="47.25" customFormat="1" customHeight="1" s="107">
      <c r="A255" s="199" t="n">
        <v>241</v>
      </c>
      <c r="B255" s="199" t="n"/>
      <c r="C255" s="29" t="inlineStr">
        <is>
          <t>04.3.02.09-0741</t>
        </is>
      </c>
      <c r="D255" s="201" t="inlineStr">
        <is>
          <t>Затирка эластичная для реставрации и заполнения швов между плитками шириной 4-16 мм, водостойкая</t>
        </is>
      </c>
      <c r="E255" s="199" t="inlineStr">
        <is>
          <t>т</t>
        </is>
      </c>
      <c r="F255" s="199" t="n">
        <v>0.11737</v>
      </c>
      <c r="G255" s="200" t="n">
        <v>9000</v>
      </c>
      <c r="H255" s="200">
        <f>ROUND(F255*G255,2)</f>
        <v/>
      </c>
    </row>
    <row r="256" ht="15.75" customFormat="1" customHeight="1" s="107">
      <c r="A256" s="199" t="n">
        <v>242</v>
      </c>
      <c r="B256" s="199" t="n"/>
      <c r="C256" s="29" t="inlineStr">
        <is>
          <t>14.1.02.04-0001</t>
        </is>
      </c>
      <c r="D256" s="201" t="inlineStr">
        <is>
          <t>Клей-мастика ПЕРМИНИД</t>
        </is>
      </c>
      <c r="E256" s="199" t="inlineStr">
        <is>
          <t>т</t>
        </is>
      </c>
      <c r="F256" s="199" t="n">
        <v>0.05913</v>
      </c>
      <c r="G256" s="200" t="n">
        <v>17731.8</v>
      </c>
      <c r="H256" s="200">
        <f>ROUND(F256*G256,2)</f>
        <v/>
      </c>
    </row>
    <row r="257" ht="15.75" customFormat="1" customHeight="1" s="107">
      <c r="A257" s="199" t="n">
        <v>243</v>
      </c>
      <c r="B257" s="199" t="n"/>
      <c r="C257" s="29" t="inlineStr">
        <is>
          <t>01.7.15.02-0051</t>
        </is>
      </c>
      <c r="D257" s="201" t="inlineStr">
        <is>
          <t>Болты анкерные</t>
        </is>
      </c>
      <c r="E257" s="199" t="inlineStr">
        <is>
          <t>т</t>
        </is>
      </c>
      <c r="F257" s="199" t="n">
        <v>0.10222</v>
      </c>
      <c r="G257" s="200" t="n">
        <v>10068</v>
      </c>
      <c r="H257" s="200">
        <f>ROUND(F257*G257,2)</f>
        <v/>
      </c>
    </row>
    <row r="258" ht="15.75" customFormat="1" customHeight="1" s="107">
      <c r="A258" s="199" t="n">
        <v>244</v>
      </c>
      <c r="B258" s="199" t="n"/>
      <c r="C258" s="29" t="inlineStr">
        <is>
          <t>01.3.01.01-0001</t>
        </is>
      </c>
      <c r="D258" s="201" t="inlineStr">
        <is>
          <t>Бензин авиационный Б-70</t>
        </is>
      </c>
      <c r="E258" s="199" t="inlineStr">
        <is>
          <t>т</t>
        </is>
      </c>
      <c r="F258" s="199" t="n">
        <v>0.2272</v>
      </c>
      <c r="G258" s="200" t="n">
        <v>4488.4</v>
      </c>
      <c r="H258" s="200">
        <f>ROUND(F258*G258,2)</f>
        <v/>
      </c>
    </row>
    <row r="259" ht="94.5" customFormat="1" customHeight="1" s="107">
      <c r="A259" s="199" t="n">
        <v>245</v>
      </c>
      <c r="B259" s="199" t="n"/>
      <c r="C259" s="29" t="inlineStr">
        <is>
          <t>18.2.01.05-0156</t>
        </is>
      </c>
      <c r="D259" s="201" t="inlineStr">
        <is>
          <t>Умывальники полуфарфоровые и фарфоровые с смесителем с нижней камерой смешивания, кронштейнами, сифоном бутылочным латунным и выпуском, овальные с выступающими установочными поверхностями, размер 650х500х150 мм</t>
        </is>
      </c>
      <c r="E259" s="199" t="inlineStr">
        <is>
          <t>компл</t>
        </is>
      </c>
      <c r="F259" s="199" t="n">
        <v>3</v>
      </c>
      <c r="G259" s="200" t="n">
        <v>339.54</v>
      </c>
      <c r="H259" s="200">
        <f>ROUND(F259*G259,2)</f>
        <v/>
      </c>
    </row>
    <row r="260" ht="31.5" customFormat="1" customHeight="1" s="107">
      <c r="A260" s="199" t="n">
        <v>246</v>
      </c>
      <c r="B260" s="199" t="n"/>
      <c r="C260" s="29" t="inlineStr">
        <is>
          <t>18.1.02.03-0022</t>
        </is>
      </c>
      <c r="D260" s="201" t="inlineStr">
        <is>
          <t>Задвижки стальные, номинальный диаметр 120 мм</t>
        </is>
      </c>
      <c r="E260" s="199" t="inlineStr">
        <is>
          <t>шт</t>
        </is>
      </c>
      <c r="F260" s="199" t="n">
        <v>1</v>
      </c>
      <c r="G260" s="200" t="n">
        <v>1014.11</v>
      </c>
      <c r="H260" s="200">
        <f>ROUND(F260*G260,2)</f>
        <v/>
      </c>
    </row>
    <row r="261" ht="31.5" customFormat="1" customHeight="1" s="107">
      <c r="A261" s="199" t="n">
        <v>247</v>
      </c>
      <c r="B261" s="199" t="n"/>
      <c r="C261" s="29" t="inlineStr">
        <is>
          <t>19.2.03.01-1002</t>
        </is>
      </c>
      <c r="D261" s="201" t="inlineStr">
        <is>
          <t>Решетки жалюзийные наружные, из алюминия круглого сечения, диаметр 200 мм</t>
        </is>
      </c>
      <c r="E261" s="199" t="inlineStr">
        <is>
          <t>шт</t>
        </is>
      </c>
      <c r="F261" s="199" t="n">
        <v>2</v>
      </c>
      <c r="G261" s="200" t="n">
        <v>502.93</v>
      </c>
      <c r="H261" s="200">
        <f>ROUND(F261*G261,2)</f>
        <v/>
      </c>
    </row>
    <row r="262" ht="31.5" customFormat="1" customHeight="1" s="107">
      <c r="A262" s="199" t="n">
        <v>248</v>
      </c>
      <c r="B262" s="199" t="n"/>
      <c r="C262" s="29" t="inlineStr">
        <is>
          <t>24.1.02.04-0003</t>
        </is>
      </c>
      <c r="D262" s="201" t="inlineStr">
        <is>
          <t>Скобы для крепления труб, номинальный наружный диаметр 25 мм</t>
        </is>
      </c>
      <c r="E262" s="199" t="inlineStr">
        <is>
          <t>шт</t>
        </is>
      </c>
      <c r="F262" s="199" t="n">
        <v>304</v>
      </c>
      <c r="G262" s="200" t="n">
        <v>3.27</v>
      </c>
      <c r="H262" s="200">
        <f>ROUND(F262*G262,2)</f>
        <v/>
      </c>
    </row>
    <row r="263" ht="15.75" customFormat="1" customHeight="1" s="107">
      <c r="A263" s="199" t="n">
        <v>249</v>
      </c>
      <c r="B263" s="199" t="n"/>
      <c r="C263" s="29" t="inlineStr">
        <is>
          <t>01.3.01.01-0010</t>
        </is>
      </c>
      <c r="D263" s="201" t="inlineStr">
        <is>
          <t>Бензин-растворитель</t>
        </is>
      </c>
      <c r="E263" s="199" t="inlineStr">
        <is>
          <t>кг</t>
        </is>
      </c>
      <c r="F263" s="199" t="n">
        <v>159.3</v>
      </c>
      <c r="G263" s="200" t="n">
        <v>6.15</v>
      </c>
      <c r="H263" s="200">
        <f>ROUND(F263*G263,2)</f>
        <v/>
      </c>
    </row>
    <row r="264" ht="47.25" customFormat="1" customHeight="1" s="107">
      <c r="A264" s="199" t="n">
        <v>250</v>
      </c>
      <c r="B264" s="199" t="n"/>
      <c r="C264" s="29" t="inlineStr">
        <is>
          <t>20.2.07.10-0022</t>
        </is>
      </c>
      <c r="D264" s="201" t="inlineStr">
        <is>
          <t>Секция горизонтальная для поворота кабельной трассы из лотков прямых на 90°, сейсмостойкая, СГ-50/200-90, горячеоцинкованная</t>
        </is>
      </c>
      <c r="E264" s="199" t="inlineStr">
        <is>
          <t>шт</t>
        </is>
      </c>
      <c r="F264" s="199" t="n">
        <v>8</v>
      </c>
      <c r="G264" s="200" t="n">
        <v>121.65</v>
      </c>
      <c r="H264" s="200">
        <f>ROUND(F264*G264,2)</f>
        <v/>
      </c>
    </row>
    <row r="265" ht="15.75" customFormat="1" customHeight="1" s="107">
      <c r="A265" s="199" t="n">
        <v>251</v>
      </c>
      <c r="B265" s="199" t="n"/>
      <c r="C265" s="29" t="inlineStr">
        <is>
          <t>18.2.01.06-0001</t>
        </is>
      </c>
      <c r="D265" s="201" t="inlineStr">
        <is>
          <t>Унитаз-компакт «Комфорт»</t>
        </is>
      </c>
      <c r="E265" s="199" t="inlineStr">
        <is>
          <t>компл</t>
        </is>
      </c>
      <c r="F265" s="199" t="n">
        <v>3</v>
      </c>
      <c r="G265" s="200" t="n">
        <v>318</v>
      </c>
      <c r="H265" s="200">
        <f>ROUND(F265*G265,2)</f>
        <v/>
      </c>
    </row>
    <row r="266" ht="31.5" customFormat="1" customHeight="1" s="107">
      <c r="A266" s="199" t="n">
        <v>252</v>
      </c>
      <c r="B266" s="199" t="n"/>
      <c r="C266" s="29" t="inlineStr">
        <is>
          <t>01.7.19.04-0031</t>
        </is>
      </c>
      <c r="D266" s="201" t="inlineStr">
        <is>
          <t>Прокладки резиновые (пластина техническая прессованная)</t>
        </is>
      </c>
      <c r="E266" s="199" t="inlineStr">
        <is>
          <t>кг</t>
        </is>
      </c>
      <c r="F266" s="199" t="n">
        <v>41.0703599</v>
      </c>
      <c r="G266" s="200" t="n">
        <v>23.09</v>
      </c>
      <c r="H266" s="200">
        <f>ROUND(F266*G266,2)</f>
        <v/>
      </c>
    </row>
    <row r="267" ht="15.75" customFormat="1" customHeight="1" s="107">
      <c r="A267" s="199" t="n">
        <v>253</v>
      </c>
      <c r="B267" s="199" t="n"/>
      <c r="C267" s="29" t="inlineStr">
        <is>
          <t>20.2.03.06-0011</t>
        </is>
      </c>
      <c r="D267" s="201" t="inlineStr">
        <is>
          <t>Крышка лотка PNK: 50 замковая, длина 2,5 м</t>
        </is>
      </c>
      <c r="E267" s="199" t="inlineStr">
        <is>
          <t>шт</t>
        </is>
      </c>
      <c r="F267" s="199" t="n">
        <v>78</v>
      </c>
      <c r="G267" s="200" t="n">
        <v>12.07</v>
      </c>
      <c r="H267" s="200">
        <f>ROUND(F267*G267,2)</f>
        <v/>
      </c>
    </row>
    <row r="268" ht="15.75" customFormat="1" customHeight="1" s="107">
      <c r="A268" s="199" t="n">
        <v>254</v>
      </c>
      <c r="B268" s="199" t="n"/>
      <c r="C268" s="29" t="inlineStr">
        <is>
          <t>11.3.03.01-0002</t>
        </is>
      </c>
      <c r="D268" s="201" t="inlineStr">
        <is>
          <t>Доски подоконные из ПВХ, ширина 150 мм</t>
        </is>
      </c>
      <c r="E268" s="199" t="inlineStr">
        <is>
          <t>м</t>
        </is>
      </c>
      <c r="F268" s="199" t="n">
        <v>44.48</v>
      </c>
      <c r="G268" s="200" t="n">
        <v>20.64</v>
      </c>
      <c r="H268" s="200">
        <f>ROUND(F268*G268,2)</f>
        <v/>
      </c>
    </row>
    <row r="269" ht="63" customFormat="1" customHeight="1" s="107">
      <c r="A269" s="199" t="n">
        <v>255</v>
      </c>
      <c r="B269" s="199" t="n"/>
      <c r="C269" s="29" t="inlineStr">
        <is>
          <t>01.7.15.14-0045</t>
        </is>
      </c>
      <c r="D269" s="201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3,5/35 мм</t>
        </is>
      </c>
      <c r="E269" s="199" t="inlineStr">
        <is>
          <t>100 шт</t>
        </is>
      </c>
      <c r="F269" s="199" t="n">
        <v>302.313386</v>
      </c>
      <c r="G269" s="200" t="n">
        <v>3</v>
      </c>
      <c r="H269" s="200">
        <f>ROUND(F269*G269,2)</f>
        <v/>
      </c>
    </row>
    <row r="270" ht="47.25" customFormat="1" customHeight="1" s="107">
      <c r="A270" s="199" t="n">
        <v>256</v>
      </c>
      <c r="B270" s="199" t="n"/>
      <c r="C270" s="29" t="inlineStr">
        <is>
          <t>01.7.06.05-0042</t>
        </is>
      </c>
      <c r="D270" s="201" t="inlineStr">
        <is>
          <t>Лента липкая изоляционная на поликасиновом компаунде, ширина 20-30 мм, толщина от 0,14 до 0,19 мм</t>
        </is>
      </c>
      <c r="E270" s="199" t="inlineStr">
        <is>
          <t>кг</t>
        </is>
      </c>
      <c r="F270" s="199" t="n">
        <v>9.9338704</v>
      </c>
      <c r="G270" s="200" t="n">
        <v>91.29000000000001</v>
      </c>
      <c r="H270" s="200">
        <f>ROUND(F270*G270,2)</f>
        <v/>
      </c>
    </row>
    <row r="271" ht="31.5" customFormat="1" customHeight="1" s="107">
      <c r="A271" s="199" t="n">
        <v>257</v>
      </c>
      <c r="B271" s="199" t="n"/>
      <c r="C271" s="29" t="inlineStr">
        <is>
          <t>01.7.16.03-0011</t>
        </is>
      </c>
      <c r="D271" s="201" t="inlineStr">
        <is>
          <t>Стойки деревометаллические раздвижные инвентарные</t>
        </is>
      </c>
      <c r="E271" s="199" t="inlineStr">
        <is>
          <t>шт</t>
        </is>
      </c>
      <c r="F271" s="199" t="n">
        <v>0.896</v>
      </c>
      <c r="G271" s="200" t="n">
        <v>1010</v>
      </c>
      <c r="H271" s="200">
        <f>ROUND(F271*G271,2)</f>
        <v/>
      </c>
    </row>
    <row r="272" ht="31.5" customFormat="1" customHeight="1" s="107">
      <c r="A272" s="199" t="n">
        <v>258</v>
      </c>
      <c r="B272" s="199" t="n"/>
      <c r="C272" s="29" t="inlineStr">
        <is>
          <t>20.4.03.05-0003</t>
        </is>
      </c>
      <c r="D272" s="201" t="inlineStr">
        <is>
          <t>Розетка открытой проводки двухгнездная с заземлением</t>
        </is>
      </c>
      <c r="E272" s="199" t="inlineStr">
        <is>
          <t>100 шт</t>
        </is>
      </c>
      <c r="F272" s="199" t="n">
        <v>0.41</v>
      </c>
      <c r="G272" s="200" t="n">
        <v>2202</v>
      </c>
      <c r="H272" s="200">
        <f>ROUND(F272*G272,2)</f>
        <v/>
      </c>
    </row>
    <row r="273" ht="47.25" customFormat="1" customHeight="1" s="107">
      <c r="A273" s="199" t="n">
        <v>259</v>
      </c>
      <c r="B273" s="199" t="n"/>
      <c r="C273" s="29" t="inlineStr">
        <is>
          <t>20.2.07.05-0003</t>
        </is>
      </c>
      <c r="D273" s="201" t="inlineStr">
        <is>
          <t>Лоток кабельный оцинкованный: перфорированный PNK 200-200х50 мм, длина 2,5 м</t>
        </is>
      </c>
      <c r="E273" s="199" t="inlineStr">
        <is>
          <t>шт</t>
        </is>
      </c>
      <c r="F273" s="199" t="n">
        <v>18.4</v>
      </c>
      <c r="G273" s="200" t="n">
        <v>47.85</v>
      </c>
      <c r="H273" s="200">
        <f>ROUND(F273*G273,2)</f>
        <v/>
      </c>
    </row>
    <row r="274" ht="31.5" customFormat="1" customHeight="1" s="107">
      <c r="A274" s="199" t="n">
        <v>260</v>
      </c>
      <c r="B274" s="199" t="n"/>
      <c r="C274" s="29" t="inlineStr">
        <is>
          <t>08.3.03.06-0002</t>
        </is>
      </c>
      <c r="D274" s="201" t="inlineStr">
        <is>
          <t>Проволока горячекатаная в мотках, диаметр 6,3-6,5 мм</t>
        </is>
      </c>
      <c r="E274" s="199" t="inlineStr">
        <is>
          <t>т</t>
        </is>
      </c>
      <c r="F274" s="199" t="n">
        <v>0.1971556</v>
      </c>
      <c r="G274" s="200" t="n">
        <v>4455.2</v>
      </c>
      <c r="H274" s="200">
        <f>ROUND(F274*G274,2)</f>
        <v/>
      </c>
    </row>
    <row r="275" ht="15.75" customFormat="1" customHeight="1" s="107">
      <c r="A275" s="199" t="n">
        <v>261</v>
      </c>
      <c r="B275" s="199" t="n"/>
      <c r="C275" s="29" t="inlineStr">
        <is>
          <t>14.5.09.07-0030</t>
        </is>
      </c>
      <c r="D275" s="201" t="inlineStr">
        <is>
          <t>Растворитель Р-4</t>
        </is>
      </c>
      <c r="E275" s="199" t="inlineStr">
        <is>
          <t>кг</t>
        </is>
      </c>
      <c r="F275" s="199" t="n">
        <v>91.93233619999999</v>
      </c>
      <c r="G275" s="200" t="n">
        <v>9.42</v>
      </c>
      <c r="H275" s="200">
        <f>ROUND(F275*G275,2)</f>
        <v/>
      </c>
    </row>
    <row r="276" ht="15.75" customFormat="1" customHeight="1" s="107">
      <c r="A276" s="199" t="n">
        <v>262</v>
      </c>
      <c r="B276" s="199" t="n"/>
      <c r="C276" s="29" t="inlineStr">
        <is>
          <t>01.7.20.08-0071</t>
        </is>
      </c>
      <c r="D276" s="201" t="inlineStr">
        <is>
          <t>Канат пеньковый пропитанный</t>
        </is>
      </c>
      <c r="E276" s="199" t="inlineStr">
        <is>
          <t>т</t>
        </is>
      </c>
      <c r="F276" s="199" t="n">
        <v>0.0226533</v>
      </c>
      <c r="G276" s="200" t="n">
        <v>37900</v>
      </c>
      <c r="H276" s="200">
        <f>ROUND(F276*G276,2)</f>
        <v/>
      </c>
    </row>
    <row r="277" ht="15.75" customFormat="1" customHeight="1" s="107">
      <c r="A277" s="199" t="n">
        <v>263</v>
      </c>
      <c r="B277" s="199" t="n"/>
      <c r="C277" s="29" t="inlineStr">
        <is>
          <t>01.7.11.07-0034</t>
        </is>
      </c>
      <c r="D277" s="201" t="inlineStr">
        <is>
          <t>Электроды сварочные Э42А, диаметр 4 мм</t>
        </is>
      </c>
      <c r="E277" s="199" t="inlineStr">
        <is>
          <t>кг</t>
        </is>
      </c>
      <c r="F277" s="199" t="n">
        <v>80.8275244</v>
      </c>
      <c r="G277" s="200" t="n">
        <v>10.57</v>
      </c>
      <c r="H277" s="200">
        <f>ROUND(F277*G277,2)</f>
        <v/>
      </c>
    </row>
    <row r="278" ht="15.75" customFormat="1" customHeight="1" s="107">
      <c r="A278" s="199" t="n">
        <v>264</v>
      </c>
      <c r="B278" s="199" t="n"/>
      <c r="C278" s="29" t="inlineStr">
        <is>
          <t>14.5.11.01-0001</t>
        </is>
      </c>
      <c r="D278" s="201" t="inlineStr">
        <is>
          <t>Шпатлевка клеевая</t>
        </is>
      </c>
      <c r="E278" s="199" t="inlineStr">
        <is>
          <t>т</t>
        </is>
      </c>
      <c r="F278" s="199" t="n">
        <v>0.1950095</v>
      </c>
      <c r="G278" s="200" t="n">
        <v>4294</v>
      </c>
      <c r="H278" s="200">
        <f>ROUND(F278*G278,2)</f>
        <v/>
      </c>
    </row>
    <row r="279" ht="31.5" customFormat="1" customHeight="1" s="107">
      <c r="A279" s="199" t="n">
        <v>265</v>
      </c>
      <c r="B279" s="199" t="n"/>
      <c r="C279" s="29" t="inlineStr">
        <is>
          <t>20.2.07.06-0007</t>
        </is>
      </c>
      <c r="D279" s="201" t="inlineStr">
        <is>
          <t>Лоток кабельный проволочный, размер 150х50 мм, горячеоцинкованный</t>
        </is>
      </c>
      <c r="E279" s="199" t="inlineStr">
        <is>
          <t>м</t>
        </is>
      </c>
      <c r="F279" s="199" t="n">
        <v>27</v>
      </c>
      <c r="G279" s="200" t="n">
        <v>30.33</v>
      </c>
      <c r="H279" s="200">
        <f>ROUND(F279*G279,2)</f>
        <v/>
      </c>
    </row>
    <row r="280" ht="47.25" customFormat="1" customHeight="1" s="107">
      <c r="A280" s="199" t="n">
        <v>266</v>
      </c>
      <c r="B280" s="199" t="n"/>
      <c r="C280" s="29" t="inlineStr">
        <is>
          <t>18.1.03.02-0002</t>
        </is>
      </c>
      <c r="D280" s="201" t="inlineStr">
        <is>
          <t>Затвор дисковый поворотный межфланцевый чугунный, рабочее давление 1,0-1,6 МПа, диаметр 50 мм</t>
        </is>
      </c>
      <c r="E280" s="199" t="inlineStr">
        <is>
          <t>шт</t>
        </is>
      </c>
      <c r="F280" s="199" t="n">
        <v>1</v>
      </c>
      <c r="G280" s="200" t="n">
        <v>817.99</v>
      </c>
      <c r="H280" s="200">
        <f>ROUND(F280*G280,2)</f>
        <v/>
      </c>
    </row>
    <row r="281" ht="47.25" customFormat="1" customHeight="1" s="107">
      <c r="A281" s="199" t="n">
        <v>267</v>
      </c>
      <c r="B281" s="199" t="n"/>
      <c r="C281" s="29" t="inlineStr">
        <is>
          <t>12.1.01.05-0046</t>
        </is>
      </c>
      <c r="D281" s="201" t="inlineStr">
        <is>
          <t>Колено трубы сливное 60° металлическое для водосточных систем, окрашенное, диаметр 100 мм</t>
        </is>
      </c>
      <c r="E281" s="199" t="inlineStr">
        <is>
          <t>шт</t>
        </is>
      </c>
      <c r="F281" s="199" t="n">
        <v>8</v>
      </c>
      <c r="G281" s="200" t="n">
        <v>101.19</v>
      </c>
      <c r="H281" s="200">
        <f>ROUND(F281*G281,2)</f>
        <v/>
      </c>
    </row>
    <row r="282" ht="47.25" customFormat="1" customHeight="1" s="107">
      <c r="A282" s="199" t="n">
        <v>268</v>
      </c>
      <c r="B282" s="199" t="n"/>
      <c r="C282" s="29" t="inlineStr">
        <is>
          <t>24.3.01.02-0012</t>
        </is>
      </c>
      <c r="D282" s="201" t="inlineStr">
        <is>
          <t>Трубы из самозатухающего ПВХ гибкие гофрированные, легкие, без протяжки, номинальный внутренний диаметр 20 мм</t>
        </is>
      </c>
      <c r="E282" s="199" t="inlineStr">
        <is>
          <t>м</t>
        </is>
      </c>
      <c r="F282" s="199" t="n">
        <v>410</v>
      </c>
      <c r="G282" s="200" t="n">
        <v>1.97</v>
      </c>
      <c r="H282" s="200">
        <f>ROUND(F282*G282,2)</f>
        <v/>
      </c>
    </row>
    <row r="283" ht="31.5" customFormat="1" customHeight="1" s="107">
      <c r="A283" s="199" t="n">
        <v>269</v>
      </c>
      <c r="B283" s="199" t="n"/>
      <c r="C283" s="29" t="inlineStr">
        <is>
          <t>04.3.01.09-0023</t>
        </is>
      </c>
      <c r="D283" s="201" t="inlineStr">
        <is>
          <t>Раствор отделочный тяжелый цементный, состав 1:3</t>
        </is>
      </c>
      <c r="E283" s="199" t="inlineStr">
        <is>
          <t>м3</t>
        </is>
      </c>
      <c r="F283" s="199" t="n">
        <v>1.6</v>
      </c>
      <c r="G283" s="200" t="n">
        <v>497</v>
      </c>
      <c r="H283" s="200">
        <f>ROUND(F283*G283,2)</f>
        <v/>
      </c>
    </row>
    <row r="284" ht="47.25" customFormat="1" customHeight="1" s="107">
      <c r="A284" s="199" t="n">
        <v>270</v>
      </c>
      <c r="B284" s="199" t="n"/>
      <c r="C284" s="29" t="inlineStr">
        <is>
          <t>12.1.01.05-0043</t>
        </is>
      </c>
      <c r="D284" s="201" t="inlineStr">
        <is>
          <t>Заглушка желоба металлическая для водосточных систем, покрытие полиэстер, диаметр 185 мм</t>
        </is>
      </c>
      <c r="E284" s="199" t="inlineStr">
        <is>
          <t>шт</t>
        </is>
      </c>
      <c r="F284" s="199" t="n">
        <v>62</v>
      </c>
      <c r="G284" s="200" t="n">
        <v>12.65</v>
      </c>
      <c r="H284" s="200">
        <f>ROUND(F284*G284,2)</f>
        <v/>
      </c>
    </row>
    <row r="285" ht="47.25" customFormat="1" customHeight="1" s="107">
      <c r="A285" s="199" t="n">
        <v>271</v>
      </c>
      <c r="B285" s="199" t="n"/>
      <c r="C285" s="29" t="inlineStr">
        <is>
          <t>23.8.03.11-0652</t>
        </is>
      </c>
      <c r="D285" s="201" t="inlineStr">
        <is>
          <t>Фланцы стальные плоские приварные из стали ВСт3сп2, ВСт3сп3, номинальное давление 1,0 МПа, номинальный диаметр 40 мм</t>
        </is>
      </c>
      <c r="E285" s="199" t="inlineStr">
        <is>
          <t>шт</t>
        </is>
      </c>
      <c r="F285" s="199" t="n">
        <v>34</v>
      </c>
      <c r="G285" s="200" t="n">
        <v>23</v>
      </c>
      <c r="H285" s="200">
        <f>ROUND(F285*G285,2)</f>
        <v/>
      </c>
    </row>
    <row r="286" ht="15.75" customFormat="1" customHeight="1" s="107">
      <c r="A286" s="199" t="n">
        <v>272</v>
      </c>
      <c r="B286" s="199" t="n"/>
      <c r="C286" s="29" t="inlineStr">
        <is>
          <t>01.7.15.10-0052</t>
        </is>
      </c>
      <c r="D286" s="201" t="inlineStr">
        <is>
          <t>Скобы двухлапковые</t>
        </is>
      </c>
      <c r="E286" s="199" t="inlineStr">
        <is>
          <t>10 шт</t>
        </is>
      </c>
      <c r="F286" s="199" t="n">
        <v>65.068</v>
      </c>
      <c r="G286" s="200" t="n">
        <v>11.89</v>
      </c>
      <c r="H286" s="200">
        <f>ROUND(F286*G286,2)</f>
        <v/>
      </c>
    </row>
    <row r="287" ht="47.25" customFormat="1" customHeight="1" s="107">
      <c r="A287" s="199" t="n">
        <v>273</v>
      </c>
      <c r="B287" s="199" t="n"/>
      <c r="C287" s="29" t="inlineStr">
        <is>
          <t>08.1.02.03-0021</t>
        </is>
      </c>
      <c r="D287" s="201" t="inlineStr">
        <is>
          <t>Водоотлив оконный из оцинкованной стали с полимерным покрытием, ширина планки 250 мм</t>
        </is>
      </c>
      <c r="E287" s="199" t="inlineStr">
        <is>
          <t>м</t>
        </is>
      </c>
      <c r="F287" s="199" t="n">
        <v>28.1688</v>
      </c>
      <c r="G287" s="200" t="n">
        <v>26.41</v>
      </c>
      <c r="H287" s="200">
        <f>ROUND(F287*G287,2)</f>
        <v/>
      </c>
    </row>
    <row r="288" ht="31.5" customFormat="1" customHeight="1" s="107">
      <c r="A288" s="199" t="n">
        <v>274</v>
      </c>
      <c r="B288" s="199" t="n"/>
      <c r="C288" s="29" t="inlineStr">
        <is>
          <t>19.2.03.03-0096</t>
        </is>
      </c>
      <c r="D288" s="201" t="inlineStr">
        <is>
          <t>Решетки вентиляционные наружные РН, из оцинкованной стали, размер 800х500 мм</t>
        </is>
      </c>
      <c r="E288" s="199" t="inlineStr">
        <is>
          <t>шт</t>
        </is>
      </c>
      <c r="F288" s="199" t="n">
        <v>2</v>
      </c>
      <c r="G288" s="200" t="n">
        <v>371.11</v>
      </c>
      <c r="H288" s="200">
        <f>ROUND(F288*G288,2)</f>
        <v/>
      </c>
    </row>
    <row r="289" ht="15.75" customFormat="1" customHeight="1" s="107">
      <c r="A289" s="199" t="n">
        <v>275</v>
      </c>
      <c r="B289" s="199" t="n"/>
      <c r="C289" s="29" t="inlineStr">
        <is>
          <t>08.1.02.11-0013</t>
        </is>
      </c>
      <c r="D289" s="201" t="inlineStr">
        <is>
          <t>Поковки оцинкованные, масса 2,825 кг</t>
        </is>
      </c>
      <c r="E289" s="199" t="inlineStr">
        <is>
          <t>т</t>
        </is>
      </c>
      <c r="F289" s="199" t="n">
        <v>0.09227399999999999</v>
      </c>
      <c r="G289" s="200" t="n">
        <v>7977</v>
      </c>
      <c r="H289" s="200">
        <f>ROUND(F289*G289,2)</f>
        <v/>
      </c>
    </row>
    <row r="290" ht="31.5" customFormat="1" customHeight="1" s="107">
      <c r="A290" s="199" t="n">
        <v>276</v>
      </c>
      <c r="B290" s="199" t="n"/>
      <c r="C290" s="29" t="inlineStr">
        <is>
          <t>04.3.02.09-0855</t>
        </is>
      </c>
      <c r="D290" s="201" t="inlineStr">
        <is>
          <t>Смесь сухая строительная гидроизоляционная "Доктор Бетон" тип: D222</t>
        </is>
      </c>
      <c r="E290" s="199" t="inlineStr">
        <is>
          <t>кг</t>
        </is>
      </c>
      <c r="F290" s="199" t="n">
        <v>47.187</v>
      </c>
      <c r="G290" s="200" t="n">
        <v>15.46</v>
      </c>
      <c r="H290" s="200">
        <f>ROUND(F290*G290,2)</f>
        <v/>
      </c>
    </row>
    <row r="291" ht="63" customFormat="1" customHeight="1" s="107">
      <c r="A291" s="199" t="n">
        <v>277</v>
      </c>
      <c r="B291" s="199" t="n"/>
      <c r="C291" s="29" t="inlineStr">
        <is>
          <t>23.8.04.12-0052</t>
        </is>
      </c>
      <c r="D291" s="201" t="inlineStr">
        <is>
          <t>Тройники переходные, номинальное давление до 16 МПа, номинальный диаметр 100х65 мм, наружный диаметр и толщина стенки 108х4-76х3,5 мм</t>
        </is>
      </c>
      <c r="E291" s="199" t="inlineStr">
        <is>
          <t>шт</t>
        </is>
      </c>
      <c r="F291" s="199" t="n">
        <v>3</v>
      </c>
      <c r="G291" s="200" t="n">
        <v>236.79</v>
      </c>
      <c r="H291" s="200">
        <f>ROUND(F291*G291,2)</f>
        <v/>
      </c>
    </row>
    <row r="292" ht="63" customFormat="1" customHeight="1" s="107">
      <c r="A292" s="199" t="n">
        <v>278</v>
      </c>
      <c r="B292" s="199" t="n"/>
      <c r="C292" s="29" t="inlineStr">
        <is>
          <t>23.3.06.01-0002</t>
        </is>
      </c>
      <c r="D292" s="201" t="inlineStr">
        <is>
          <t>Трубы стальные сварные оцинкованные водогазопроводные с резьбой, легкие, номинальный диаметр 20 мм, толщина стенки 2,5 мм</t>
        </is>
      </c>
      <c r="E292" s="199" t="inlineStr">
        <is>
          <t>м</t>
        </is>
      </c>
      <c r="F292" s="199" t="n">
        <v>30</v>
      </c>
      <c r="G292" s="200" t="n">
        <v>23.53</v>
      </c>
      <c r="H292" s="200">
        <f>ROUND(F292*G292,2)</f>
        <v/>
      </c>
    </row>
    <row r="293" ht="15.75" customFormat="1" customHeight="1" s="107">
      <c r="A293" s="199" t="n">
        <v>279</v>
      </c>
      <c r="B293" s="199" t="n"/>
      <c r="C293" s="29" t="inlineStr">
        <is>
          <t>20.2.03.06-0015</t>
        </is>
      </c>
      <c r="D293" s="201" t="inlineStr">
        <is>
          <t>Крышка лотка PNK: 200 замковая, длина 2,5 м</t>
        </is>
      </c>
      <c r="E293" s="199" t="inlineStr">
        <is>
          <t>шт</t>
        </is>
      </c>
      <c r="F293" s="199" t="n">
        <v>18.4</v>
      </c>
      <c r="G293" s="200" t="n">
        <v>37.44</v>
      </c>
      <c r="H293" s="200">
        <f>ROUND(F293*G293,2)</f>
        <v/>
      </c>
    </row>
    <row r="294" ht="47.25" customFormat="1" customHeight="1" s="107">
      <c r="A294" s="199" t="n">
        <v>280</v>
      </c>
      <c r="B294" s="199" t="n"/>
      <c r="C294" s="29" t="inlineStr">
        <is>
          <t>20.2.07.09-0008</t>
        </is>
      </c>
      <c r="D294" s="201" t="inlineStr">
        <is>
          <t>Угол вертикальный внешний 90°, сейсмостойкий ЛВ-100/300, горячеоцинкованный</t>
        </is>
      </c>
      <c r="E294" s="199" t="inlineStr">
        <is>
          <t>шт</t>
        </is>
      </c>
      <c r="F294" s="199" t="n">
        <v>2</v>
      </c>
      <c r="G294" s="200" t="n">
        <v>342.92</v>
      </c>
      <c r="H294" s="200">
        <f>ROUND(F294*G294,2)</f>
        <v/>
      </c>
    </row>
    <row r="295" ht="15.75" customFormat="1" customHeight="1" s="107">
      <c r="A295" s="199" t="n">
        <v>281</v>
      </c>
      <c r="B295" s="199" t="n"/>
      <c r="C295" s="29" t="inlineStr">
        <is>
          <t>20.2.08.05-0015</t>
        </is>
      </c>
      <c r="D295" s="201" t="inlineStr">
        <is>
          <t>Профиль монтажный</t>
        </is>
      </c>
      <c r="E295" s="199" t="inlineStr">
        <is>
          <t>м</t>
        </is>
      </c>
      <c r="F295" s="199" t="n">
        <v>17.8</v>
      </c>
      <c r="G295" s="200" t="n">
        <v>38.42</v>
      </c>
      <c r="H295" s="200">
        <f>ROUND(F295*G295,2)</f>
        <v/>
      </c>
    </row>
    <row r="296" ht="47.25" customFormat="1" customHeight="1" s="107">
      <c r="A296" s="199" t="n">
        <v>282</v>
      </c>
      <c r="B296" s="199" t="n"/>
      <c r="C296" s="29" t="inlineStr">
        <is>
          <t>11.1.03.01-0086</t>
        </is>
      </c>
      <c r="D296" s="201" t="inlineStr">
        <is>
          <t>Бруски обрезные, хвойных пород, длина 4-6,5 м, ширина 75-150 мм, толщина 150 мм и более, сорт II</t>
        </is>
      </c>
      <c r="E296" s="199" t="inlineStr">
        <is>
          <t>м3</t>
        </is>
      </c>
      <c r="F296" s="199" t="n">
        <v>0.3168</v>
      </c>
      <c r="G296" s="200" t="n">
        <v>2156</v>
      </c>
      <c r="H296" s="200">
        <f>ROUND(F296*G296,2)</f>
        <v/>
      </c>
    </row>
    <row r="297" ht="94.5" customFormat="1" customHeight="1" s="107">
      <c r="A297" s="199" t="n">
        <v>283</v>
      </c>
      <c r="B297" s="199" t="n"/>
      <c r="C297" s="29" t="inlineStr">
        <is>
          <t>14.1.06.01-0001</t>
        </is>
      </c>
      <c r="D297" s="201" t="inlineStr">
        <is>
      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      </is>
      </c>
      <c r="E297" s="199" t="inlineStr">
        <is>
          <t>кг</t>
        </is>
      </c>
      <c r="F297" s="199" t="n">
        <v>426.02</v>
      </c>
      <c r="G297" s="200" t="n">
        <v>1.58</v>
      </c>
      <c r="H297" s="200">
        <f>ROUND(F297*G297,2)</f>
        <v/>
      </c>
    </row>
    <row r="298" ht="31.5" customFormat="1" customHeight="1" s="107">
      <c r="A298" s="199" t="n">
        <v>284</v>
      </c>
      <c r="B298" s="199" t="n"/>
      <c r="C298" s="29" t="inlineStr">
        <is>
          <t>19.1.05.04-0007</t>
        </is>
      </c>
      <c r="D298" s="201" t="inlineStr">
        <is>
          <t>Диффузоры потолочные пластиковые универсальные, диаметр 125 мм</t>
        </is>
      </c>
      <c r="E298" s="199" t="inlineStr">
        <is>
          <t>шт</t>
        </is>
      </c>
      <c r="F298" s="199" t="n">
        <v>23</v>
      </c>
      <c r="G298" s="200" t="n">
        <v>29.2</v>
      </c>
      <c r="H298" s="200">
        <f>ROUND(F298*G298,2)</f>
        <v/>
      </c>
    </row>
    <row r="299" ht="31.5" customFormat="1" customHeight="1" s="107">
      <c r="A299" s="199" t="n">
        <v>285</v>
      </c>
      <c r="B299" s="199" t="n"/>
      <c r="C299" s="29" t="inlineStr">
        <is>
          <t>20.2.07.06-0003</t>
        </is>
      </c>
      <c r="D299" s="201" t="inlineStr">
        <is>
          <t>Лоток кабельный проволочный, размер 100х50 мм, горячеоцинкованный</t>
        </is>
      </c>
      <c r="E299" s="199" t="inlineStr">
        <is>
          <t>м</t>
        </is>
      </c>
      <c r="F299" s="199" t="n">
        <v>24</v>
      </c>
      <c r="G299" s="200" t="n">
        <v>27.32</v>
      </c>
      <c r="H299" s="200">
        <f>ROUND(F299*G299,2)</f>
        <v/>
      </c>
    </row>
    <row r="300" ht="31.5" customFormat="1" customHeight="1" s="107">
      <c r="A300" s="199" t="n">
        <v>286</v>
      </c>
      <c r="B300" s="199" t="n"/>
      <c r="C300" s="29" t="inlineStr">
        <is>
          <t>19.1.04.02-0006</t>
        </is>
      </c>
      <c r="D300" s="201" t="inlineStr">
        <is>
          <t>Дефлекторы статические из оцинкованной стали, диаметр 200 мм</t>
        </is>
      </c>
      <c r="E300" s="199" t="inlineStr">
        <is>
          <t>шт</t>
        </is>
      </c>
      <c r="F300" s="199" t="n">
        <v>1</v>
      </c>
      <c r="G300" s="200" t="n">
        <v>627.9299999999999</v>
      </c>
      <c r="H300" s="200">
        <f>ROUND(F300*G300,2)</f>
        <v/>
      </c>
    </row>
    <row r="301" ht="15.75" customFormat="1" customHeight="1" s="107">
      <c r="A301" s="199" t="n">
        <v>287</v>
      </c>
      <c r="B301" s="199" t="n"/>
      <c r="C301" s="29" t="inlineStr">
        <is>
          <t>11.2.13.04-0012</t>
        </is>
      </c>
      <c r="D301" s="201" t="inlineStr">
        <is>
          <t>Щиты из досок, толщина 40 мм</t>
        </is>
      </c>
      <c r="E301" s="199" t="inlineStr">
        <is>
          <t>м2</t>
        </is>
      </c>
      <c r="F301" s="199" t="n">
        <v>10.566</v>
      </c>
      <c r="G301" s="200" t="n">
        <v>57.63</v>
      </c>
      <c r="H301" s="200">
        <f>ROUND(F301*G301,2)</f>
        <v/>
      </c>
    </row>
    <row r="302" ht="47.25" customFormat="1" customHeight="1" s="107">
      <c r="A302" s="199" t="n">
        <v>288</v>
      </c>
      <c r="B302" s="199" t="n"/>
      <c r="C302" s="29" t="inlineStr">
        <is>
          <t>04.1.02.05-0028</t>
        </is>
      </c>
      <c r="D302" s="201" t="inlineStr">
        <is>
          <t>Смеси бетонные тяжелого бетона (БСТ), крупность заполнителя 10 мм, класс В22,5 (М300)</t>
        </is>
      </c>
      <c r="E302" s="199" t="inlineStr">
        <is>
          <t>м3</t>
        </is>
      </c>
      <c r="F302" s="199" t="n">
        <v>0.813348</v>
      </c>
      <c r="G302" s="200" t="n">
        <v>738.5599999999999</v>
      </c>
      <c r="H302" s="200">
        <f>ROUND(F302*G302,2)</f>
        <v/>
      </c>
    </row>
    <row r="303" ht="94.5" customFormat="1" customHeight="1" s="107">
      <c r="A303" s="199" t="n">
        <v>289</v>
      </c>
      <c r="B303" s="199" t="n"/>
      <c r="C303" s="29" t="inlineStr">
        <is>
          <t>14.5.01.10-0029</t>
        </is>
      </c>
      <c r="D303" s="201" t="inlineStr">
        <is>
      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      </is>
      </c>
      <c r="E303" s="199" t="inlineStr">
        <is>
          <t>шт</t>
        </is>
      </c>
      <c r="F303" s="199" t="n">
        <v>5.3298</v>
      </c>
      <c r="G303" s="200" t="n">
        <v>110.11</v>
      </c>
      <c r="H303" s="200">
        <f>ROUND(F303*G303,2)</f>
        <v/>
      </c>
    </row>
    <row r="304" ht="15.75" customFormat="1" customHeight="1" s="107">
      <c r="A304" s="199" t="n">
        <v>290</v>
      </c>
      <c r="B304" s="199" t="n"/>
      <c r="C304" s="29" t="inlineStr">
        <is>
          <t>07.2.07.13-0171</t>
        </is>
      </c>
      <c r="D304" s="201" t="inlineStr">
        <is>
          <t>Подкладки металлические</t>
        </is>
      </c>
      <c r="E304" s="199" t="inlineStr">
        <is>
          <t>кг</t>
        </is>
      </c>
      <c r="F304" s="199" t="n">
        <v>45.2</v>
      </c>
      <c r="G304" s="200" t="n">
        <v>12.6</v>
      </c>
      <c r="H304" s="200">
        <f>ROUND(F304*G304,2)</f>
        <v/>
      </c>
    </row>
    <row r="305" ht="31.5" customFormat="1" customHeight="1" s="107">
      <c r="A305" s="199" t="n">
        <v>291</v>
      </c>
      <c r="B305" s="199" t="n"/>
      <c r="C305" s="29" t="inlineStr">
        <is>
          <t>04.3.01.12-0002</t>
        </is>
      </c>
      <c r="D305" s="201" t="inlineStr">
        <is>
          <t>Раствор кладочный, цементно-известковый, М25</t>
        </is>
      </c>
      <c r="E305" s="199" t="inlineStr">
        <is>
          <t>м3</t>
        </is>
      </c>
      <c r="F305" s="199" t="n">
        <v>1.14246</v>
      </c>
      <c r="G305" s="200" t="n">
        <v>497</v>
      </c>
      <c r="H305" s="200">
        <f>ROUND(F305*G305,2)</f>
        <v/>
      </c>
    </row>
    <row r="306" ht="47.25" customFormat="1" customHeight="1" s="107">
      <c r="A306" s="199" t="n">
        <v>292</v>
      </c>
      <c r="B306" s="199" t="n"/>
      <c r="C306" s="29" t="inlineStr">
        <is>
          <t>24.3.02.02-0019</t>
        </is>
      </c>
      <c r="D306" s="201" t="inlineStr">
        <is>
          <t>Трубы полипропиленовые раструбные для систем водоотведения, диаметр 110 мм, длина 2,0 м</t>
        </is>
      </c>
      <c r="E306" s="199" t="inlineStr">
        <is>
          <t>шт</t>
        </is>
      </c>
      <c r="F306" s="199" t="n">
        <v>12</v>
      </c>
      <c r="G306" s="200" t="n">
        <v>47.22</v>
      </c>
      <c r="H306" s="200">
        <f>ROUND(F306*G306,2)</f>
        <v/>
      </c>
    </row>
    <row r="307" ht="31.5" customFormat="1" customHeight="1" s="107">
      <c r="A307" s="199" t="n">
        <v>293</v>
      </c>
      <c r="B307" s="199" t="n"/>
      <c r="C307" s="29" t="inlineStr">
        <is>
          <t>08.1.02.17-0161</t>
        </is>
      </c>
      <c r="D307" s="201" t="inlineStr">
        <is>
          <t>Сетка тканая с квадратными ячейками № 05, без покрытия</t>
        </is>
      </c>
      <c r="E307" s="199" t="inlineStr">
        <is>
          <t>м2</t>
        </is>
      </c>
      <c r="F307" s="199" t="n">
        <v>20.0548</v>
      </c>
      <c r="G307" s="200" t="n">
        <v>28.25</v>
      </c>
      <c r="H307" s="200">
        <f>ROUND(F307*G307,2)</f>
        <v/>
      </c>
    </row>
    <row r="308" ht="31.5" customFormat="1" customHeight="1" s="107">
      <c r="A308" s="199" t="n">
        <v>294</v>
      </c>
      <c r="B308" s="199" t="n"/>
      <c r="C308" s="29" t="inlineStr">
        <is>
          <t>21.1.08.01-0313</t>
        </is>
      </c>
      <c r="D308" s="201" t="inlineStr">
        <is>
          <t>Кабель пожарной сигнализации КПСЭнг(A)-FRLS 1х2х1,5</t>
        </is>
      </c>
      <c r="E308" s="199" t="inlineStr">
        <is>
          <t>1000 м</t>
        </is>
      </c>
      <c r="F308" s="199" t="n">
        <v>0.102</v>
      </c>
      <c r="G308" s="200" t="n">
        <v>5545.45</v>
      </c>
      <c r="H308" s="200">
        <f>ROUND(F308*G308,2)</f>
        <v/>
      </c>
    </row>
    <row r="309" ht="47.25" customFormat="1" customHeight="1" s="107">
      <c r="A309" s="199" t="n">
        <v>295</v>
      </c>
      <c r="B309" s="199" t="n"/>
      <c r="C309" s="29" t="inlineStr">
        <is>
          <t>18.5.08.02-0001</t>
        </is>
      </c>
      <c r="D309" s="201" t="inlineStr">
        <is>
          <t>Вантузы из серого чугуна ВМТ для воздуха и воды, номинальное давление 1 МПа (10 кгс/см2), номинальный диаметр 50 мм</t>
        </is>
      </c>
      <c r="E309" s="199" t="inlineStr">
        <is>
          <t>компл</t>
        </is>
      </c>
      <c r="F309" s="199" t="n">
        <v>1</v>
      </c>
      <c r="G309" s="200" t="n">
        <v>554.4</v>
      </c>
      <c r="H309" s="200">
        <f>ROUND(F309*G309,2)</f>
        <v/>
      </c>
    </row>
    <row r="310" ht="15.75" customFormat="1" customHeight="1" s="107">
      <c r="A310" s="199" t="n">
        <v>296</v>
      </c>
      <c r="B310" s="199" t="n"/>
      <c r="C310" s="29" t="inlineStr">
        <is>
          <t>01.7.20.08-0051</t>
        </is>
      </c>
      <c r="D310" s="201" t="inlineStr">
        <is>
          <t>Ветошь</t>
        </is>
      </c>
      <c r="E310" s="199" t="inlineStr">
        <is>
          <t>кг</t>
        </is>
      </c>
      <c r="F310" s="199" t="n">
        <v>299.586371</v>
      </c>
      <c r="G310" s="200" t="n">
        <v>1.82</v>
      </c>
      <c r="H310" s="200">
        <f>ROUND(F310*G310,2)</f>
        <v/>
      </c>
    </row>
    <row r="311" ht="63" customFormat="1" customHeight="1" s="107">
      <c r="A311" s="199" t="n">
        <v>297</v>
      </c>
      <c r="B311" s="199" t="n"/>
      <c r="C311" s="29" t="inlineStr">
        <is>
          <t>23.5.02.02-0033</t>
        </is>
      </c>
      <c r="D311" s="201" t="inlineStr">
        <is>
          <t>Трубы стальные электросварные прямошовные со снятой фаской из стали марок БСт2кп-БСт4кп и БСт2пс-БСт4пс, наружный диаметр 57 мм, толщина стенки 3 мм</t>
        </is>
      </c>
      <c r="E311" s="199" t="inlineStr">
        <is>
          <t>м</t>
        </is>
      </c>
      <c r="F311" s="199" t="n">
        <v>20</v>
      </c>
      <c r="G311" s="200" t="n">
        <v>27.17</v>
      </c>
      <c r="H311" s="200">
        <f>ROUND(F311*G311,2)</f>
        <v/>
      </c>
    </row>
    <row r="312" ht="31.5" customFormat="1" customHeight="1" s="107">
      <c r="A312" s="199" t="n">
        <v>298</v>
      </c>
      <c r="B312" s="199" t="n"/>
      <c r="C312" s="29" t="inlineStr">
        <is>
          <t>04.3.01.09-0001</t>
        </is>
      </c>
      <c r="D312" s="201" t="inlineStr">
        <is>
          <t>Раствор готовый кладочный цементный тяжелый</t>
        </is>
      </c>
      <c r="E312" s="199" t="inlineStr">
        <is>
          <t>м3</t>
        </is>
      </c>
      <c r="F312" s="199" t="n">
        <v>1.275</v>
      </c>
      <c r="G312" s="200" t="n">
        <v>424.88</v>
      </c>
      <c r="H312" s="200">
        <f>ROUND(F312*G312,2)</f>
        <v/>
      </c>
    </row>
    <row r="313" ht="31.5" customFormat="1" customHeight="1" s="107">
      <c r="A313" s="199" t="n">
        <v>299</v>
      </c>
      <c r="B313" s="199" t="n"/>
      <c r="C313" s="29" t="inlineStr">
        <is>
          <t>Прайс из СД ОП</t>
        </is>
      </c>
      <c r="D313" s="201" t="inlineStr">
        <is>
          <t>Клемма соединительная на 4 провода сечением до 2,5 кв. мм</t>
        </is>
      </c>
      <c r="E313" s="199" t="inlineStr">
        <is>
          <t>шт</t>
        </is>
      </c>
      <c r="F313" s="199" t="n">
        <v>412</v>
      </c>
      <c r="G313" s="200" t="n">
        <v>1.31</v>
      </c>
      <c r="H313" s="200">
        <f>ROUND(F313*G313,2)</f>
        <v/>
      </c>
    </row>
    <row r="314" ht="31.5" customFormat="1" customHeight="1" s="107">
      <c r="A314" s="199" t="n">
        <v>300</v>
      </c>
      <c r="B314" s="199" t="n"/>
      <c r="C314" s="29" t="inlineStr">
        <is>
          <t>25.1.01.04-0031</t>
        </is>
      </c>
      <c r="D314" s="201" t="inlineStr">
        <is>
          <t>Шпалы непропитанные для железных дорог, тип I</t>
        </is>
      </c>
      <c r="E314" s="199" t="inlineStr">
        <is>
          <t>шт</t>
        </is>
      </c>
      <c r="F314" s="199" t="n">
        <v>2</v>
      </c>
      <c r="G314" s="200" t="n">
        <v>266.67</v>
      </c>
      <c r="H314" s="200">
        <f>ROUND(F314*G314,2)</f>
        <v/>
      </c>
    </row>
    <row r="315" ht="47.25" customFormat="1" customHeight="1" s="107">
      <c r="A315" s="199" t="n">
        <v>301</v>
      </c>
      <c r="B315" s="199" t="n"/>
      <c r="C315" s="29" t="inlineStr">
        <is>
          <t>24.3.01.02-0013</t>
        </is>
      </c>
      <c r="D315" s="201" t="inlineStr">
        <is>
          <t>Трубы из самозатухающего ПВХ гибкие гофрированные, легкие, без протяжки, номинальный внутренний диаметр 25 мм</t>
        </is>
      </c>
      <c r="E315" s="199" t="inlineStr">
        <is>
          <t>м</t>
        </is>
      </c>
      <c r="F315" s="199" t="n">
        <v>152</v>
      </c>
      <c r="G315" s="200" t="n">
        <v>3.47</v>
      </c>
      <c r="H315" s="200">
        <f>ROUND(F315*G315,2)</f>
        <v/>
      </c>
    </row>
    <row r="316" ht="31.5" customFormat="1" customHeight="1" s="107">
      <c r="A316" s="199" t="n">
        <v>302</v>
      </c>
      <c r="B316" s="199" t="n"/>
      <c r="C316" s="29" t="inlineStr">
        <is>
          <t>07.2.06.03-0229</t>
        </is>
      </c>
      <c r="D316" s="201" t="inlineStr">
        <is>
          <t>Профиль угловой, стальной, оцинкованный, для защиты углов, длина 3 м, сечение 31х31х0,4 мм</t>
        </is>
      </c>
      <c r="E316" s="199" t="inlineStr">
        <is>
          <t>м</t>
        </is>
      </c>
      <c r="F316" s="199" t="n">
        <v>164.68</v>
      </c>
      <c r="G316" s="200" t="n">
        <v>3.18</v>
      </c>
      <c r="H316" s="200">
        <f>ROUND(F316*G316,2)</f>
        <v/>
      </c>
    </row>
    <row r="317" ht="47.25" customFormat="1" customHeight="1" s="107">
      <c r="A317" s="199" t="n">
        <v>303</v>
      </c>
      <c r="B317" s="199" t="n"/>
      <c r="C317" s="29" t="inlineStr">
        <is>
          <t>18.1.09.06-0041</t>
        </is>
      </c>
      <c r="D317" s="201" t="inlineStr">
        <is>
          <t>Кран шаровой 11Б41п3, номинальное давление 1,6 МПа (16 кгс/см2), номинальный диаметр 15 мм, присоединение к трубопроводу муфтовое</t>
        </is>
      </c>
      <c r="E317" s="199" t="inlineStr">
        <is>
          <t>шт</t>
        </is>
      </c>
      <c r="F317" s="199" t="n">
        <v>14</v>
      </c>
      <c r="G317" s="200" t="n">
        <v>37.11</v>
      </c>
      <c r="H317" s="200">
        <f>ROUND(F317*G317,2)</f>
        <v/>
      </c>
    </row>
    <row r="318" ht="15.75" customFormat="1" customHeight="1" s="107">
      <c r="A318" s="199" t="n">
        <v>304</v>
      </c>
      <c r="B318" s="199" t="n"/>
      <c r="C318" s="29" t="inlineStr">
        <is>
          <t>11.3.03.15-0021</t>
        </is>
      </c>
      <c r="D318" s="201" t="inlineStr">
        <is>
          <t>Клинья пластиковые монтажные</t>
        </is>
      </c>
      <c r="E318" s="199" t="inlineStr">
        <is>
          <t>100 шт</t>
        </is>
      </c>
      <c r="F318" s="199" t="n">
        <v>10.353904</v>
      </c>
      <c r="G318" s="200" t="n">
        <v>50</v>
      </c>
      <c r="H318" s="200">
        <f>ROUND(F318*G318,2)</f>
        <v/>
      </c>
    </row>
    <row r="319" ht="31.5" customFormat="1" customHeight="1" s="107">
      <c r="A319" s="199" t="n">
        <v>305</v>
      </c>
      <c r="B319" s="199" t="n"/>
      <c r="C319" s="29" t="inlineStr">
        <is>
          <t>11.1.02.04-0031</t>
        </is>
      </c>
      <c r="D319" s="201" t="inlineStr">
        <is>
          <t>Лесоматериалы круглые, хвойных пород, для строительства, диаметр 14-24 см, длина 3-6,5 м</t>
        </is>
      </c>
      <c r="E319" s="199" t="inlineStr">
        <is>
          <t>м3</t>
        </is>
      </c>
      <c r="F319" s="199" t="n">
        <v>0.923</v>
      </c>
      <c r="G319" s="200" t="n">
        <v>558.33</v>
      </c>
      <c r="H319" s="200">
        <f>ROUND(F319*G319,2)</f>
        <v/>
      </c>
    </row>
    <row r="320" ht="31.5" customFormat="1" customHeight="1" s="107">
      <c r="A320" s="199" t="n">
        <v>306</v>
      </c>
      <c r="B320" s="199" t="n"/>
      <c r="C320" s="29" t="inlineStr">
        <is>
          <t>08.3.05.05-0002</t>
        </is>
      </c>
      <c r="D320" s="201" t="inlineStr">
        <is>
          <t>Лист оцинкованный плоский размером 2х1,25 м, толщиной: 0,5 мм</t>
        </is>
      </c>
      <c r="E320" s="199" t="inlineStr">
        <is>
          <t>м2</t>
        </is>
      </c>
      <c r="F320" s="199" t="n">
        <v>15</v>
      </c>
      <c r="G320" s="200" t="n">
        <v>34.31</v>
      </c>
      <c r="H320" s="200">
        <f>ROUND(F320*G320,2)</f>
        <v/>
      </c>
    </row>
    <row r="321" ht="47.25" customFormat="1" customHeight="1" s="107">
      <c r="A321" s="199" t="n">
        <v>307</v>
      </c>
      <c r="B321" s="199" t="n"/>
      <c r="C321" s="29" t="inlineStr">
        <is>
          <t>14.3.02.01-0222</t>
        </is>
      </c>
      <c r="D321" s="201" t="inlineStr">
        <is>
          <t>Краска водоэмульсионная для внутренних работ ВАК-14 универсальная латексная полиакрилатная</t>
        </is>
      </c>
      <c r="E321" s="199" t="inlineStr">
        <is>
          <t>т</t>
        </is>
      </c>
      <c r="F321" s="199" t="n">
        <v>0.026888</v>
      </c>
      <c r="G321" s="200" t="n">
        <v>18883.39</v>
      </c>
      <c r="H321" s="200">
        <f>ROUND(F321*G321,2)</f>
        <v/>
      </c>
    </row>
    <row r="322" ht="15.75" customFormat="1" customHeight="1" s="107">
      <c r="A322" s="199" t="n">
        <v>308</v>
      </c>
      <c r="B322" s="199" t="n"/>
      <c r="C322" s="29" t="inlineStr">
        <is>
          <t>01.7.06.02-0002</t>
        </is>
      </c>
      <c r="D322" s="201" t="inlineStr">
        <is>
          <t>Лента бутиловая диффузионная</t>
        </is>
      </c>
      <c r="E322" s="199" t="inlineStr">
        <is>
          <t>м</t>
        </is>
      </c>
      <c r="F322" s="199" t="n">
        <v>63.264458</v>
      </c>
      <c r="G322" s="200" t="n">
        <v>7.95</v>
      </c>
      <c r="H322" s="200">
        <f>ROUND(F322*G322,2)</f>
        <v/>
      </c>
    </row>
    <row r="323" ht="15.75" customFormat="1" customHeight="1" s="107">
      <c r="A323" s="199" t="n">
        <v>309</v>
      </c>
      <c r="B323" s="199" t="n"/>
      <c r="C323" s="29" t="inlineStr">
        <is>
          <t>14.4.02.09-0001</t>
        </is>
      </c>
      <c r="D323" s="201" t="inlineStr">
        <is>
          <t>Краска</t>
        </is>
      </c>
      <c r="E323" s="199" t="inlineStr">
        <is>
          <t>кг</t>
        </is>
      </c>
      <c r="F323" s="199" t="n">
        <v>17.430712</v>
      </c>
      <c r="G323" s="200" t="n">
        <v>28.6</v>
      </c>
      <c r="H323" s="200">
        <f>ROUND(F323*G323,2)</f>
        <v/>
      </c>
    </row>
    <row r="324" ht="47.25" customFormat="1" customHeight="1" s="107">
      <c r="A324" s="199" t="n">
        <v>310</v>
      </c>
      <c r="B324" s="199" t="n"/>
      <c r="C324" s="29" t="inlineStr">
        <is>
          <t>18.3.01.04-0001</t>
        </is>
      </c>
      <c r="D324" s="201" t="inlineStr">
        <is>
          <t>Ствол пожарный ручной из алюминиевого сплава АК7, рабочее давление 0,4-0,6 Мпа, длина ствола 265 мм, условный проход 50 мм</t>
        </is>
      </c>
      <c r="E324" s="199" t="inlineStr">
        <is>
          <t>шт</t>
        </is>
      </c>
      <c r="F324" s="199" t="n">
        <v>6</v>
      </c>
      <c r="G324" s="200" t="n">
        <v>82.56999999999999</v>
      </c>
      <c r="H324" s="200">
        <f>ROUND(F324*G324,2)</f>
        <v/>
      </c>
    </row>
    <row r="325" ht="31.5" customFormat="1" customHeight="1" s="107">
      <c r="A325" s="199" t="n">
        <v>311</v>
      </c>
      <c r="B325" s="199" t="n"/>
      <c r="C325" s="29" t="inlineStr">
        <is>
          <t>01.6.01.02-0013</t>
        </is>
      </c>
      <c r="D325" s="201" t="inlineStr">
        <is>
          <t>Листы гипсокартонные: стандартные, БЕЛГИС, толщиной 10 мм</t>
        </is>
      </c>
      <c r="E325" s="199" t="inlineStr">
        <is>
          <t>м2</t>
        </is>
      </c>
      <c r="F325" s="199" t="n">
        <v>44.814</v>
      </c>
      <c r="G325" s="200" t="n">
        <v>10.93</v>
      </c>
      <c r="H325" s="200">
        <f>ROUND(F325*G325,2)</f>
        <v/>
      </c>
    </row>
    <row r="326" ht="31.5" customFormat="1" customHeight="1" s="107">
      <c r="A326" s="199" t="n">
        <v>312</v>
      </c>
      <c r="B326" s="199" t="n"/>
      <c r="C326" s="29" t="inlineStr">
        <is>
          <t>01.7.17.11-0011</t>
        </is>
      </c>
      <c r="D326" s="201" t="inlineStr">
        <is>
          <t>Шкурка шлифовальная двухслойная с зернистостью 40-25</t>
        </is>
      </c>
      <c r="E326" s="199" t="inlineStr">
        <is>
          <t>м2</t>
        </is>
      </c>
      <c r="F326" s="199" t="n">
        <v>6.710996</v>
      </c>
      <c r="G326" s="200" t="n">
        <v>72.31999999999999</v>
      </c>
      <c r="H326" s="200">
        <f>ROUND(F326*G326,2)</f>
        <v/>
      </c>
    </row>
    <row r="327" ht="31.5" customFormat="1" customHeight="1" s="107">
      <c r="A327" s="199" t="n">
        <v>313</v>
      </c>
      <c r="B327" s="199" t="n"/>
      <c r="C327" s="29" t="inlineStr">
        <is>
          <t>24.3.05.08-0221</t>
        </is>
      </c>
      <c r="D327" s="201" t="inlineStr">
        <is>
          <t>Отвод литой полиэтиленовый 90 град., электросварной, диаметр 32 мм</t>
        </is>
      </c>
      <c r="E327" s="199" t="inlineStr">
        <is>
          <t>шт</t>
        </is>
      </c>
      <c r="F327" s="199" t="n">
        <v>3</v>
      </c>
      <c r="G327" s="200" t="n">
        <v>159.6</v>
      </c>
      <c r="H327" s="200">
        <f>ROUND(F327*G327,2)</f>
        <v/>
      </c>
    </row>
    <row r="328" ht="47.25" customFormat="1" customHeight="1" s="107">
      <c r="A328" s="199" t="n">
        <v>314</v>
      </c>
      <c r="B328" s="199" t="n"/>
      <c r="C328" s="29" t="inlineStr">
        <is>
          <t>08.3.06.01-0003</t>
        </is>
      </c>
      <c r="D328" s="20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28" s="199" t="inlineStr">
        <is>
          <t>т</t>
        </is>
      </c>
      <c r="F328" s="199" t="n">
        <v>0.07000000000000001</v>
      </c>
      <c r="G328" s="200" t="n">
        <v>6834.81</v>
      </c>
      <c r="H328" s="200">
        <f>ROUND(F328*G328,2)</f>
        <v/>
      </c>
    </row>
    <row r="329" ht="31.5" customFormat="1" customHeight="1" s="107">
      <c r="A329" s="199" t="n">
        <v>315</v>
      </c>
      <c r="B329" s="199" t="n"/>
      <c r="C329" s="29" t="inlineStr">
        <is>
          <t>01.7.15.07-0005</t>
        </is>
      </c>
      <c r="D329" s="201" t="inlineStr">
        <is>
          <t>Дюбели монтажные, размер 10х130 (10х132, 10х150) мм</t>
        </is>
      </c>
      <c r="E329" s="199" t="inlineStr">
        <is>
          <t>10 шт</t>
        </is>
      </c>
      <c r="F329" s="199" t="n">
        <v>67.0621608</v>
      </c>
      <c r="G329" s="200" t="n">
        <v>7.03</v>
      </c>
      <c r="H329" s="200">
        <f>ROUND(F329*G329,2)</f>
        <v/>
      </c>
    </row>
    <row r="330" ht="31.5" customFormat="1" customHeight="1" s="107">
      <c r="A330" s="199" t="n">
        <v>316</v>
      </c>
      <c r="B330" s="199" t="n"/>
      <c r="C330" s="29" t="inlineStr">
        <is>
          <t>01.7.06.01-0042</t>
        </is>
      </c>
      <c r="D330" s="201" t="inlineStr">
        <is>
          <t>Лента эластичная самоклеящаяся для профилей направляющих 50/30000 мм</t>
        </is>
      </c>
      <c r="E330" s="199" t="inlineStr">
        <is>
          <t>м</t>
        </is>
      </c>
      <c r="F330" s="199" t="n">
        <v>771.2874</v>
      </c>
      <c r="G330" s="200" t="n">
        <v>0.6</v>
      </c>
      <c r="H330" s="200">
        <f>ROUND(F330*G330,2)</f>
        <v/>
      </c>
    </row>
    <row r="331" ht="31.5" customFormat="1" customHeight="1" s="107">
      <c r="A331" s="199" t="n">
        <v>317</v>
      </c>
      <c r="B331" s="199" t="n"/>
      <c r="C331" s="29" t="inlineStr">
        <is>
          <t>20.2.07.06-0010</t>
        </is>
      </c>
      <c r="D331" s="201" t="inlineStr">
        <is>
          <t>Лоток кабельный проволочный, размер 200х100 мм, горячеоцинкованный</t>
        </is>
      </c>
      <c r="E331" s="199" t="inlineStr">
        <is>
          <t>м</t>
        </is>
      </c>
      <c r="F331" s="199" t="n">
        <v>10</v>
      </c>
      <c r="G331" s="200" t="n">
        <v>45.98</v>
      </c>
      <c r="H331" s="200">
        <f>ROUND(F331*G331,2)</f>
        <v/>
      </c>
    </row>
    <row r="332" ht="47.25" customFormat="1" customHeight="1" s="107">
      <c r="A332" s="199" t="n">
        <v>318</v>
      </c>
      <c r="B332" s="199" t="n"/>
      <c r="C332" s="29" t="inlineStr">
        <is>
          <t>02.3.01.02-0016</t>
        </is>
      </c>
      <c r="D332" s="201" t="inlineStr">
        <is>
          <t>Песок природный для строительных: работ средний с крупностью зерен размером свыше 5 мм-до 5% по массе</t>
        </is>
      </c>
      <c r="E332" s="199" t="inlineStr">
        <is>
          <t>м3</t>
        </is>
      </c>
      <c r="F332" s="199" t="n">
        <v>8.1088</v>
      </c>
      <c r="G332" s="200" t="n">
        <v>55.26</v>
      </c>
      <c r="H332" s="200">
        <f>ROUND(F332*G332,2)</f>
        <v/>
      </c>
    </row>
    <row r="333" ht="31.5" customFormat="1" customHeight="1" s="107">
      <c r="A333" s="199" t="n">
        <v>319</v>
      </c>
      <c r="B333" s="199" t="n"/>
      <c r="C333" s="29" t="inlineStr">
        <is>
          <t>01.3.05.30-0001</t>
        </is>
      </c>
      <c r="D333" s="201" t="inlineStr">
        <is>
          <t>Сополимер (смола) метакриловой кислоты и ее эфира</t>
        </is>
      </c>
      <c r="E333" s="199" t="inlineStr">
        <is>
          <t>т</t>
        </is>
      </c>
      <c r="F333" s="199" t="n">
        <v>0.0118</v>
      </c>
      <c r="G333" s="200" t="n">
        <v>37870</v>
      </c>
      <c r="H333" s="200">
        <f>ROUND(F333*G333,2)</f>
        <v/>
      </c>
    </row>
    <row r="334" ht="47.25" customFormat="1" customHeight="1" s="107">
      <c r="A334" s="199" t="n">
        <v>320</v>
      </c>
      <c r="B334" s="199" t="n"/>
      <c r="C334" s="29" t="inlineStr">
        <is>
          <t>01.6.03.04-0044</t>
        </is>
      </c>
      <c r="D334" s="201" t="inlineStr">
        <is>
          <t>Линолеум антистатический специального назначения АСН, толщиной 1,5 мм, без подосновы</t>
        </is>
      </c>
      <c r="E334" s="199" t="inlineStr">
        <is>
          <t>м2</t>
        </is>
      </c>
      <c r="F334" s="199" t="n">
        <v>18.6</v>
      </c>
      <c r="G334" s="200" t="n">
        <v>23.82</v>
      </c>
      <c r="H334" s="200">
        <f>ROUND(F334*G334,2)</f>
        <v/>
      </c>
    </row>
    <row r="335" ht="15.75" customFormat="1" customHeight="1" s="107">
      <c r="A335" s="199" t="n">
        <v>321</v>
      </c>
      <c r="B335" s="199" t="n"/>
      <c r="C335" s="29" t="inlineStr">
        <is>
          <t>20.2.03.13-0001</t>
        </is>
      </c>
      <c r="D335" s="201" t="inlineStr">
        <is>
          <t>Полка кабельная К-1160</t>
        </is>
      </c>
      <c r="E335" s="199" t="inlineStr">
        <is>
          <t>1000 шт</t>
        </is>
      </c>
      <c r="F335" s="199" t="n">
        <v>0.132</v>
      </c>
      <c r="G335" s="200" t="n">
        <v>3353.18</v>
      </c>
      <c r="H335" s="200">
        <f>ROUND(F335*G335,2)</f>
        <v/>
      </c>
    </row>
    <row r="336" ht="31.5" customFormat="1" customHeight="1" s="107">
      <c r="A336" s="199" t="n">
        <v>322</v>
      </c>
      <c r="B336" s="199" t="n"/>
      <c r="C336" s="29" t="inlineStr">
        <is>
          <t>Прайс из СД ОП</t>
        </is>
      </c>
      <c r="D336" s="201" t="inlineStr">
        <is>
          <t>Кабель КВВ 3х2,5</t>
        </is>
      </c>
      <c r="E336" s="199" t="inlineStr">
        <is>
          <t>м</t>
        </is>
      </c>
      <c r="F336" s="199" t="n">
        <v>20</v>
      </c>
      <c r="G336" s="200" t="n">
        <v>22.06</v>
      </c>
      <c r="H336" s="200">
        <f>ROUND(F336*G336,2)</f>
        <v/>
      </c>
    </row>
    <row r="337" ht="31.5" customFormat="1" customHeight="1" s="107">
      <c r="A337" s="199" t="n">
        <v>323</v>
      </c>
      <c r="B337" s="199" t="n"/>
      <c r="C337" s="29" t="inlineStr">
        <is>
          <t>11.1.03.06-0087</t>
        </is>
      </c>
      <c r="D337" s="201" t="inlineStr">
        <is>
          <t>Доска обрезная, хвойных пород, ширина 75-150 мм, толщина 25 мм, длина 4-6,5 м, сорт III</t>
        </is>
      </c>
      <c r="E337" s="199" t="inlineStr">
        <is>
          <t>м3</t>
        </is>
      </c>
      <c r="F337" s="199" t="n">
        <v>0.3988</v>
      </c>
      <c r="G337" s="200" t="n">
        <v>1100</v>
      </c>
      <c r="H337" s="200">
        <f>ROUND(F337*G337,2)</f>
        <v/>
      </c>
    </row>
    <row r="338" ht="31.5" customFormat="1" customHeight="1" s="107">
      <c r="A338" s="199" t="n">
        <v>324</v>
      </c>
      <c r="B338" s="199" t="n"/>
      <c r="C338" s="29" t="inlineStr">
        <is>
          <t>05.1.03.09-0016</t>
        </is>
      </c>
      <c r="D338" s="201" t="inlineStr">
        <is>
          <t>Перемычка брусковая 3ПБ16-37-п, бетон B15, объем 0,041 м3, расход арматуры 3,26 кг</t>
        </is>
      </c>
      <c r="E338" s="199" t="inlineStr">
        <is>
          <t>шт</t>
        </is>
      </c>
      <c r="F338" s="199" t="n">
        <v>7</v>
      </c>
      <c r="G338" s="200" t="n">
        <v>61.93</v>
      </c>
      <c r="H338" s="200">
        <f>ROUND(F338*G338,2)</f>
        <v/>
      </c>
    </row>
    <row r="339" ht="15.75" customFormat="1" customHeight="1" s="107">
      <c r="A339" s="199" t="n">
        <v>325</v>
      </c>
      <c r="B339" s="199" t="n"/>
      <c r="C339" s="29" t="inlineStr">
        <is>
          <t>14.3.01.02-0103</t>
        </is>
      </c>
      <c r="D339" s="201" t="inlineStr">
        <is>
          <t>Грунтовка воднодисперсионная CERESIT CT 17</t>
        </is>
      </c>
      <c r="E339" s="199" t="inlineStr">
        <is>
          <t>л</t>
        </is>
      </c>
      <c r="F339" s="199" t="n">
        <v>47.304</v>
      </c>
      <c r="G339" s="200" t="n">
        <v>9.140000000000001</v>
      </c>
      <c r="H339" s="200">
        <f>ROUND(F339*G339,2)</f>
        <v/>
      </c>
    </row>
    <row r="340" ht="31.5" customFormat="1" customHeight="1" s="107">
      <c r="A340" s="199" t="n">
        <v>326</v>
      </c>
      <c r="B340" s="199" t="n"/>
      <c r="C340" s="29" t="inlineStr">
        <is>
          <t>01.7.15.07-0010</t>
        </is>
      </c>
      <c r="D340" s="201" t="inlineStr">
        <is>
          <t>Дюбели пластмассовые с шурупами, размер 10х50 мм</t>
        </is>
      </c>
      <c r="E340" s="199" t="inlineStr">
        <is>
          <t>100 шт</t>
        </is>
      </c>
      <c r="F340" s="199" t="n">
        <v>10.92</v>
      </c>
      <c r="G340" s="200" t="n">
        <v>39</v>
      </c>
      <c r="H340" s="200">
        <f>ROUND(F340*G340,2)</f>
        <v/>
      </c>
    </row>
    <row r="341" ht="31.5" customFormat="1" customHeight="1" s="107">
      <c r="A341" s="199" t="n">
        <v>327</v>
      </c>
      <c r="B341" s="199" t="n"/>
      <c r="C341" s="29" t="inlineStr">
        <is>
          <t>19.1.01.03-0075</t>
        </is>
      </c>
      <c r="D341" s="201" t="inlineStr">
        <is>
          <t>Воздуховоды из оцинкованной стали, толщина 0,7 мм, диаметр до 800 мм</t>
        </is>
      </c>
      <c r="E341" s="199" t="inlineStr">
        <is>
          <t>м2</t>
        </is>
      </c>
      <c r="F341" s="199" t="n">
        <v>5.024</v>
      </c>
      <c r="G341" s="200" t="n">
        <v>84.25</v>
      </c>
      <c r="H341" s="200">
        <f>ROUND(F341*G341,2)</f>
        <v/>
      </c>
    </row>
    <row r="342" ht="15.75" customFormat="1" customHeight="1" s="107">
      <c r="A342" s="199" t="n">
        <v>328</v>
      </c>
      <c r="B342" s="199" t="n"/>
      <c r="C342" s="29" t="inlineStr">
        <is>
          <t>01.7.15.07-0082</t>
        </is>
      </c>
      <c r="D342" s="201" t="inlineStr">
        <is>
          <t>Дюбель-гвозди, размер 6х39 мм</t>
        </is>
      </c>
      <c r="E342" s="199" t="inlineStr">
        <is>
          <t>100 шт</t>
        </is>
      </c>
      <c r="F342" s="199" t="n">
        <v>5.89409</v>
      </c>
      <c r="G342" s="200" t="n">
        <v>70</v>
      </c>
      <c r="H342" s="200">
        <f>ROUND(F342*G342,2)</f>
        <v/>
      </c>
    </row>
    <row r="343" ht="31.5" customFormat="1" customHeight="1" s="107">
      <c r="A343" s="199" t="n">
        <v>329</v>
      </c>
      <c r="B343" s="199" t="n"/>
      <c r="C343" s="29" t="inlineStr">
        <is>
          <t>19.1.01.03-0073</t>
        </is>
      </c>
      <c r="D343" s="201" t="inlineStr">
        <is>
          <t>Воздуховоды из оцинкованной стали, толщина 0,6 мм, диаметр до 250 мм</t>
        </is>
      </c>
      <c r="E343" s="199" t="inlineStr">
        <is>
          <t>м2</t>
        </is>
      </c>
      <c r="F343" s="199" t="n">
        <v>4.3175</v>
      </c>
      <c r="G343" s="200" t="n">
        <v>93.52</v>
      </c>
      <c r="H343" s="200">
        <f>ROUND(F343*G343,2)</f>
        <v/>
      </c>
    </row>
    <row r="344" ht="63" customFormat="1" customHeight="1" s="107">
      <c r="A344" s="199" t="n">
        <v>330</v>
      </c>
      <c r="B344" s="199" t="n"/>
      <c r="C344" s="29" t="inlineStr">
        <is>
          <t>ФССЦ, Общие положения, Прил. 4,  табл.1 п.5 , табл.2 п.4</t>
        </is>
      </c>
      <c r="D344" s="201" t="inlineStr">
        <is>
          <t>Надбавка по водонепроницаемости W6 к оптовой цене  для бетона класса В30 (М400) (394.45*(0,015)=5.92)</t>
        </is>
      </c>
      <c r="E344" s="199" t="n"/>
      <c r="F344" s="199" t="n">
        <v>561.9652</v>
      </c>
      <c r="G344" s="200" t="n">
        <v>0.71</v>
      </c>
      <c r="H344" s="200">
        <f>ROUND(F344*G344,2)</f>
        <v/>
      </c>
    </row>
    <row r="345" ht="15.75" customFormat="1" customHeight="1" s="107">
      <c r="A345" s="199" t="n">
        <v>331</v>
      </c>
      <c r="B345" s="199" t="n"/>
      <c r="C345" s="29" t="inlineStr">
        <is>
          <t>01.6.02.02-0001</t>
        </is>
      </c>
      <c r="D345" s="201" t="inlineStr">
        <is>
          <t>Стеклообои: MERMET, рогожка</t>
        </is>
      </c>
      <c r="E345" s="199" t="inlineStr">
        <is>
          <t>10 м2</t>
        </is>
      </c>
      <c r="F345" s="199" t="n">
        <v>8.394855</v>
      </c>
      <c r="G345" s="200" t="n">
        <v>45.72</v>
      </c>
      <c r="H345" s="200">
        <f>ROUND(F345*G345,2)</f>
        <v/>
      </c>
    </row>
    <row r="346" ht="31.5" customFormat="1" customHeight="1" s="107">
      <c r="A346" s="199" t="n">
        <v>332</v>
      </c>
      <c r="B346" s="199" t="n"/>
      <c r="C346" s="29" t="inlineStr">
        <is>
          <t>999-9950</t>
        </is>
      </c>
      <c r="D346" s="201" t="inlineStr">
        <is>
          <t>Вспомогательные ненормируемые ресурсы (2% от Оплаты труда рабочих)</t>
        </is>
      </c>
      <c r="E346" s="199" t="inlineStr">
        <is>
          <t>руб</t>
        </is>
      </c>
      <c r="F346" s="199" t="n">
        <v>383.1742922</v>
      </c>
      <c r="G346" s="200" t="n">
        <v>1</v>
      </c>
      <c r="H346" s="200">
        <f>ROUND(F346*G346,2)</f>
        <v/>
      </c>
    </row>
    <row r="347" ht="15.75" customFormat="1" customHeight="1" s="107">
      <c r="A347" s="199" t="n">
        <v>333</v>
      </c>
      <c r="B347" s="199" t="n"/>
      <c r="C347" s="29" t="inlineStr">
        <is>
          <t>08.3.03.04-0012</t>
        </is>
      </c>
      <c r="D347" s="201" t="inlineStr">
        <is>
          <t>Проволока светлая, диаметр 1,1 мм</t>
        </is>
      </c>
      <c r="E347" s="199" t="inlineStr">
        <is>
          <t>т</t>
        </is>
      </c>
      <c r="F347" s="199" t="n">
        <v>0.0375588</v>
      </c>
      <c r="G347" s="200" t="n">
        <v>10200</v>
      </c>
      <c r="H347" s="200">
        <f>ROUND(F347*G347,2)</f>
        <v/>
      </c>
    </row>
    <row r="348" ht="47.25" customFormat="1" customHeight="1" s="107">
      <c r="A348" s="199" t="n">
        <v>334</v>
      </c>
      <c r="B348" s="199" t="n"/>
      <c r="C348" s="29" t="inlineStr">
        <is>
          <t>19.1.01.01-0014</t>
        </is>
      </c>
      <c r="D348" s="201" t="inlineStr">
        <is>
          <t>Воздуховоды полужесткие гофрированные из алюминия, толщина 0,12-0,15 мм, диаметр 125 мм</t>
        </is>
      </c>
      <c r="E348" s="199" t="inlineStr">
        <is>
          <t>м2</t>
        </is>
      </c>
      <c r="F348" s="199" t="n">
        <v>7.065</v>
      </c>
      <c r="G348" s="200" t="n">
        <v>53.46</v>
      </c>
      <c r="H348" s="200">
        <f>ROUND(F348*G348,2)</f>
        <v/>
      </c>
    </row>
    <row r="349" ht="15.75" customFormat="1" customHeight="1" s="107">
      <c r="A349" s="199" t="n">
        <v>335</v>
      </c>
      <c r="B349" s="199" t="n"/>
      <c r="C349" s="29" t="inlineStr">
        <is>
          <t>09.2.01.05-0001</t>
        </is>
      </c>
      <c r="D349" s="201" t="inlineStr">
        <is>
          <t>Гребенка несущая</t>
        </is>
      </c>
      <c r="E349" s="199" t="inlineStr">
        <is>
          <t>м</t>
        </is>
      </c>
      <c r="F349" s="199" t="n">
        <v>18.18</v>
      </c>
      <c r="G349" s="200" t="n">
        <v>20.47</v>
      </c>
      <c r="H349" s="200">
        <f>ROUND(F349*G349,2)</f>
        <v/>
      </c>
    </row>
    <row r="350" ht="63" customFormat="1" customHeight="1" s="107">
      <c r="A350" s="199" t="n">
        <v>336</v>
      </c>
      <c r="B350" s="199" t="n"/>
      <c r="C350" s="29" t="inlineStr">
        <is>
          <t>20.2.07.12-0004</t>
        </is>
      </c>
      <c r="D350" s="201" t="inlineStr">
        <is>
          <t>Секция переходная кабельной трассы с одной ширины на другую, сейсмостойкая, СП 0,1-0,4/0,1 (ЛС-Пр-100/400, ЛС-Пр-400/100), горячеоцинкованная</t>
        </is>
      </c>
      <c r="E350" s="199" t="inlineStr">
        <is>
          <t>шт</t>
        </is>
      </c>
      <c r="F350" s="199" t="n">
        <v>4</v>
      </c>
      <c r="G350" s="200" t="n">
        <v>91.16</v>
      </c>
      <c r="H350" s="200">
        <f>ROUND(F350*G350,2)</f>
        <v/>
      </c>
    </row>
    <row r="351" ht="31.5" customFormat="1" customHeight="1" s="107">
      <c r="A351" s="199" t="n">
        <v>337</v>
      </c>
      <c r="B351" s="199" t="n"/>
      <c r="C351" s="29" t="inlineStr">
        <is>
          <t>24.1.02.01-0014</t>
        </is>
      </c>
      <c r="D351" s="201" t="inlineStr">
        <is>
          <t>Хомуты двухболтовые с быстродействующим замком для крепления труб размером 25-30 мм</t>
        </is>
      </c>
      <c r="E351" s="199" t="inlineStr">
        <is>
          <t>шт</t>
        </is>
      </c>
      <c r="F351" s="199" t="n">
        <v>26</v>
      </c>
      <c r="G351" s="200" t="n">
        <v>13.79</v>
      </c>
      <c r="H351" s="200">
        <f>ROUND(F351*G351,2)</f>
        <v/>
      </c>
    </row>
    <row r="352" ht="15.75" customFormat="1" customHeight="1" s="107">
      <c r="A352" s="199" t="n">
        <v>338</v>
      </c>
      <c r="B352" s="199" t="n"/>
      <c r="C352" s="29" t="inlineStr">
        <is>
          <t>14.5.01.01-0011</t>
        </is>
      </c>
      <c r="D352" s="201" t="inlineStr">
        <is>
          <t>Герметик акриловый: KIM TEC, 300 мл</t>
        </is>
      </c>
      <c r="E352" s="199" t="inlineStr">
        <is>
          <t>шт</t>
        </is>
      </c>
      <c r="F352" s="199" t="n">
        <v>25.06</v>
      </c>
      <c r="G352" s="200" t="n">
        <v>14.14</v>
      </c>
      <c r="H352" s="200">
        <f>ROUND(F352*G352,2)</f>
        <v/>
      </c>
    </row>
    <row r="353" ht="47.25" customFormat="1" customHeight="1" s="107">
      <c r="A353" s="199" t="n">
        <v>339</v>
      </c>
      <c r="B353" s="199" t="n"/>
      <c r="C353" s="29" t="inlineStr">
        <is>
          <t>18.1.09.06-0043</t>
        </is>
      </c>
      <c r="D353" s="201" t="inlineStr">
        <is>
          <t>Кран шаровой 11Б41п3, номинальное давление 1,6 МПа (16 кгс/см2), номинальный диаметр 25 мм, присоединение к трубопроводу муфтовое</t>
        </is>
      </c>
      <c r="E353" s="199" t="inlineStr">
        <is>
          <t>шт</t>
        </is>
      </c>
      <c r="F353" s="199" t="n">
        <v>5</v>
      </c>
      <c r="G353" s="200" t="n">
        <v>68.5</v>
      </c>
      <c r="H353" s="200">
        <f>ROUND(F353*G353,2)</f>
        <v/>
      </c>
    </row>
    <row r="354" ht="15.75" customFormat="1" customHeight="1" s="107">
      <c r="A354" s="199" t="n">
        <v>340</v>
      </c>
      <c r="B354" s="199" t="n"/>
      <c r="C354" s="29" t="inlineStr">
        <is>
          <t>01.7.06.03-0023</t>
        </is>
      </c>
      <c r="D354" s="201" t="inlineStr">
        <is>
          <t>Лента полиэтиленовая с липким слоем, марка А</t>
        </is>
      </c>
      <c r="E354" s="199" t="inlineStr">
        <is>
          <t>кг</t>
        </is>
      </c>
      <c r="F354" s="199" t="n">
        <v>8.7477251</v>
      </c>
      <c r="G354" s="200" t="n">
        <v>39.02</v>
      </c>
      <c r="H354" s="200">
        <f>ROUND(F354*G354,2)</f>
        <v/>
      </c>
    </row>
    <row r="355" ht="63" customFormat="1" customHeight="1" s="107">
      <c r="A355" s="199" t="n">
        <v>341</v>
      </c>
      <c r="B355" s="199" t="n"/>
      <c r="C355" s="29" t="inlineStr">
        <is>
          <t>20.2.07.10-0002</t>
        </is>
      </c>
      <c r="D355" s="201" t="inlineStr">
        <is>
          <t>Секция вертикальная для поворота кабельной трассы из лотков прямых вверх или вниз под любым углом, сейсмостойкая, СВ-50/200, горячеоцинкованная</t>
        </is>
      </c>
      <c r="E355" s="199" t="inlineStr">
        <is>
          <t>шт</t>
        </is>
      </c>
      <c r="F355" s="199" t="n">
        <v>4</v>
      </c>
      <c r="G355" s="200" t="n">
        <v>79.33</v>
      </c>
      <c r="H355" s="200">
        <f>ROUND(F355*G355,2)</f>
        <v/>
      </c>
    </row>
    <row r="356" ht="31.5" customFormat="1" customHeight="1" s="107">
      <c r="A356" s="199" t="n">
        <v>342</v>
      </c>
      <c r="B356" s="199" t="n"/>
      <c r="C356" s="29" t="inlineStr">
        <is>
          <t>20.4.01.01-0031</t>
        </is>
      </c>
      <c r="D356" s="201" t="inlineStr">
        <is>
          <t>Выключатель одноклавишный для открытой проводки</t>
        </is>
      </c>
      <c r="E356" s="199" t="inlineStr">
        <is>
          <t>10 шт</t>
        </is>
      </c>
      <c r="F356" s="199" t="n">
        <v>4.6</v>
      </c>
      <c r="G356" s="200" t="n">
        <v>68</v>
      </c>
      <c r="H356" s="200">
        <f>ROUND(F356*G356,2)</f>
        <v/>
      </c>
    </row>
    <row r="357" ht="47.25" customFormat="1" customHeight="1" s="107">
      <c r="A357" s="199" t="n">
        <v>343</v>
      </c>
      <c r="B357" s="199" t="n"/>
      <c r="C357" s="29" t="inlineStr">
        <is>
          <t>18.1.10.10-0033</t>
        </is>
      </c>
      <c r="D357" s="201" t="inlineStr">
        <is>
          <t>Смесители для душевых установок СМ-Д-ШЛФ с душевой сеткой на гибком шланге с фарфоровым корпусом</t>
        </is>
      </c>
      <c r="E357" s="199" t="inlineStr">
        <is>
          <t>компл</t>
        </is>
      </c>
      <c r="F357" s="199" t="n">
        <v>2</v>
      </c>
      <c r="G357" s="200" t="n">
        <v>144.71</v>
      </c>
      <c r="H357" s="200">
        <f>ROUND(F357*G357,2)</f>
        <v/>
      </c>
    </row>
    <row r="358" ht="15.75" customFormat="1" customHeight="1" s="107">
      <c r="A358" s="199" t="n">
        <v>344</v>
      </c>
      <c r="B358" s="199" t="n"/>
      <c r="C358" s="29" t="inlineStr">
        <is>
          <t>01.7.15.02-0054</t>
        </is>
      </c>
      <c r="D358" s="201" t="inlineStr">
        <is>
          <t>Болты анкерные оцинкованные</t>
        </is>
      </c>
      <c r="E358" s="199" t="inlineStr">
        <is>
          <t>кг</t>
        </is>
      </c>
      <c r="F358" s="199" t="n">
        <v>24</v>
      </c>
      <c r="G358" s="200" t="n">
        <v>11.54</v>
      </c>
      <c r="H358" s="200">
        <f>ROUND(F358*G358,2)</f>
        <v/>
      </c>
    </row>
    <row r="359" ht="47.25" customFormat="1" customHeight="1" s="107">
      <c r="A359" s="199" t="n">
        <v>345</v>
      </c>
      <c r="B359" s="199" t="n"/>
      <c r="C359" s="29" t="inlineStr">
        <is>
          <t>24.3.02.05-0025</t>
        </is>
      </c>
      <c r="D359" s="201" t="inlineStr">
        <is>
          <t>Трубы полипропиленовые ПП-Р, номинальное давление 2,0 МПа, номинальный наружный диаметр 50 мм</t>
        </is>
      </c>
      <c r="E359" s="199" t="inlineStr">
        <is>
          <t>м</t>
        </is>
      </c>
      <c r="F359" s="199" t="n">
        <v>9.460000000000001</v>
      </c>
      <c r="G359" s="200" t="n">
        <v>28.88</v>
      </c>
      <c r="H359" s="200">
        <f>ROUND(F359*G359,2)</f>
        <v/>
      </c>
    </row>
    <row r="360" ht="31.5" customFormat="1" customHeight="1" s="107">
      <c r="A360" s="199" t="n">
        <v>346</v>
      </c>
      <c r="B360" s="199" t="n"/>
      <c r="C360" s="29" t="inlineStr">
        <is>
          <t>01.7.06.04-0002</t>
        </is>
      </c>
      <c r="D360" s="201" t="inlineStr">
        <is>
          <t>Лента бумажная для повышения трещиностойкости стыков ГКЛ и ГВЛ</t>
        </is>
      </c>
      <c r="E360" s="199" t="inlineStr">
        <is>
          <t>м</t>
        </is>
      </c>
      <c r="F360" s="199" t="n">
        <v>1596.4194</v>
      </c>
      <c r="G360" s="200" t="n">
        <v>0.17</v>
      </c>
      <c r="H360" s="200">
        <f>ROUND(F360*G360,2)</f>
        <v/>
      </c>
    </row>
    <row r="361" ht="31.5" customFormat="1" customHeight="1" s="107">
      <c r="A361" s="199" t="n">
        <v>347</v>
      </c>
      <c r="B361" s="199" t="n"/>
      <c r="C361" s="29" t="inlineStr">
        <is>
          <t>Прайс из СД ОП</t>
        </is>
      </c>
      <c r="D361" s="201" t="inlineStr">
        <is>
          <t>Металлорукав МРПИнг-25</t>
        </is>
      </c>
      <c r="E361" s="199" t="inlineStr">
        <is>
          <t>м</t>
        </is>
      </c>
      <c r="F361" s="199" t="n">
        <v>36</v>
      </c>
      <c r="G361" s="200" t="n">
        <v>7.52</v>
      </c>
      <c r="H361" s="200">
        <f>ROUND(F361*G361,2)</f>
        <v/>
      </c>
    </row>
    <row r="362" ht="47.25" customFormat="1" customHeight="1" s="107">
      <c r="A362" s="199" t="n">
        <v>348</v>
      </c>
      <c r="B362" s="199" t="n"/>
      <c r="C362" s="29" t="inlineStr">
        <is>
          <t>12.2.04.08-0034</t>
        </is>
      </c>
      <c r="D362" s="201" t="inlineStr">
        <is>
          <t>Маты минераловатные прошивные с покрытием сеткой, марка: "Wired mat 105" ROCKWOOL, толщиной 30 мм</t>
        </is>
      </c>
      <c r="E362" s="199" t="inlineStr">
        <is>
          <t>м3</t>
        </is>
      </c>
      <c r="F362" s="199" t="n">
        <v>0.15</v>
      </c>
      <c r="G362" s="200" t="n">
        <v>1781.01</v>
      </c>
      <c r="H362" s="200">
        <f>ROUND(F362*G362,2)</f>
        <v/>
      </c>
    </row>
    <row r="363" ht="31.5" customFormat="1" customHeight="1" s="107">
      <c r="A363" s="199" t="n">
        <v>349</v>
      </c>
      <c r="B363" s="199" t="n"/>
      <c r="C363" s="29" t="inlineStr">
        <is>
          <t>19.2.03.03-0085</t>
        </is>
      </c>
      <c r="D363" s="201" t="inlineStr">
        <is>
          <t>Решетки вентиляционные наружные РН, из оцинкованной стали, размер 700х400 мм</t>
        </is>
      </c>
      <c r="E363" s="199" t="inlineStr">
        <is>
          <t>шт</t>
        </is>
      </c>
      <c r="F363" s="199" t="n">
        <v>1</v>
      </c>
      <c r="G363" s="200" t="n">
        <v>266.64</v>
      </c>
      <c r="H363" s="200">
        <f>ROUND(F363*G363,2)</f>
        <v/>
      </c>
    </row>
    <row r="364" ht="47.25" customFormat="1" customHeight="1" s="107">
      <c r="A364" s="199" t="n">
        <v>350</v>
      </c>
      <c r="B364" s="199" t="n"/>
      <c r="C364" s="29" t="inlineStr">
        <is>
          <t>23.8.01.16-0025</t>
        </is>
      </c>
      <c r="D364" s="201" t="inlineStr">
        <is>
          <t>Соединитель напрессовочный прямой с наружной резьбой, размер резьбы 3/4", номинальный диаметр 25 мм</t>
        </is>
      </c>
      <c r="E364" s="199" t="inlineStr">
        <is>
          <t>10 шт</t>
        </is>
      </c>
      <c r="F364" s="199" t="n">
        <v>0.6</v>
      </c>
      <c r="G364" s="200" t="n">
        <v>444.3</v>
      </c>
      <c r="H364" s="200">
        <f>ROUND(F364*G364,2)</f>
        <v/>
      </c>
    </row>
    <row r="365" ht="31.5" customFormat="1" customHeight="1" s="107">
      <c r="A365" s="199" t="n">
        <v>351</v>
      </c>
      <c r="B365" s="199" t="n"/>
      <c r="C365" s="29" t="inlineStr">
        <is>
          <t>07.2.06.04-0061</t>
        </is>
      </c>
      <c r="D365" s="201" t="inlineStr">
        <is>
          <t>Нижний уголок для крепления несущих элементов двери 100х123 мм</t>
        </is>
      </c>
      <c r="E365" s="199" t="inlineStr">
        <is>
          <t>100 шт</t>
        </is>
      </c>
      <c r="F365" s="199" t="n">
        <v>0.922908</v>
      </c>
      <c r="G365" s="200" t="n">
        <v>279</v>
      </c>
      <c r="H365" s="200">
        <f>ROUND(F365*G365,2)</f>
        <v/>
      </c>
    </row>
    <row r="366" ht="31.5" customFormat="1" customHeight="1" s="107">
      <c r="A366" s="199" t="n">
        <v>352</v>
      </c>
      <c r="B366" s="199" t="n"/>
      <c r="C366" s="29" t="inlineStr">
        <is>
          <t>07.2.06.04-0011</t>
        </is>
      </c>
      <c r="D366" s="201" t="inlineStr">
        <is>
          <t>Верхний уголок для крепления несущих элементов двери 100х123 мм</t>
        </is>
      </c>
      <c r="E366" s="199" t="inlineStr">
        <is>
          <t>100 шт</t>
        </is>
      </c>
      <c r="F366" s="199" t="n">
        <v>0.922908</v>
      </c>
      <c r="G366" s="200" t="n">
        <v>279</v>
      </c>
      <c r="H366" s="200">
        <f>ROUND(F366*G366,2)</f>
        <v/>
      </c>
    </row>
    <row r="367" ht="47.25" customFormat="1" customHeight="1" s="107">
      <c r="A367" s="199" t="n">
        <v>353</v>
      </c>
      <c r="B367" s="199" t="n"/>
      <c r="C367" s="29" t="inlineStr">
        <is>
          <t>18.3.01.01-0041</t>
        </is>
      </c>
      <c r="D367" s="201" t="inlineStr">
        <is>
          <t>Головки для пожарных рукавов соединительные напорные рукавные ГР, давление 1,2 МПа (12 кгс/см2), диаметр 50 мм</t>
        </is>
      </c>
      <c r="E367" s="199" t="inlineStr">
        <is>
          <t>шт</t>
        </is>
      </c>
      <c r="F367" s="199" t="n">
        <v>18</v>
      </c>
      <c r="G367" s="200" t="n">
        <v>14.2</v>
      </c>
      <c r="H367" s="200">
        <f>ROUND(F367*G367,2)</f>
        <v/>
      </c>
    </row>
    <row r="368" ht="31.5" customFormat="1" customHeight="1" s="107">
      <c r="A368" s="199" t="n">
        <v>354</v>
      </c>
      <c r="B368" s="199" t="n"/>
      <c r="C368" s="29" t="inlineStr">
        <is>
          <t>19.1.01.03-0074</t>
        </is>
      </c>
      <c r="D368" s="201" t="inlineStr">
        <is>
          <t>Воздуховоды из оцинкованной стали, толщина 0,6 мм, диаметр до 450 мм</t>
        </is>
      </c>
      <c r="E368" s="199" t="inlineStr">
        <is>
          <t>м2</t>
        </is>
      </c>
      <c r="F368" s="199" t="n">
        <v>2.9673</v>
      </c>
      <c r="G368" s="200" t="n">
        <v>84.05</v>
      </c>
      <c r="H368" s="200">
        <f>ROUND(F368*G368,2)</f>
        <v/>
      </c>
    </row>
    <row r="369" ht="63" customFormat="1" customHeight="1" s="107">
      <c r="A369" s="199" t="n">
        <v>355</v>
      </c>
      <c r="B369" s="199" t="n"/>
      <c r="C369" s="29" t="inlineStr">
        <is>
          <t>01.7.15.14-0044</t>
        </is>
      </c>
      <c r="D369" s="201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3,5/25 мм</t>
        </is>
      </c>
      <c r="E369" s="199" t="inlineStr">
        <is>
          <t>100 шт</t>
        </is>
      </c>
      <c r="F369" s="199" t="n">
        <v>119.856318</v>
      </c>
      <c r="G369" s="200" t="n">
        <v>2</v>
      </c>
      <c r="H369" s="200">
        <f>ROUND(F369*G369,2)</f>
        <v/>
      </c>
    </row>
    <row r="370" ht="31.5" customFormat="1" customHeight="1" s="107">
      <c r="A370" s="199" t="n">
        <v>356</v>
      </c>
      <c r="B370" s="199" t="n"/>
      <c r="C370" s="29" t="inlineStr">
        <is>
          <t>19.1.04.02-0002</t>
        </is>
      </c>
      <c r="D370" s="201" t="inlineStr">
        <is>
          <t>Дефлекторы статические из оцинкованной стали, диаметр 125 мм</t>
        </is>
      </c>
      <c r="E370" s="199" t="inlineStr">
        <is>
          <t>шт</t>
        </is>
      </c>
      <c r="F370" s="199" t="n">
        <v>1</v>
      </c>
      <c r="G370" s="200" t="n">
        <v>237.85</v>
      </c>
      <c r="H370" s="200">
        <f>ROUND(F370*G370,2)</f>
        <v/>
      </c>
    </row>
    <row r="371" ht="47.25" customFormat="1" customHeight="1" s="107">
      <c r="A371" s="199" t="n">
        <v>357</v>
      </c>
      <c r="B371" s="199" t="n"/>
      <c r="C371" s="29" t="inlineStr">
        <is>
          <t>24.3.02.05-0021</t>
        </is>
      </c>
      <c r="D371" s="201" t="inlineStr">
        <is>
          <t>Трубы полипропиленовые ПП-Р, номинальное давление 2,0 МПа, номинальный наружный диаметр 20 мм</t>
        </is>
      </c>
      <c r="E371" s="199" t="inlineStr">
        <is>
          <t>м</t>
        </is>
      </c>
      <c r="F371" s="199" t="n">
        <v>49.445</v>
      </c>
      <c r="G371" s="200" t="n">
        <v>4.71</v>
      </c>
      <c r="H371" s="200">
        <f>ROUND(F371*G371,2)</f>
        <v/>
      </c>
    </row>
    <row r="372" ht="15.75" customFormat="1" customHeight="1" s="107">
      <c r="A372" s="199" t="n">
        <v>358</v>
      </c>
      <c r="B372" s="199" t="n"/>
      <c r="C372" s="29" t="inlineStr">
        <is>
          <t>18.1.04.07-0023</t>
        </is>
      </c>
      <c r="D372" s="201" t="inlineStr">
        <is>
          <t>Клапаны обратные В-В, размер 1"</t>
        </is>
      </c>
      <c r="E372" s="199" t="inlineStr">
        <is>
          <t>шт</t>
        </is>
      </c>
      <c r="F372" s="199" t="n">
        <v>3</v>
      </c>
      <c r="G372" s="200" t="n">
        <v>75.90000000000001</v>
      </c>
      <c r="H372" s="200">
        <f>ROUND(F372*G372,2)</f>
        <v/>
      </c>
    </row>
    <row r="373" ht="47.25" customFormat="1" customHeight="1" s="107">
      <c r="A373" s="199" t="n">
        <v>359</v>
      </c>
      <c r="B373" s="199" t="n"/>
      <c r="C373" s="29" t="inlineStr">
        <is>
          <t>03.2.01.01-0001</t>
        </is>
      </c>
      <c r="D373" s="201" t="inlineStr">
        <is>
          <t>Портландцемент общестроительного назначения бездобавочный М400 Д0 (ЦЕМ I 32,5Н)</t>
        </is>
      </c>
      <c r="E373" s="199" t="inlineStr">
        <is>
          <t>т</t>
        </is>
      </c>
      <c r="F373" s="199" t="n">
        <v>0.538337</v>
      </c>
      <c r="G373" s="200" t="n">
        <v>412</v>
      </c>
      <c r="H373" s="200">
        <f>ROUND(F373*G373,2)</f>
        <v/>
      </c>
    </row>
    <row r="374" ht="31.5" customFormat="1" customHeight="1" s="107">
      <c r="A374" s="199" t="n">
        <v>360</v>
      </c>
      <c r="B374" s="199" t="n"/>
      <c r="C374" s="29" t="inlineStr">
        <is>
          <t>20.2.10.04-0004</t>
        </is>
      </c>
      <c r="D374" s="201" t="inlineStr">
        <is>
          <t>Наконечники кабельные медные луженые под опрессовку 16-6-6-М УХЛ3</t>
        </is>
      </c>
      <c r="E374" s="199" t="inlineStr">
        <is>
          <t>100 шт</t>
        </is>
      </c>
      <c r="F374" s="199" t="n">
        <v>0.8</v>
      </c>
      <c r="G374" s="200" t="n">
        <v>276</v>
      </c>
      <c r="H374" s="200">
        <f>ROUND(F374*G374,2)</f>
        <v/>
      </c>
    </row>
    <row r="375" ht="47.25" customFormat="1" customHeight="1" s="107">
      <c r="A375" s="199" t="n">
        <v>361</v>
      </c>
      <c r="B375" s="199" t="n"/>
      <c r="C375" s="29" t="inlineStr">
        <is>
          <t>01.7.06.05-0041</t>
        </is>
      </c>
      <c r="D375" s="201" t="inlineStr">
        <is>
          <t>Лента изоляционная прорезиненная односторонняя, ширина 20 мм, толщина 0,25-0,35 мм</t>
        </is>
      </c>
      <c r="E375" s="199" t="inlineStr">
        <is>
          <t>кг</t>
        </is>
      </c>
      <c r="F375" s="199" t="n">
        <v>7.223424</v>
      </c>
      <c r="G375" s="200" t="n">
        <v>30.4</v>
      </c>
      <c r="H375" s="200">
        <f>ROUND(F375*G375,2)</f>
        <v/>
      </c>
    </row>
    <row r="376" ht="15.75" customFormat="1" customHeight="1" s="107">
      <c r="A376" s="199" t="n">
        <v>362</v>
      </c>
      <c r="B376" s="199" t="n"/>
      <c r="C376" s="29" t="inlineStr">
        <is>
          <t>08.3.05.05-0054</t>
        </is>
      </c>
      <c r="D376" s="201" t="inlineStr">
        <is>
          <t>Сталь листовая оцинкованная, толщина 0,8 мм</t>
        </is>
      </c>
      <c r="E376" s="199" t="inlineStr">
        <is>
          <t>т</t>
        </is>
      </c>
      <c r="F376" s="199" t="n">
        <v>0.0194357</v>
      </c>
      <c r="G376" s="200" t="n">
        <v>11000</v>
      </c>
      <c r="H376" s="200">
        <f>ROUND(F376*G376,2)</f>
        <v/>
      </c>
    </row>
    <row r="377" ht="63" customFormat="1" customHeight="1" s="107">
      <c r="A377" s="199" t="n">
        <v>363</v>
      </c>
      <c r="B377" s="199" t="n"/>
      <c r="C377" s="29" t="inlineStr">
        <is>
          <t>23.2.02.02-0012</t>
        </is>
      </c>
      <c r="D377" s="201" t="inlineStr">
        <is>
          <t>Трубы медные круглые тянутые и холоднокатаные (марки меди М2, М3), наружным диаметром: 9,52 мм, толщиной стенки 0,8 мм</t>
        </is>
      </c>
      <c r="E377" s="199" t="inlineStr">
        <is>
          <t>м</t>
        </is>
      </c>
      <c r="F377" s="199" t="n">
        <v>6</v>
      </c>
      <c r="G377" s="200" t="n">
        <v>35.18</v>
      </c>
      <c r="H377" s="200">
        <f>ROUND(F377*G377,2)</f>
        <v/>
      </c>
    </row>
    <row r="378" ht="31.5" customFormat="1" customHeight="1" s="107">
      <c r="A378" s="199" t="n">
        <v>364</v>
      </c>
      <c r="B378" s="199" t="n"/>
      <c r="C378" s="29" t="inlineStr">
        <is>
          <t>20.2.10.04-0007</t>
        </is>
      </c>
      <c r="D378" s="201" t="inlineStr">
        <is>
          <t>Наконечники кабельные медные луженые под опрессовку 50-10-11-М УХЛ3</t>
        </is>
      </c>
      <c r="E378" s="199" t="inlineStr">
        <is>
          <t>100 шт</t>
        </is>
      </c>
      <c r="F378" s="199" t="n">
        <v>0.3</v>
      </c>
      <c r="G378" s="200" t="n">
        <v>690</v>
      </c>
      <c r="H378" s="200">
        <f>ROUND(F378*G378,2)</f>
        <v/>
      </c>
    </row>
    <row r="379" ht="47.25" customFormat="1" customHeight="1" s="107">
      <c r="A379" s="199" t="n">
        <v>365</v>
      </c>
      <c r="B379" s="199" t="n"/>
      <c r="C379" s="29" t="inlineStr">
        <is>
          <t>24.3.02.05-0022</t>
        </is>
      </c>
      <c r="D379" s="201" t="inlineStr">
        <is>
          <t>Трубы полипропиленовые ПП-Р, номинальное давление 2,0 МПа, номинальный наружный диаметр 25 мм</t>
        </is>
      </c>
      <c r="E379" s="199" t="inlineStr">
        <is>
          <t>м</t>
        </is>
      </c>
      <c r="F379" s="199" t="n">
        <v>27.87</v>
      </c>
      <c r="G379" s="200" t="n">
        <v>7.36</v>
      </c>
      <c r="H379" s="200">
        <f>ROUND(F379*G379,2)</f>
        <v/>
      </c>
    </row>
    <row r="380" ht="15.75" customFormat="1" customHeight="1" s="107">
      <c r="A380" s="199" t="n">
        <v>366</v>
      </c>
      <c r="B380" s="199" t="n"/>
      <c r="C380" s="29" t="inlineStr">
        <is>
          <t>01.7.15.07-0152</t>
        </is>
      </c>
      <c r="D380" s="201" t="inlineStr">
        <is>
          <t>Дюбели с шурупом, размер 6х35 мм</t>
        </is>
      </c>
      <c r="E380" s="199" t="inlineStr">
        <is>
          <t>100 шт</t>
        </is>
      </c>
      <c r="F380" s="199" t="n">
        <v>25.082636</v>
      </c>
      <c r="G380" s="200" t="n">
        <v>8</v>
      </c>
      <c r="H380" s="200">
        <f>ROUND(F380*G380,2)</f>
        <v/>
      </c>
    </row>
    <row r="381" ht="31.5" customFormat="1" customHeight="1" s="107">
      <c r="A381" s="199" t="n">
        <v>367</v>
      </c>
      <c r="B381" s="199" t="n"/>
      <c r="C381" s="29" t="inlineStr">
        <is>
          <t>24.1.02.01-0013</t>
        </is>
      </c>
      <c r="D381" s="201" t="inlineStr">
        <is>
          <t>Хомуты двухболтовые с быстродействующим замком для крепления труб размером 20-24 мм</t>
        </is>
      </c>
      <c r="E381" s="199" t="inlineStr">
        <is>
          <t>шт</t>
        </is>
      </c>
      <c r="F381" s="199" t="n">
        <v>15</v>
      </c>
      <c r="G381" s="200" t="n">
        <v>13.12</v>
      </c>
      <c r="H381" s="200">
        <f>ROUND(F381*G381,2)</f>
        <v/>
      </c>
    </row>
    <row r="382" ht="15.75" customFormat="1" customHeight="1" s="107">
      <c r="A382" s="199" t="n">
        <v>368</v>
      </c>
      <c r="B382" s="199" t="n"/>
      <c r="C382" s="29" t="inlineStr">
        <is>
          <t>20.5.04.09-0001</t>
        </is>
      </c>
      <c r="D382" s="201" t="inlineStr">
        <is>
          <t>Сжимы ответвительные</t>
        </is>
      </c>
      <c r="E382" s="199" t="inlineStr">
        <is>
          <t>100 шт</t>
        </is>
      </c>
      <c r="F382" s="199" t="n">
        <v>0.369</v>
      </c>
      <c r="G382" s="200" t="n">
        <v>528</v>
      </c>
      <c r="H382" s="200">
        <f>ROUND(F382*G382,2)</f>
        <v/>
      </c>
    </row>
    <row r="383" ht="94.5" customFormat="1" customHeight="1" s="107">
      <c r="A383" s="199" t="n">
        <v>369</v>
      </c>
      <c r="B383" s="199" t="n"/>
      <c r="C383" s="29" t="inlineStr">
        <is>
          <t>18.1.09.08-1016</t>
        </is>
      </c>
      <c r="D383" s="201" t="inlineStr">
        <is>
          <t>Кран шаровой латунный полнопроходной, номинальное давление 1,6 МПа (16 кгс/см2) и 2,5 МПа (25 кгс/см2), номинальный диаметр 20 мм, с обычной рукояткой, присоединение 3/4"х3/4", с внутренним резьбовым присоединением</t>
        </is>
      </c>
      <c r="E383" s="199" t="inlineStr">
        <is>
          <t>шт</t>
        </is>
      </c>
      <c r="F383" s="199" t="n">
        <v>3</v>
      </c>
      <c r="G383" s="200" t="n">
        <v>64.05</v>
      </c>
      <c r="H383" s="200">
        <f>ROUND(F383*G383,2)</f>
        <v/>
      </c>
    </row>
    <row r="384" ht="47.25" customFormat="1" customHeight="1" s="107">
      <c r="A384" s="199" t="n">
        <v>370</v>
      </c>
      <c r="B384" s="199" t="n"/>
      <c r="C384" s="29" t="inlineStr">
        <is>
          <t>18.1.04.06-0032</t>
        </is>
      </c>
      <c r="D384" s="201" t="inlineStr">
        <is>
          <t>Клапан обратный пружинный латунный, номинальное давление 2,5 МПа (25 кгс/см2), номинальный диаметр 20 мм</t>
        </is>
      </c>
      <c r="E384" s="199" t="inlineStr">
        <is>
          <t>шт</t>
        </is>
      </c>
      <c r="F384" s="199" t="n">
        <v>2</v>
      </c>
      <c r="G384" s="200" t="n">
        <v>95.59999999999999</v>
      </c>
      <c r="H384" s="200">
        <f>ROUND(F384*G384,2)</f>
        <v/>
      </c>
    </row>
    <row r="385" ht="47.25" customFormat="1" customHeight="1" s="107">
      <c r="A385" s="199" t="n">
        <v>371</v>
      </c>
      <c r="B385" s="199" t="n"/>
      <c r="C385" s="29" t="inlineStr">
        <is>
          <t>08.1.02.17-0098</t>
        </is>
      </c>
      <c r="D385" s="201" t="inlineStr">
        <is>
          <t>Сетка сварная из арматурной проволоки без покрытия, диаметр проволоки 5,0 мм, размер ячейки 150х150 мм</t>
        </is>
      </c>
      <c r="E385" s="199" t="inlineStr">
        <is>
          <t>м2</t>
        </is>
      </c>
      <c r="F385" s="199" t="n">
        <v>13.29</v>
      </c>
      <c r="G385" s="200" t="n">
        <v>14.34</v>
      </c>
      <c r="H385" s="200">
        <f>ROUND(F385*G385,2)</f>
        <v/>
      </c>
    </row>
    <row r="386" ht="31.5" customFormat="1" customHeight="1" s="107">
      <c r="A386" s="199" t="n">
        <v>372</v>
      </c>
      <c r="B386" s="199" t="n"/>
      <c r="C386" s="29" t="inlineStr">
        <is>
          <t>Прайс из СД ОП</t>
        </is>
      </c>
      <c r="D386" s="201" t="inlineStr">
        <is>
          <t>Зонт над шахтой ЗП 700Х400</t>
        </is>
      </c>
      <c r="E386" s="199" t="inlineStr">
        <is>
          <t>шт</t>
        </is>
      </c>
      <c r="F386" s="199" t="n">
        <v>1</v>
      </c>
      <c r="G386" s="200" t="n">
        <v>182</v>
      </c>
      <c r="H386" s="200">
        <f>ROUND(F386*G386,2)</f>
        <v/>
      </c>
    </row>
    <row r="387" ht="47.25" customFormat="1" customHeight="1" s="107">
      <c r="A387" s="199" t="n">
        <v>373</v>
      </c>
      <c r="B387" s="199" t="n"/>
      <c r="C387" s="29" t="inlineStr">
        <is>
          <t>19.3.02.08-0021</t>
        </is>
      </c>
      <c r="D387" s="201" t="inlineStr">
        <is>
          <t>Кронштейны для крепления внешнего блока сплит-системы, рекомендуемая нагрузка до 80 кг (два кронштейна, болты, гайки, шайбы)</t>
        </is>
      </c>
      <c r="E387" s="199" t="inlineStr">
        <is>
          <t>компл</t>
        </is>
      </c>
      <c r="F387" s="199" t="n">
        <v>2</v>
      </c>
      <c r="G387" s="200" t="n">
        <v>90.27</v>
      </c>
      <c r="H387" s="200">
        <f>ROUND(F387*G387,2)</f>
        <v/>
      </c>
    </row>
    <row r="388" ht="15.75" customFormat="1" customHeight="1" s="107">
      <c r="A388" s="199" t="n">
        <v>374</v>
      </c>
      <c r="B388" s="199" t="n"/>
      <c r="C388" s="29" t="inlineStr">
        <is>
          <t>03.1.02.03-0011</t>
        </is>
      </c>
      <c r="D388" s="201" t="inlineStr">
        <is>
          <t>Известь строительная негашеная комовая, сорт I</t>
        </is>
      </c>
      <c r="E388" s="199" t="inlineStr">
        <is>
          <t>т</t>
        </is>
      </c>
      <c r="F388" s="199" t="n">
        <v>0.2453384</v>
      </c>
      <c r="G388" s="200" t="n">
        <v>734.5</v>
      </c>
      <c r="H388" s="200">
        <f>ROUND(F388*G388,2)</f>
        <v/>
      </c>
    </row>
    <row r="389" ht="15.75" customFormat="1" customHeight="1" s="107">
      <c r="A389" s="199" t="n">
        <v>375</v>
      </c>
      <c r="B389" s="199" t="n"/>
      <c r="C389" s="29" t="inlineStr">
        <is>
          <t>01.7.06.07-0002</t>
        </is>
      </c>
      <c r="D389" s="201" t="inlineStr">
        <is>
          <t>Лента монтажная, тип ЛМ-5</t>
        </is>
      </c>
      <c r="E389" s="199" t="inlineStr">
        <is>
          <t>10 м</t>
        </is>
      </c>
      <c r="F389" s="199" t="n">
        <v>26.03846</v>
      </c>
      <c r="G389" s="200" t="n">
        <v>6.9</v>
      </c>
      <c r="H389" s="200">
        <f>ROUND(F389*G389,2)</f>
        <v/>
      </c>
    </row>
    <row r="390" ht="47.25" customFormat="1" customHeight="1" s="107">
      <c r="A390" s="199" t="n">
        <v>376</v>
      </c>
      <c r="B390" s="199" t="n"/>
      <c r="C390" s="29" t="inlineStr">
        <is>
          <t>07.2.06.04-0076</t>
        </is>
      </c>
      <c r="D390" s="201" t="inlineStr">
        <is>
          <t>Подвес прямой, стальной, оцинкованный, для закрепления (подвески) потолочных профилей к несущим конструкциям</t>
        </is>
      </c>
      <c r="E390" s="199" t="inlineStr">
        <is>
          <t>100 шт</t>
        </is>
      </c>
      <c r="F390" s="199" t="n">
        <v>2.6134</v>
      </c>
      <c r="G390" s="200" t="n">
        <v>68</v>
      </c>
      <c r="H390" s="200">
        <f>ROUND(F390*G390,2)</f>
        <v/>
      </c>
    </row>
    <row r="391" ht="63" customFormat="1" customHeight="1" s="107">
      <c r="A391" s="199" t="n">
        <v>377</v>
      </c>
      <c r="B391" s="199" t="n"/>
      <c r="C391" s="29" t="inlineStr">
        <is>
          <t>08.2.02.11-0007</t>
        </is>
      </c>
      <c r="D391" s="20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391" s="199" t="inlineStr">
        <is>
          <t>10 м</t>
        </is>
      </c>
      <c r="F391" s="199" t="n">
        <v>3.5085972</v>
      </c>
      <c r="G391" s="200" t="n">
        <v>50.24</v>
      </c>
      <c r="H391" s="200">
        <f>ROUND(F391*G391,2)</f>
        <v/>
      </c>
    </row>
    <row r="392" ht="31.5" customFormat="1" customHeight="1" s="107">
      <c r="A392" s="199" t="n">
        <v>378</v>
      </c>
      <c r="B392" s="199" t="n"/>
      <c r="C392" s="29" t="inlineStr">
        <is>
          <t>08.4.03.02-0004</t>
        </is>
      </c>
      <c r="D392" s="201" t="inlineStr">
        <is>
          <t>Сталь арматурная, горячекатаная, гладкая, класс А-I, диаметр 12 мм</t>
        </is>
      </c>
      <c r="E392" s="199" t="inlineStr">
        <is>
          <t>т</t>
        </is>
      </c>
      <c r="F392" s="199" t="n">
        <v>0.02708</v>
      </c>
      <c r="G392" s="200" t="n">
        <v>6508.75</v>
      </c>
      <c r="H392" s="200">
        <f>ROUND(F392*G392,2)</f>
        <v/>
      </c>
    </row>
    <row r="393" ht="31.5" customFormat="1" customHeight="1" s="107">
      <c r="A393" s="199" t="n">
        <v>379</v>
      </c>
      <c r="B393" s="199" t="n"/>
      <c r="C393" s="29" t="inlineStr">
        <is>
          <t>14.2.06.08-0001</t>
        </is>
      </c>
      <c r="D393" s="201" t="inlineStr">
        <is>
          <t>Пропитка упрочняющая для бетона "Ашфорд Формула"</t>
        </is>
      </c>
      <c r="E393" s="199" t="inlineStr">
        <is>
          <t>л</t>
        </is>
      </c>
      <c r="F393" s="199" t="n">
        <v>1.5948</v>
      </c>
      <c r="G393" s="200" t="n">
        <v>110.1</v>
      </c>
      <c r="H393" s="200">
        <f>ROUND(F393*G393,2)</f>
        <v/>
      </c>
    </row>
    <row r="394" ht="31.5" customFormat="1" customHeight="1" s="107">
      <c r="A394" s="199" t="n">
        <v>380</v>
      </c>
      <c r="B394" s="199" t="n"/>
      <c r="C394" s="29" t="inlineStr">
        <is>
          <t>21.1.06.10-0363</t>
        </is>
      </c>
      <c r="D394" s="201" t="inlineStr">
        <is>
          <t>Кабель силовой с медными жилами ВВГнг(A)-LS 2х2,5ок(N)-1000</t>
        </is>
      </c>
      <c r="E394" s="199" t="inlineStr">
        <is>
          <t>1000 м</t>
        </is>
      </c>
      <c r="F394" s="199" t="n">
        <v>0.02</v>
      </c>
      <c r="G394" s="200" t="n">
        <v>8657.629999999999</v>
      </c>
      <c r="H394" s="200">
        <f>ROUND(F394*G394,2)</f>
        <v/>
      </c>
    </row>
    <row r="395" ht="15.75" customFormat="1" customHeight="1" s="107">
      <c r="A395" s="199" t="n">
        <v>381</v>
      </c>
      <c r="B395" s="199" t="n"/>
      <c r="C395" s="29" t="inlineStr">
        <is>
          <t>20.2.03.06-0013</t>
        </is>
      </c>
      <c r="D395" s="201" t="inlineStr">
        <is>
          <t>Крышка лотка PNK: 100 замковая, длина 2,5 м</t>
        </is>
      </c>
      <c r="E395" s="199" t="inlineStr">
        <is>
          <t>шт</t>
        </is>
      </c>
      <c r="F395" s="199" t="n">
        <v>9.199999999999999</v>
      </c>
      <c r="G395" s="200" t="n">
        <v>18.72</v>
      </c>
      <c r="H395" s="200">
        <f>ROUND(F395*G395,2)</f>
        <v/>
      </c>
    </row>
    <row r="396" ht="15.75" customFormat="1" customHeight="1" s="107">
      <c r="A396" s="199" t="n">
        <v>382</v>
      </c>
      <c r="B396" s="199" t="n"/>
      <c r="C396" s="29" t="inlineStr">
        <is>
          <t>03.1.01.01-0002</t>
        </is>
      </c>
      <c r="D396" s="201" t="inlineStr">
        <is>
          <t>Гипс строительный Г-3</t>
        </is>
      </c>
      <c r="E396" s="199" t="inlineStr">
        <is>
          <t>т</t>
        </is>
      </c>
      <c r="F396" s="199" t="n">
        <v>0.232342</v>
      </c>
      <c r="G396" s="200" t="n">
        <v>729.98</v>
      </c>
      <c r="H396" s="200">
        <f>ROUND(F396*G396,2)</f>
        <v/>
      </c>
    </row>
    <row r="397" ht="47.25" customFormat="1" customHeight="1" s="107">
      <c r="A397" s="199" t="n">
        <v>383</v>
      </c>
      <c r="B397" s="199" t="n"/>
      <c r="C397" s="29" t="inlineStr">
        <is>
          <t>04.3.02.09-0102</t>
        </is>
      </c>
      <c r="D397" s="201" t="inlineStr">
        <is>
          <t>Смеси сухие водостойкие для затирки межплиточных швов шириной 1-6 мм (различная цветовая гамма)</t>
        </is>
      </c>
      <c r="E397" s="199" t="inlineStr">
        <is>
          <t>т</t>
        </is>
      </c>
      <c r="F397" s="199" t="n">
        <v>0.0260364</v>
      </c>
      <c r="G397" s="200" t="n">
        <v>6513</v>
      </c>
      <c r="H397" s="200">
        <f>ROUND(F397*G397,2)</f>
        <v/>
      </c>
    </row>
    <row r="398" ht="31.5" customFormat="1" customHeight="1" s="107">
      <c r="A398" s="199" t="n">
        <v>384</v>
      </c>
      <c r="B398" s="199" t="n"/>
      <c r="C398" s="29" t="inlineStr">
        <is>
          <t>11.1.03.06-0072</t>
        </is>
      </c>
      <c r="D398" s="201" t="inlineStr">
        <is>
          <t>Доска обрезная, хвойных пород, ширина 75-150 мм, толщина 25 мм, длина 2-3,75 м, сорт IV</t>
        </is>
      </c>
      <c r="E398" s="199" t="inlineStr">
        <is>
          <t>м3</t>
        </is>
      </c>
      <c r="F398" s="199" t="n">
        <v>0.21678</v>
      </c>
      <c r="G398" s="200" t="n">
        <v>775</v>
      </c>
      <c r="H398" s="200">
        <f>ROUND(F398*G398,2)</f>
        <v/>
      </c>
    </row>
    <row r="399" ht="31.5" customFormat="1" customHeight="1" s="107">
      <c r="A399" s="199" t="n">
        <v>385</v>
      </c>
      <c r="B399" s="199" t="n"/>
      <c r="C399" s="29" t="inlineStr">
        <is>
          <t>19.2.02.01-0003</t>
        </is>
      </c>
      <c r="D399" s="201" t="inlineStr">
        <is>
          <t>Зонты вентиляционных систем из листовой и сортовой стали, круглые, диаметр шахты 315 мм</t>
        </is>
      </c>
      <c r="E399" s="199" t="inlineStr">
        <is>
          <t>шт</t>
        </is>
      </c>
      <c r="F399" s="199" t="n">
        <v>1</v>
      </c>
      <c r="G399" s="200" t="n">
        <v>167.33</v>
      </c>
      <c r="H399" s="200">
        <f>ROUND(F399*G399,2)</f>
        <v/>
      </c>
    </row>
    <row r="400" ht="15.75" customFormat="1" customHeight="1" s="107">
      <c r="A400" s="199" t="n">
        <v>386</v>
      </c>
      <c r="B400" s="199" t="n"/>
      <c r="C400" s="29" t="inlineStr">
        <is>
          <t>20.2.03.13-0002</t>
        </is>
      </c>
      <c r="D400" s="201" t="inlineStr">
        <is>
          <t>Полка кабельная К-1161</t>
        </is>
      </c>
      <c r="E400" s="199" t="inlineStr">
        <is>
          <t>1000 шт</t>
        </is>
      </c>
      <c r="F400" s="199" t="n">
        <v>0.034</v>
      </c>
      <c r="G400" s="200" t="n">
        <v>4742.7</v>
      </c>
      <c r="H400" s="200">
        <f>ROUND(F400*G400,2)</f>
        <v/>
      </c>
    </row>
    <row r="401" ht="31.5" customFormat="1" customHeight="1" s="107">
      <c r="A401" s="199" t="n">
        <v>387</v>
      </c>
      <c r="B401" s="199" t="n"/>
      <c r="C401" s="29" t="inlineStr">
        <is>
          <t>01.7.15.07-0012</t>
        </is>
      </c>
      <c r="D401" s="201" t="inlineStr">
        <is>
          <t>Дюбели пластмассовые с шурупами, размер 12х70 мм</t>
        </is>
      </c>
      <c r="E401" s="199" t="inlineStr">
        <is>
          <t>100 шт</t>
        </is>
      </c>
      <c r="F401" s="199" t="n">
        <v>1.8524</v>
      </c>
      <c r="G401" s="200" t="n">
        <v>83</v>
      </c>
      <c r="H401" s="200">
        <f>ROUND(F401*G401,2)</f>
        <v/>
      </c>
    </row>
    <row r="402" ht="15.75" customFormat="1" customHeight="1" s="107">
      <c r="A402" s="199" t="n">
        <v>388</v>
      </c>
      <c r="B402" s="199" t="n"/>
      <c r="C402" s="29" t="inlineStr">
        <is>
          <t>01.7.11.07-0045</t>
        </is>
      </c>
      <c r="D402" s="201" t="inlineStr">
        <is>
          <t>Электроды сварочные Э42А, диаметр 5 мм</t>
        </is>
      </c>
      <c r="E402" s="199" t="inlineStr">
        <is>
          <t>т</t>
        </is>
      </c>
      <c r="F402" s="199" t="n">
        <v>0.0143546</v>
      </c>
      <c r="G402" s="200" t="n">
        <v>10362</v>
      </c>
      <c r="H402" s="200">
        <f>ROUND(F402*G402,2)</f>
        <v/>
      </c>
    </row>
    <row r="403" ht="63" customFormat="1" customHeight="1" s="107">
      <c r="A403" s="199" t="n">
        <v>389</v>
      </c>
      <c r="B403" s="199" t="n"/>
      <c r="C403" s="29" t="inlineStr">
        <is>
          <t>01.7.15.14-0046</t>
        </is>
      </c>
      <c r="D403" s="201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3,5/55 мм</t>
        </is>
      </c>
      <c r="E403" s="199" t="inlineStr">
        <is>
          <t>100 шт</t>
        </is>
      </c>
      <c r="F403" s="199" t="n">
        <v>29.7358</v>
      </c>
      <c r="G403" s="200" t="n">
        <v>5</v>
      </c>
      <c r="H403" s="200">
        <f>ROUND(F403*G403,2)</f>
        <v/>
      </c>
    </row>
    <row r="404" ht="31.5" customFormat="1" customHeight="1" s="107">
      <c r="A404" s="199" t="n">
        <v>390</v>
      </c>
      <c r="B404" s="199" t="n"/>
      <c r="C404" s="29" t="inlineStr">
        <is>
          <t>19.2.02.01-0001</t>
        </is>
      </c>
      <c r="D404" s="201" t="inlineStr">
        <is>
          <t>Зонты вентиляционных систем из листовой и сортовой стали, круглые, диаметр шахты 200 мм</t>
        </is>
      </c>
      <c r="E404" s="199" t="inlineStr">
        <is>
          <t>шт</t>
        </is>
      </c>
      <c r="F404" s="199" t="n">
        <v>1</v>
      </c>
      <c r="G404" s="200" t="n">
        <v>138.79</v>
      </c>
      <c r="H404" s="200">
        <f>ROUND(F404*G404,2)</f>
        <v/>
      </c>
    </row>
    <row r="405" ht="63" customFormat="1" customHeight="1" s="107">
      <c r="A405" s="199" t="n">
        <v>391</v>
      </c>
      <c r="B405" s="199" t="n"/>
      <c r="C405" s="29" t="inlineStr">
        <is>
          <t>23.2.02.02-0011</t>
        </is>
      </c>
      <c r="D405" s="201" t="inlineStr">
        <is>
          <t>Трубы медные круглые тянутые и холоднокатаные (марки меди М2, М3), наружным диаметром: 6,3 мм, толщиной стенки 0,8 мм</t>
        </is>
      </c>
      <c r="E405" s="199" t="inlineStr">
        <is>
          <t>м</t>
        </is>
      </c>
      <c r="F405" s="199" t="n">
        <v>6</v>
      </c>
      <c r="G405" s="200" t="n">
        <v>22.83</v>
      </c>
      <c r="H405" s="200">
        <f>ROUND(F405*G405,2)</f>
        <v/>
      </c>
    </row>
    <row r="406" ht="47.25" customFormat="1" customHeight="1" s="107">
      <c r="A406" s="199" t="n">
        <v>392</v>
      </c>
      <c r="B406" s="199" t="n"/>
      <c r="C406" s="29" t="inlineStr">
        <is>
          <t>24.3.02.05-0023</t>
        </is>
      </c>
      <c r="D406" s="201" t="inlineStr">
        <is>
          <t>Трубы полипропиленовые ПП-Р, номинальное давление 2,0 МПа, номинальный наружный диаметр 32 мм</t>
        </is>
      </c>
      <c r="E406" s="199" t="inlineStr">
        <is>
          <t>м</t>
        </is>
      </c>
      <c r="F406" s="199" t="n">
        <v>10.25</v>
      </c>
      <c r="G406" s="200" t="n">
        <v>11.91</v>
      </c>
      <c r="H406" s="200">
        <f>ROUND(F406*G406,2)</f>
        <v/>
      </c>
    </row>
    <row r="407" ht="31.5" customFormat="1" customHeight="1" s="107">
      <c r="A407" s="199" t="n">
        <v>393</v>
      </c>
      <c r="B407" s="199" t="n"/>
      <c r="C407" s="29" t="inlineStr">
        <is>
          <t>14.5.11.09-0105</t>
        </is>
      </c>
      <c r="D407" s="201" t="inlineStr">
        <is>
          <t>Шпатлевка эпоксидная двухкомпонентная, ЭП-0010</t>
        </is>
      </c>
      <c r="E407" s="199" t="inlineStr">
        <is>
          <t>т</t>
        </is>
      </c>
      <c r="F407" s="199" t="n">
        <v>0.002246</v>
      </c>
      <c r="G407" s="200" t="n">
        <v>53913.8</v>
      </c>
      <c r="H407" s="200">
        <f>ROUND(F407*G407,2)</f>
        <v/>
      </c>
    </row>
    <row r="408" ht="31.5" customFormat="1" customHeight="1" s="107">
      <c r="A408" s="199" t="n">
        <v>394</v>
      </c>
      <c r="B408" s="199" t="n"/>
      <c r="C408" s="29" t="inlineStr">
        <is>
          <t>19.1.02.01-1002</t>
        </is>
      </c>
      <c r="D408" s="201" t="inlineStr">
        <is>
          <t>Воздухоотводчик, давление 1,6 МПа (16 кгс/см2), диаметр 15 мм, присоединение 1/2"</t>
        </is>
      </c>
      <c r="E408" s="199" t="inlineStr">
        <is>
          <t>шт</t>
        </is>
      </c>
      <c r="F408" s="199" t="n">
        <v>1</v>
      </c>
      <c r="G408" s="200" t="n">
        <v>120.2</v>
      </c>
      <c r="H408" s="200">
        <f>ROUND(F408*G408,2)</f>
        <v/>
      </c>
    </row>
    <row r="409" ht="15.75" customFormat="1" customHeight="1" s="107">
      <c r="A409" s="199" t="n">
        <v>395</v>
      </c>
      <c r="B409" s="199" t="n"/>
      <c r="C409" s="29" t="inlineStr">
        <is>
          <t>01.7.20.08-0162</t>
        </is>
      </c>
      <c r="D409" s="201" t="inlineStr">
        <is>
          <t>Ткань мешочная</t>
        </is>
      </c>
      <c r="E409" s="199" t="inlineStr">
        <is>
          <t>10 м2</t>
        </is>
      </c>
      <c r="F409" s="199" t="n">
        <v>1.3728</v>
      </c>
      <c r="G409" s="200" t="n">
        <v>84.75</v>
      </c>
      <c r="H409" s="200">
        <f>ROUND(F409*G409,2)</f>
        <v/>
      </c>
    </row>
    <row r="410" ht="31.5" customFormat="1" customHeight="1" s="107">
      <c r="A410" s="199" t="n">
        <v>396</v>
      </c>
      <c r="B410" s="199" t="n"/>
      <c r="C410" s="29" t="inlineStr">
        <is>
          <t>12.2.07.04-0182</t>
        </is>
      </c>
      <c r="D410" s="201" t="inlineStr">
        <is>
          <t>Трубки из вспененного каучука, толщина 9 мм, диаметр 10 мм</t>
        </is>
      </c>
      <c r="E410" s="199" t="inlineStr">
        <is>
          <t>10 м</t>
        </is>
      </c>
      <c r="F410" s="199" t="n">
        <v>0.6</v>
      </c>
      <c r="G410" s="200" t="n">
        <v>189.3</v>
      </c>
      <c r="H410" s="200">
        <f>ROUND(F410*G410,2)</f>
        <v/>
      </c>
    </row>
    <row r="411" ht="15.75" customFormat="1" customHeight="1" s="107">
      <c r="A411" s="199" t="n">
        <v>397</v>
      </c>
      <c r="B411" s="199" t="n"/>
      <c r="C411" s="29" t="inlineStr">
        <is>
          <t>20.2.03.13-0003</t>
        </is>
      </c>
      <c r="D411" s="201" t="inlineStr">
        <is>
          <t>Полка кабельная К-1162</t>
        </is>
      </c>
      <c r="E411" s="199" t="inlineStr">
        <is>
          <t>1000 шт</t>
        </is>
      </c>
      <c r="F411" s="199" t="n">
        <v>0.018</v>
      </c>
      <c r="G411" s="200" t="n">
        <v>6273.69</v>
      </c>
      <c r="H411" s="200">
        <f>ROUND(F411*G411,2)</f>
        <v/>
      </c>
    </row>
    <row r="412" ht="31.5" customFormat="1" customHeight="1" s="107">
      <c r="A412" s="199" t="n">
        <v>398</v>
      </c>
      <c r="B412" s="199" t="n"/>
      <c r="C412" s="29" t="inlineStr">
        <is>
          <t>01.7.06.01-0041</t>
        </is>
      </c>
      <c r="D412" s="201" t="inlineStr">
        <is>
          <t>Лента эластичная самоклеящаяся для профилей направляющих 30/30000 мм</t>
        </is>
      </c>
      <c r="E412" s="199" t="inlineStr">
        <is>
          <t>м</t>
        </is>
      </c>
      <c r="F412" s="199" t="n">
        <v>297.14</v>
      </c>
      <c r="G412" s="200" t="n">
        <v>0.37</v>
      </c>
      <c r="H412" s="200">
        <f>ROUND(F412*G412,2)</f>
        <v/>
      </c>
    </row>
    <row r="413" ht="15.75" customFormat="1" customHeight="1" s="107">
      <c r="A413" s="199" t="n">
        <v>399</v>
      </c>
      <c r="B413" s="199" t="n"/>
      <c r="C413" s="29" t="inlineStr">
        <is>
          <t>14.4.04.09-0016</t>
        </is>
      </c>
      <c r="D413" s="201" t="inlineStr">
        <is>
          <t>Эмаль ХВ-124, голубая</t>
        </is>
      </c>
      <c r="E413" s="199" t="inlineStr">
        <is>
          <t>т</t>
        </is>
      </c>
      <c r="F413" s="199" t="n">
        <v>0.004712</v>
      </c>
      <c r="G413" s="200" t="n">
        <v>22050</v>
      </c>
      <c r="H413" s="200">
        <f>ROUND(F413*G413,2)</f>
        <v/>
      </c>
    </row>
    <row r="414" ht="15.75" customFormat="1" customHeight="1" s="107">
      <c r="A414" s="199" t="n">
        <v>400</v>
      </c>
      <c r="B414" s="199" t="n"/>
      <c r="C414" s="29" t="inlineStr">
        <is>
          <t>01.7.17.11-0002</t>
        </is>
      </c>
      <c r="D414" s="201" t="inlineStr">
        <is>
          <t>Бумага шлифовальная</t>
        </is>
      </c>
      <c r="E414" s="199" t="inlineStr">
        <is>
          <t>1000 м2</t>
        </is>
      </c>
      <c r="F414" s="199" t="n">
        <v>0.003198</v>
      </c>
      <c r="G414" s="200" t="n">
        <v>32123.15</v>
      </c>
      <c r="H414" s="200">
        <f>ROUND(F414*G414,2)</f>
        <v/>
      </c>
    </row>
    <row r="415" ht="15.75" customFormat="1" customHeight="1" s="107">
      <c r="A415" s="199" t="n">
        <v>401</v>
      </c>
      <c r="B415" s="199" t="n"/>
      <c r="C415" s="29" t="inlineStr">
        <is>
          <t>18.5.08.09-0001</t>
        </is>
      </c>
      <c r="D415" s="201" t="inlineStr">
        <is>
          <t>Патрубки</t>
        </is>
      </c>
      <c r="E415" s="199" t="inlineStr">
        <is>
          <t>10 шт</t>
        </is>
      </c>
      <c r="F415" s="199" t="n">
        <v>0.3492</v>
      </c>
      <c r="G415" s="200" t="n">
        <v>277.5</v>
      </c>
      <c r="H415" s="200">
        <f>ROUND(F415*G415,2)</f>
        <v/>
      </c>
    </row>
    <row r="416" ht="31.5" customFormat="1" customHeight="1" s="107">
      <c r="A416" s="199" t="n">
        <v>402</v>
      </c>
      <c r="B416" s="199" t="n"/>
      <c r="C416" s="29" t="inlineStr">
        <is>
          <t>01.2.01.02-0031</t>
        </is>
      </c>
      <c r="D416" s="201" t="inlineStr">
        <is>
          <t>Битумы нефтяные строительные изоляционные БНИ-IV-3, БНИ-IV, БНИ-V</t>
        </is>
      </c>
      <c r="E416" s="199" t="inlineStr">
        <is>
          <t>т</t>
        </is>
      </c>
      <c r="F416" s="199" t="n">
        <v>0.06784999999999999</v>
      </c>
      <c r="G416" s="200" t="n">
        <v>1412.5</v>
      </c>
      <c r="H416" s="200">
        <f>ROUND(F416*G416,2)</f>
        <v/>
      </c>
    </row>
    <row r="417" ht="63" customFormat="1" customHeight="1" s="107">
      <c r="A417" s="199" t="n">
        <v>403</v>
      </c>
      <c r="B417" s="199" t="n"/>
      <c r="C417" s="29" t="inlineStr">
        <is>
          <t>23.8.03.04-1116</t>
        </is>
      </c>
      <c r="D417" s="201" t="inlineStr">
        <is>
          <t>Муфта противопожарная из нержавеющей стали, предел огнестойкости EI 180, с вкладышем из терморасширяющейся резины, для трубы диаметром 110 мм</t>
        </is>
      </c>
      <c r="E417" s="199" t="inlineStr">
        <is>
          <t>шт</t>
        </is>
      </c>
      <c r="F417" s="199" t="n">
        <v>2</v>
      </c>
      <c r="G417" s="200" t="n">
        <v>46.01</v>
      </c>
      <c r="H417" s="200">
        <f>ROUND(F417*G417,2)</f>
        <v/>
      </c>
    </row>
    <row r="418" ht="31.5" customFormat="1" customHeight="1" s="107">
      <c r="A418" s="199" t="n">
        <v>404</v>
      </c>
      <c r="B418" s="199" t="n"/>
      <c r="C418" s="29" t="inlineStr">
        <is>
          <t>01.3.05.03-0005</t>
        </is>
      </c>
      <c r="D418" s="201" t="inlineStr">
        <is>
          <t>Аммоний сернокислый (сульфат аммония) очищенный</t>
        </is>
      </c>
      <c r="E418" s="199" t="inlineStr">
        <is>
          <t>т</t>
        </is>
      </c>
      <c r="F418" s="199" t="n">
        <v>0.007226</v>
      </c>
      <c r="G418" s="200" t="n">
        <v>12486</v>
      </c>
      <c r="H418" s="200">
        <f>ROUND(F418*G418,2)</f>
        <v/>
      </c>
    </row>
    <row r="419" ht="31.5" customFormat="1" customHeight="1" s="107">
      <c r="A419" s="199" t="n">
        <v>405</v>
      </c>
      <c r="B419" s="199" t="n"/>
      <c r="C419" s="29" t="inlineStr">
        <is>
          <t>08.3.07.01-0076</t>
        </is>
      </c>
      <c r="D419" s="201" t="inlineStr">
        <is>
          <t>Прокат полосовой, горячекатаный, марка стали Ст3сп, ширина 50-200 мм, толщина 4-5 мм</t>
        </is>
      </c>
      <c r="E419" s="199" t="inlineStr">
        <is>
          <t>т</t>
        </is>
      </c>
      <c r="F419" s="199" t="n">
        <v>0.0179838</v>
      </c>
      <c r="G419" s="200" t="n">
        <v>5000</v>
      </c>
      <c r="H419" s="200">
        <f>ROUND(F419*G419,2)</f>
        <v/>
      </c>
    </row>
    <row r="420" ht="63" customFormat="1" customHeight="1" s="107">
      <c r="A420" s="199" t="n">
        <v>406</v>
      </c>
      <c r="B420" s="199" t="n"/>
      <c r="C420" s="29" t="inlineStr">
        <is>
          <t>18.1.10.12-0018</t>
        </is>
      </c>
      <c r="D420" s="201" t="inlineStr">
        <is>
          <t>Кран пробно-спускной с прямым спуском латунный 10Б9бк1, номинальное давление 1,0 МПа (10 кгс/см2), номинальный диаметр 15 мм, присоединение к трубопроводу цапковое</t>
        </is>
      </c>
      <c r="E420" s="199" t="inlineStr">
        <is>
          <t>шт</t>
        </is>
      </c>
      <c r="F420" s="199" t="n">
        <v>1</v>
      </c>
      <c r="G420" s="200" t="n">
        <v>87.77</v>
      </c>
      <c r="H420" s="200">
        <f>ROUND(F420*G420,2)</f>
        <v/>
      </c>
    </row>
    <row r="421" ht="47.25" customFormat="1" customHeight="1" s="107">
      <c r="A421" s="199" t="n">
        <v>407</v>
      </c>
      <c r="B421" s="199" t="n"/>
      <c r="C421" s="29" t="inlineStr">
        <is>
          <t>24.3.02.02-0011</t>
        </is>
      </c>
      <c r="D421" s="201" t="inlineStr">
        <is>
          <t>Трубы полипропиленовые раструбные для систем водоотведения, диаметр 50 мм, длина 1,0 м</t>
        </is>
      </c>
      <c r="E421" s="199" t="inlineStr">
        <is>
          <t>шт</t>
        </is>
      </c>
      <c r="F421" s="199" t="n">
        <v>10</v>
      </c>
      <c r="G421" s="200" t="n">
        <v>8.199999999999999</v>
      </c>
      <c r="H421" s="200">
        <f>ROUND(F421*G421,2)</f>
        <v/>
      </c>
    </row>
    <row r="422" ht="15.75" customFormat="1" customHeight="1" s="107">
      <c r="A422" s="199" t="n">
        <v>408</v>
      </c>
      <c r="B422" s="199" t="n"/>
      <c r="C422" s="29" t="inlineStr">
        <is>
          <t>14.5.01.07-1000</t>
        </is>
      </c>
      <c r="D422" s="201" t="inlineStr">
        <is>
          <t>Герметик клей силиконовый</t>
        </is>
      </c>
      <c r="E422" s="199" t="inlineStr">
        <is>
          <t>л</t>
        </is>
      </c>
      <c r="F422" s="199" t="n">
        <v>0.62</v>
      </c>
      <c r="G422" s="200" t="n">
        <v>131.35</v>
      </c>
      <c r="H422" s="200">
        <f>ROUND(F422*G422,2)</f>
        <v/>
      </c>
    </row>
    <row r="423" ht="31.5" customFormat="1" customHeight="1" s="107">
      <c r="A423" s="199" t="n">
        <v>409</v>
      </c>
      <c r="B423" s="199" t="n"/>
      <c r="C423" s="29" t="inlineStr">
        <is>
          <t>20.2.10.04-0008</t>
        </is>
      </c>
      <c r="D423" s="201" t="inlineStr">
        <is>
          <t>Наконечники кабельные медные луженные ТМЛ-70</t>
        </is>
      </c>
      <c r="E423" s="199" t="inlineStr">
        <is>
          <t>100 шт</t>
        </is>
      </c>
      <c r="F423" s="199" t="n">
        <v>0.1</v>
      </c>
      <c r="G423" s="200" t="n">
        <v>801</v>
      </c>
      <c r="H423" s="200">
        <f>ROUND(F423*G423,2)</f>
        <v/>
      </c>
    </row>
    <row r="424" ht="31.5" customFormat="1" customHeight="1" s="107">
      <c r="A424" s="199" t="n">
        <v>410</v>
      </c>
      <c r="B424" s="199" t="n"/>
      <c r="C424" s="29" t="inlineStr">
        <is>
          <t>08.3.07.01-0041</t>
        </is>
      </c>
      <c r="D424" s="201" t="inlineStr">
        <is>
          <t>Прокат полосовой, горячекатаный, размер 40х4 мм</t>
        </is>
      </c>
      <c r="E424" s="199" t="inlineStr">
        <is>
          <t>т</t>
        </is>
      </c>
      <c r="F424" s="199" t="n">
        <v>0.0126</v>
      </c>
      <c r="G424" s="200" t="n">
        <v>6100</v>
      </c>
      <c r="H424" s="200">
        <f>ROUND(F424*G424,2)</f>
        <v/>
      </c>
    </row>
    <row r="425" ht="15.75" customFormat="1" customHeight="1" s="107">
      <c r="A425" s="199" t="n">
        <v>411</v>
      </c>
      <c r="B425" s="199" t="n"/>
      <c r="C425" s="29" t="inlineStr">
        <is>
          <t>01.7.11.07-0054</t>
        </is>
      </c>
      <c r="D425" s="201" t="inlineStr">
        <is>
          <t>Электроды сварочные Э42, диаметр 6 мм</t>
        </is>
      </c>
      <c r="E425" s="199" t="inlineStr">
        <is>
          <t>т</t>
        </is>
      </c>
      <c r="F425" s="199" t="n">
        <v>0.0080246</v>
      </c>
      <c r="G425" s="200" t="n">
        <v>9424</v>
      </c>
      <c r="H425" s="200">
        <f>ROUND(F425*G425,2)</f>
        <v/>
      </c>
    </row>
    <row r="426" ht="31.5" customFormat="1" customHeight="1" s="107">
      <c r="A426" s="199" t="n">
        <v>412</v>
      </c>
      <c r="B426" s="199" t="n"/>
      <c r="C426" s="29" t="inlineStr">
        <is>
          <t>07.2.07.04-0013</t>
        </is>
      </c>
      <c r="D426" s="201" t="inlineStr">
        <is>
          <t>Прочие индивидуальные сварные конструкции решетчатые, масса сборочной единицы до 0,1 т</t>
        </is>
      </c>
      <c r="E426" s="199" t="inlineStr">
        <is>
          <t>т</t>
        </is>
      </c>
      <c r="F426" s="199" t="n">
        <v>0.009242999999999999</v>
      </c>
      <c r="G426" s="200" t="n">
        <v>8160.13</v>
      </c>
      <c r="H426" s="200">
        <f>ROUND(F426*G426,2)</f>
        <v/>
      </c>
    </row>
    <row r="427" ht="31.5" customFormat="1" customHeight="1" s="107">
      <c r="A427" s="199" t="n">
        <v>413</v>
      </c>
      <c r="B427" s="199" t="n"/>
      <c r="C427" s="29" t="inlineStr">
        <is>
          <t>Прайс из СД ОП</t>
        </is>
      </c>
      <c r="D427" s="201" t="inlineStr">
        <is>
          <t>Светильник переносной с лампой накаливания 12В РВО-42 ХЛ2 IP54, длина шнура 20м</t>
        </is>
      </c>
      <c r="E427" s="199" t="inlineStr">
        <is>
          <t>шт</t>
        </is>
      </c>
      <c r="F427" s="199" t="n">
        <v>1</v>
      </c>
      <c r="G427" s="200" t="n">
        <v>73.55</v>
      </c>
      <c r="H427" s="200">
        <f>ROUND(F427*G427,2)</f>
        <v/>
      </c>
    </row>
    <row r="428" ht="47.25" customFormat="1" customHeight="1" s="107">
      <c r="A428" s="199" t="n">
        <v>414</v>
      </c>
      <c r="B428" s="199" t="n"/>
      <c r="C428" s="29" t="inlineStr">
        <is>
          <t>08.4.01.02-0011</t>
        </is>
      </c>
      <c r="D428" s="201" t="inlineStr">
        <is>
          <t>Детали закладные и накладные, изготовленные без применения сварки, гнутья, сверления (пробивки) отверстий, поставляемые отдельно</t>
        </is>
      </c>
      <c r="E428" s="199" t="inlineStr">
        <is>
          <t>т</t>
        </is>
      </c>
      <c r="F428" s="199" t="n">
        <v>0.0126</v>
      </c>
      <c r="G428" s="200" t="n">
        <v>5804</v>
      </c>
      <c r="H428" s="200">
        <f>ROUND(F428*G428,2)</f>
        <v/>
      </c>
    </row>
    <row r="429" ht="47.25" customFormat="1" customHeight="1" s="107">
      <c r="A429" s="199" t="n">
        <v>415</v>
      </c>
      <c r="B429" s="199" t="n"/>
      <c r="C429" s="29" t="inlineStr">
        <is>
          <t>23.8.01.16-0022</t>
        </is>
      </c>
      <c r="D429" s="201" t="inlineStr">
        <is>
          <t>Соединитель напрессовочный прямой с наружной резьбой, размер резьбы 1/2", номинальный диаметр 20 мм</t>
        </is>
      </c>
      <c r="E429" s="199" t="inlineStr">
        <is>
          <t>10 шт</t>
        </is>
      </c>
      <c r="F429" s="199" t="n">
        <v>0.2</v>
      </c>
      <c r="G429" s="200" t="n">
        <v>361.7</v>
      </c>
      <c r="H429" s="200">
        <f>ROUND(F429*G429,2)</f>
        <v/>
      </c>
    </row>
    <row r="430" ht="15.75" customFormat="1" customHeight="1" s="107">
      <c r="A430" s="199" t="n">
        <v>416</v>
      </c>
      <c r="B430" s="199" t="n"/>
      <c r="C430" s="29" t="inlineStr">
        <is>
          <t>11.1.02.09-0004</t>
        </is>
      </c>
      <c r="D430" s="201" t="inlineStr">
        <is>
          <t>Стойки рудничные, длина 2,5-3,9 м</t>
        </is>
      </c>
      <c r="E430" s="199" t="inlineStr">
        <is>
          <t>м3</t>
        </is>
      </c>
      <c r="F430" s="199" t="n">
        <v>0.10476</v>
      </c>
      <c r="G430" s="200" t="n">
        <v>686.42</v>
      </c>
      <c r="H430" s="200">
        <f>ROUND(F430*G430,2)</f>
        <v/>
      </c>
    </row>
    <row r="431" ht="15.75" customFormat="1" customHeight="1" s="107">
      <c r="A431" s="199" t="n">
        <v>417</v>
      </c>
      <c r="B431" s="199" t="n"/>
      <c r="C431" s="29" t="inlineStr">
        <is>
          <t>20.5.04.10-0011</t>
        </is>
      </c>
      <c r="D431" s="201" t="inlineStr">
        <is>
          <t>Сжимы соединительные</t>
        </is>
      </c>
      <c r="E431" s="199" t="inlineStr">
        <is>
          <t>100 шт</t>
        </is>
      </c>
      <c r="F431" s="199" t="n">
        <v>0.687378</v>
      </c>
      <c r="G431" s="200" t="n">
        <v>100</v>
      </c>
      <c r="H431" s="200">
        <f>ROUND(F431*G431,2)</f>
        <v/>
      </c>
    </row>
    <row r="432" ht="15.75" customFormat="1" customHeight="1" s="107">
      <c r="A432" s="199" t="n">
        <v>418</v>
      </c>
      <c r="B432" s="199" t="n"/>
      <c r="C432" s="29" t="inlineStr">
        <is>
          <t>01.7.15.14-0062</t>
        </is>
      </c>
      <c r="D432" s="201" t="inlineStr">
        <is>
          <t>Шурупы-саморезы 4,2х16 мм</t>
        </is>
      </c>
      <c r="E432" s="199" t="inlineStr">
        <is>
          <t>100 шт</t>
        </is>
      </c>
      <c r="F432" s="199" t="n">
        <v>6.8288</v>
      </c>
      <c r="G432" s="200" t="n">
        <v>10</v>
      </c>
      <c r="H432" s="200">
        <f>ROUND(F432*G432,2)</f>
        <v/>
      </c>
    </row>
    <row r="433" ht="31.5" customFormat="1" customHeight="1" s="107">
      <c r="A433" s="199" t="n">
        <v>419</v>
      </c>
      <c r="B433" s="199" t="n"/>
      <c r="C433" s="29" t="inlineStr">
        <is>
          <t>23.8.04.12-0019</t>
        </is>
      </c>
      <c r="D433" s="201" t="inlineStr">
        <is>
          <t>Тройники равнопроходные, номинальный диаметр 110 мм</t>
        </is>
      </c>
      <c r="E433" s="199" t="inlineStr">
        <is>
          <t>шт</t>
        </is>
      </c>
      <c r="F433" s="199" t="n">
        <v>1</v>
      </c>
      <c r="G433" s="200" t="n">
        <v>66.56</v>
      </c>
      <c r="H433" s="200">
        <f>ROUND(F433*G433,2)</f>
        <v/>
      </c>
    </row>
    <row r="434" ht="31.5" customFormat="1" customHeight="1" s="107">
      <c r="A434" s="199" t="n">
        <v>420</v>
      </c>
      <c r="B434" s="199" t="n"/>
      <c r="C434" s="29" t="inlineStr">
        <is>
          <t>08.3.05.02-0111</t>
        </is>
      </c>
      <c r="D434" s="201" t="inlineStr">
        <is>
          <t>Прокат толстолистовой горячекатаный из углеродистой стали, толщина 1,6-1,7 мм</t>
        </is>
      </c>
      <c r="E434" s="199" t="inlineStr">
        <is>
          <t>т</t>
        </is>
      </c>
      <c r="F434" s="199" t="n">
        <v>0.01242</v>
      </c>
      <c r="G434" s="200" t="n">
        <v>5325</v>
      </c>
      <c r="H434" s="200">
        <f>ROUND(F434*G434,2)</f>
        <v/>
      </c>
    </row>
    <row r="435" ht="15.75" customFormat="1" customHeight="1" s="107">
      <c r="A435" s="199" t="n">
        <v>421</v>
      </c>
      <c r="B435" s="199" t="n"/>
      <c r="C435" s="29" t="inlineStr">
        <is>
          <t>14.4.01.18-0002</t>
        </is>
      </c>
      <c r="D435" s="201" t="inlineStr">
        <is>
          <t>Грунтовка ФЛ-03К, коричневая</t>
        </is>
      </c>
      <c r="E435" s="199" t="inlineStr">
        <is>
          <t>т</t>
        </is>
      </c>
      <c r="F435" s="199" t="n">
        <v>0.002232</v>
      </c>
      <c r="G435" s="200" t="n">
        <v>29470.1</v>
      </c>
      <c r="H435" s="200">
        <f>ROUND(F435*G435,2)</f>
        <v/>
      </c>
    </row>
    <row r="436" ht="15.75" customFormat="1" customHeight="1" s="107">
      <c r="A436" s="199" t="n">
        <v>422</v>
      </c>
      <c r="B436" s="199" t="n"/>
      <c r="C436" s="29" t="inlineStr">
        <is>
          <t>01.7.15.14-0165</t>
        </is>
      </c>
      <c r="D436" s="201" t="inlineStr">
        <is>
          <t>Шурупы с полукруглой головкой 4х40 мм</t>
        </is>
      </c>
      <c r="E436" s="199" t="inlineStr">
        <is>
          <t>т</t>
        </is>
      </c>
      <c r="F436" s="199" t="n">
        <v>0.0050791</v>
      </c>
      <c r="G436" s="200" t="n">
        <v>12430</v>
      </c>
      <c r="H436" s="200">
        <f>ROUND(F436*G436,2)</f>
        <v/>
      </c>
    </row>
    <row r="437" ht="31.5" customFormat="1" customHeight="1" s="107">
      <c r="A437" s="199" t="n">
        <v>423</v>
      </c>
      <c r="B437" s="199" t="n"/>
      <c r="C437" s="29" t="inlineStr">
        <is>
          <t>01.7.15.03-0034</t>
        </is>
      </c>
      <c r="D437" s="201" t="inlineStr">
        <is>
          <t>Болты с гайками и шайбами оцинкованные, диаметр 12 мм</t>
        </is>
      </c>
      <c r="E437" s="199" t="inlineStr">
        <is>
          <t>кг</t>
        </is>
      </c>
      <c r="F437" s="199" t="n">
        <v>2.378</v>
      </c>
      <c r="G437" s="200" t="n">
        <v>25.76</v>
      </c>
      <c r="H437" s="200">
        <f>ROUND(F437*G437,2)</f>
        <v/>
      </c>
    </row>
    <row r="438" ht="31.5" customFormat="1" customHeight="1" s="107">
      <c r="A438" s="199" t="n">
        <v>424</v>
      </c>
      <c r="B438" s="199" t="n"/>
      <c r="C438" s="29" t="inlineStr">
        <is>
          <t>ОП ФЕР 46- 2% от ОТ</t>
        </is>
      </c>
      <c r="D438" s="201" t="inlineStr">
        <is>
          <t>Затраты на электроэнергию, потребляемую ручным инструментом - 2%</t>
        </is>
      </c>
      <c r="E438" s="199" t="inlineStr">
        <is>
          <t>руб.</t>
        </is>
      </c>
      <c r="F438" s="199" t="n">
        <v>12.694</v>
      </c>
      <c r="G438" s="200" t="n">
        <v>4.81</v>
      </c>
      <c r="H438" s="200">
        <f>ROUND(F438*G438,2)</f>
        <v/>
      </c>
    </row>
    <row r="439" ht="31.5" customFormat="1" customHeight="1" s="107">
      <c r="A439" s="199" t="n">
        <v>425</v>
      </c>
      <c r="B439" s="199" t="n"/>
      <c r="C439" s="29" t="inlineStr">
        <is>
          <t>20.2.10.04-0006</t>
        </is>
      </c>
      <c r="D439" s="201" t="inlineStr">
        <is>
          <t>Наконечники кабельные медные луженные ТМЛ-35</t>
        </is>
      </c>
      <c r="E439" s="199" t="inlineStr">
        <is>
          <t>100 шт</t>
        </is>
      </c>
      <c r="F439" s="199" t="n">
        <v>0.1</v>
      </c>
      <c r="G439" s="200" t="n">
        <v>572</v>
      </c>
      <c r="H439" s="200">
        <f>ROUND(F439*G439,2)</f>
        <v/>
      </c>
    </row>
    <row r="440" ht="63" customFormat="1" customHeight="1" s="107">
      <c r="A440" s="199" t="n">
        <v>426</v>
      </c>
      <c r="B440" s="199" t="n"/>
      <c r="C440" s="29" t="inlineStr">
        <is>
          <t>24.3.05.15-0133</t>
        </is>
      </c>
      <c r="D440" s="201" t="inlineStr">
        <is>
          <t>Тройник полипропиленовый, комбинированный, с наружной резьбой, номинальный наружный диаметр 25 мм, размер резьбы 1/2"</t>
        </is>
      </c>
      <c r="E440" s="199" t="inlineStr">
        <is>
          <t>шт</t>
        </is>
      </c>
      <c r="F440" s="199" t="n">
        <v>5</v>
      </c>
      <c r="G440" s="200" t="n">
        <v>11.23</v>
      </c>
      <c r="H440" s="200">
        <f>ROUND(F440*G440,2)</f>
        <v/>
      </c>
    </row>
    <row r="441" ht="47.25" customFormat="1" customHeight="1" s="107">
      <c r="A441" s="199" t="n">
        <v>427</v>
      </c>
      <c r="B441" s="199" t="n"/>
      <c r="C441" s="29" t="inlineStr">
        <is>
          <t>23.8.03.11-0653</t>
        </is>
      </c>
      <c r="D441" s="201" t="inlineStr">
        <is>
          <t>Фланцы стальные плоские приварные из стали ВСт3сп2, ВСт3сп3, номинальное давление 1,0 МПа, номинальный диаметр 50 мм</t>
        </is>
      </c>
      <c r="E441" s="199" t="inlineStr">
        <is>
          <t>шт</t>
        </is>
      </c>
      <c r="F441" s="199" t="n">
        <v>2</v>
      </c>
      <c r="G441" s="200" t="n">
        <v>28</v>
      </c>
      <c r="H441" s="200">
        <f>ROUND(F441*G441,2)</f>
        <v/>
      </c>
    </row>
    <row r="442" ht="15.75" customFormat="1" customHeight="1" s="107">
      <c r="A442" s="199" t="n">
        <v>428</v>
      </c>
      <c r="B442" s="199" t="n"/>
      <c r="C442" s="29" t="inlineStr">
        <is>
          <t>14.1.01.01-0001</t>
        </is>
      </c>
      <c r="D442" s="201" t="inlineStr">
        <is>
          <t>Клей казеиновый</t>
        </is>
      </c>
      <c r="E442" s="199" t="inlineStr">
        <is>
          <t>т</t>
        </is>
      </c>
      <c r="F442" s="199" t="n">
        <v>0.0020486</v>
      </c>
      <c r="G442" s="200" t="n">
        <v>26500</v>
      </c>
      <c r="H442" s="200">
        <f>ROUND(F442*G442,2)</f>
        <v/>
      </c>
    </row>
    <row r="443" ht="31.5" customFormat="1" customHeight="1" s="107">
      <c r="A443" s="199" t="n">
        <v>429</v>
      </c>
      <c r="B443" s="199" t="n"/>
      <c r="C443" s="29" t="inlineStr">
        <is>
          <t>14.4.02.09-0301</t>
        </is>
      </c>
      <c r="D443" s="201" t="inlineStr">
        <is>
          <t>Композиция антикоррозионная цинкнаполненная</t>
        </is>
      </c>
      <c r="E443" s="199" t="inlineStr">
        <is>
          <t>кг</t>
        </is>
      </c>
      <c r="F443" s="199" t="n">
        <v>0.2254</v>
      </c>
      <c r="G443" s="200" t="n">
        <v>238.48</v>
      </c>
      <c r="H443" s="200">
        <f>ROUND(F443*G443,2)</f>
        <v/>
      </c>
    </row>
    <row r="444" ht="15.75" customFormat="1" customHeight="1" s="107">
      <c r="A444" s="199" t="n">
        <v>430</v>
      </c>
      <c r="B444" s="199" t="n"/>
      <c r="C444" s="29" t="inlineStr">
        <is>
          <t>01.7.20.08-0102</t>
        </is>
      </c>
      <c r="D444" s="201" t="inlineStr">
        <is>
          <t>Миткаль суровый</t>
        </is>
      </c>
      <c r="E444" s="199" t="inlineStr">
        <is>
          <t>10 м</t>
        </is>
      </c>
      <c r="F444" s="199" t="n">
        <v>0.729828</v>
      </c>
      <c r="G444" s="200" t="n">
        <v>73.65000000000001</v>
      </c>
      <c r="H444" s="200">
        <f>ROUND(F444*G444,2)</f>
        <v/>
      </c>
    </row>
    <row r="445" ht="15.75" customFormat="1" customHeight="1" s="107">
      <c r="A445" s="199" t="n">
        <v>431</v>
      </c>
      <c r="B445" s="199" t="n"/>
      <c r="C445" s="29" t="inlineStr">
        <is>
          <t>20.2.02.01-0019</t>
        </is>
      </c>
      <c r="D445" s="201" t="inlineStr">
        <is>
          <t>Втулки изолирующие</t>
        </is>
      </c>
      <c r="E445" s="199" t="inlineStr">
        <is>
          <t>1000 шт</t>
        </is>
      </c>
      <c r="F445" s="199" t="n">
        <v>0.192492</v>
      </c>
      <c r="G445" s="200" t="n">
        <v>270</v>
      </c>
      <c r="H445" s="200">
        <f>ROUND(F445*G445,2)</f>
        <v/>
      </c>
    </row>
    <row r="446" ht="31.5" customFormat="1" customHeight="1" s="107">
      <c r="A446" s="199" t="n">
        <v>432</v>
      </c>
      <c r="B446" s="199" t="n"/>
      <c r="C446" s="29" t="inlineStr">
        <is>
          <t>24.1.02.01-0017</t>
        </is>
      </c>
      <c r="D446" s="201" t="inlineStr">
        <is>
          <t>Хомуты двухболтовые с быстродействующим замком для крепления труб размером 48-53 мм</t>
        </is>
      </c>
      <c r="E446" s="199" t="inlineStr">
        <is>
          <t>шт</t>
        </is>
      </c>
      <c r="F446" s="199" t="n">
        <v>3</v>
      </c>
      <c r="G446" s="200" t="n">
        <v>16.73</v>
      </c>
      <c r="H446" s="200">
        <f>ROUND(F446*G446,2)</f>
        <v/>
      </c>
    </row>
    <row r="447" ht="31.5" customFormat="1" customHeight="1" s="107">
      <c r="A447" s="199" t="n">
        <v>433</v>
      </c>
      <c r="B447" s="199" t="n"/>
      <c r="C447" s="29" t="inlineStr">
        <is>
          <t>10.3.02.03-0012</t>
        </is>
      </c>
      <c r="D447" s="201" t="inlineStr">
        <is>
          <t>Припои оловянно-свинцовые бессурьмянистые, марка ПОС40</t>
        </is>
      </c>
      <c r="E447" s="199" t="inlineStr">
        <is>
          <t>т</t>
        </is>
      </c>
      <c r="F447" s="199" t="n">
        <v>0.0007612</v>
      </c>
      <c r="G447" s="200" t="n">
        <v>65750</v>
      </c>
      <c r="H447" s="200">
        <f>ROUND(F447*G447,2)</f>
        <v/>
      </c>
    </row>
    <row r="448" ht="15.75" customFormat="1" customHeight="1" s="107">
      <c r="A448" s="199" t="n">
        <v>434</v>
      </c>
      <c r="B448" s="199" t="n"/>
      <c r="C448" s="29" t="inlineStr">
        <is>
          <t>09.2.01.05-0051</t>
        </is>
      </c>
      <c r="D448" s="201" t="inlineStr">
        <is>
          <t>Подвес в комплекте</t>
        </is>
      </c>
      <c r="E448" s="199" t="inlineStr">
        <is>
          <t>100 шт</t>
        </is>
      </c>
      <c r="F448" s="199" t="n">
        <v>0.12726</v>
      </c>
      <c r="G448" s="200" t="n">
        <v>366</v>
      </c>
      <c r="H448" s="200">
        <f>ROUND(F448*G448,2)</f>
        <v/>
      </c>
    </row>
    <row r="449" ht="31.5" customFormat="1" customHeight="1" s="107">
      <c r="A449" s="199" t="n">
        <v>435</v>
      </c>
      <c r="B449" s="199" t="n"/>
      <c r="C449" s="29" t="inlineStr">
        <is>
          <t>24.3.05.12-0001</t>
        </is>
      </c>
      <c r="D449" s="201" t="inlineStr">
        <is>
          <t>Ревизия полипропиленовая с крышкой, номинальный внутренний диаметр 100 мм</t>
        </is>
      </c>
      <c r="E449" s="199" t="inlineStr">
        <is>
          <t>шт</t>
        </is>
      </c>
      <c r="F449" s="199" t="n">
        <v>3</v>
      </c>
      <c r="G449" s="200" t="n">
        <v>15.18</v>
      </c>
      <c r="H449" s="200">
        <f>ROUND(F449*G449,2)</f>
        <v/>
      </c>
    </row>
    <row r="450" ht="63" customFormat="1" customHeight="1" s="107">
      <c r="A450" s="199" t="n">
        <v>436</v>
      </c>
      <c r="B450" s="199" t="n"/>
      <c r="C450" s="29" t="inlineStr">
        <is>
          <t>24.3.05.15-0123</t>
        </is>
      </c>
      <c r="D450" s="201" t="inlineStr">
        <is>
          <t>Тройник полипропиленовый, комбинированный, с внутренней резьбой, номинальный наружный диаметр 25 мм, размер резьбы 1/2"</t>
        </is>
      </c>
      <c r="E450" s="199" t="inlineStr">
        <is>
          <t>шт</t>
        </is>
      </c>
      <c r="F450" s="199" t="n">
        <v>5</v>
      </c>
      <c r="G450" s="200" t="n">
        <v>8.789999999999999</v>
      </c>
      <c r="H450" s="200">
        <f>ROUND(F450*G450,2)</f>
        <v/>
      </c>
    </row>
    <row r="451" ht="31.5" customFormat="1" customHeight="1" s="107">
      <c r="A451" s="199" t="n">
        <v>437</v>
      </c>
      <c r="B451" s="199" t="n"/>
      <c r="C451" s="29" t="inlineStr">
        <is>
          <t>01.7.19.04-0002</t>
        </is>
      </c>
      <c r="D451" s="201" t="inlineStr">
        <is>
          <t>Пластина резиновая рулонная вулканизированная</t>
        </is>
      </c>
      <c r="E451" s="199" t="inlineStr">
        <is>
          <t>кг</t>
        </is>
      </c>
      <c r="F451" s="199" t="n">
        <v>3.24</v>
      </c>
      <c r="G451" s="200" t="n">
        <v>13.56</v>
      </c>
      <c r="H451" s="200">
        <f>ROUND(F451*G451,2)</f>
        <v/>
      </c>
    </row>
    <row r="452" ht="31.5" customFormat="1" customHeight="1" s="107">
      <c r="A452" s="199" t="n">
        <v>438</v>
      </c>
      <c r="B452" s="199" t="n"/>
      <c r="C452" s="29" t="inlineStr">
        <is>
          <t>01.7.15.03-0014</t>
        </is>
      </c>
      <c r="D452" s="201" t="inlineStr">
        <is>
          <t>Болты с гайками и шайбами для санитарно-технических работ, диаметр 16 мм</t>
        </is>
      </c>
      <c r="E452" s="199" t="inlineStr">
        <is>
          <t>т</t>
        </is>
      </c>
      <c r="F452" s="199" t="n">
        <v>0.0029584</v>
      </c>
      <c r="G452" s="200" t="n">
        <v>14830</v>
      </c>
      <c r="H452" s="200">
        <f>ROUND(F452*G452,2)</f>
        <v/>
      </c>
    </row>
    <row r="453" ht="31.5" customFormat="1" customHeight="1" s="107">
      <c r="A453" s="199" t="n">
        <v>439</v>
      </c>
      <c r="B453" s="199" t="n"/>
      <c r="C453" s="29" t="inlineStr">
        <is>
          <t>10.1.02.02-0103</t>
        </is>
      </c>
      <c r="D453" s="201" t="inlineStr">
        <is>
          <t>Листы алюминиевые, марка АД1Н, толщина 1 мм</t>
        </is>
      </c>
      <c r="E453" s="199" t="inlineStr">
        <is>
          <t>кг</t>
        </is>
      </c>
      <c r="F453" s="199" t="n">
        <v>0.819</v>
      </c>
      <c r="G453" s="200" t="n">
        <v>52.86</v>
      </c>
      <c r="H453" s="200">
        <f>ROUND(F453*G453,2)</f>
        <v/>
      </c>
    </row>
    <row r="454" ht="15.75" customFormat="1" customHeight="1" s="107">
      <c r="A454" s="199" t="n">
        <v>440</v>
      </c>
      <c r="B454" s="199" t="n"/>
      <c r="C454" s="29" t="inlineStr">
        <is>
          <t>04.3.01.10-0101</t>
        </is>
      </c>
      <c r="D454" s="201" t="inlineStr">
        <is>
          <t>Раствор тампонажный</t>
        </is>
      </c>
      <c r="E454" s="199" t="inlineStr">
        <is>
          <t>м3</t>
        </is>
      </c>
      <c r="F454" s="199" t="n">
        <v>0.07794</v>
      </c>
      <c r="G454" s="200" t="n">
        <v>553.9</v>
      </c>
      <c r="H454" s="200">
        <f>ROUND(F454*G454,2)</f>
        <v/>
      </c>
    </row>
    <row r="455" ht="31.5" customFormat="1" customHeight="1" s="107">
      <c r="A455" s="199" t="n">
        <v>441</v>
      </c>
      <c r="B455" s="199" t="n"/>
      <c r="C455" s="29" t="inlineStr">
        <is>
          <t>01.7.15.03-0031</t>
        </is>
      </c>
      <c r="D455" s="201" t="inlineStr">
        <is>
          <t>Болты с гайками и шайбами оцинкованные, диаметр 6 мм</t>
        </is>
      </c>
      <c r="E455" s="199" t="inlineStr">
        <is>
          <t>кг</t>
        </is>
      </c>
      <c r="F455" s="199" t="n">
        <v>1.505</v>
      </c>
      <c r="G455" s="200" t="n">
        <v>28.22</v>
      </c>
      <c r="H455" s="200">
        <f>ROUND(F455*G455,2)</f>
        <v/>
      </c>
    </row>
    <row r="456" ht="15.75" customFormat="1" customHeight="1" s="107">
      <c r="A456" s="199" t="n">
        <v>442</v>
      </c>
      <c r="B456" s="199" t="n"/>
      <c r="C456" s="29" t="inlineStr">
        <is>
          <t>20.1.02.23-0082</t>
        </is>
      </c>
      <c r="D456" s="201" t="inlineStr">
        <is>
          <t>Перемычки гибкие, тип ПГС-50</t>
        </is>
      </c>
      <c r="E456" s="199" t="inlineStr">
        <is>
          <t>10 шт</t>
        </is>
      </c>
      <c r="F456" s="199" t="n">
        <v>1.0746</v>
      </c>
      <c r="G456" s="200" t="n">
        <v>39</v>
      </c>
      <c r="H456" s="200">
        <f>ROUND(F456*G456,2)</f>
        <v/>
      </c>
    </row>
    <row r="457" ht="15.75" customFormat="1" customHeight="1" s="107">
      <c r="A457" s="199" t="n">
        <v>443</v>
      </c>
      <c r="B457" s="199" t="n"/>
      <c r="C457" s="29" t="inlineStr">
        <is>
          <t>01.7.11.07-0040</t>
        </is>
      </c>
      <c r="D457" s="201" t="inlineStr">
        <is>
          <t>Электроды сварочные Э50А, диаметр 4 мм</t>
        </is>
      </c>
      <c r="E457" s="199" t="inlineStr">
        <is>
          <t>т</t>
        </is>
      </c>
      <c r="F457" s="199" t="n">
        <v>0.0036</v>
      </c>
      <c r="G457" s="200" t="n">
        <v>11524</v>
      </c>
      <c r="H457" s="200">
        <f>ROUND(F457*G457,2)</f>
        <v/>
      </c>
    </row>
    <row r="458" ht="15.75" customFormat="1" customHeight="1" s="107">
      <c r="A458" s="199" t="n">
        <v>444</v>
      </c>
      <c r="B458" s="199" t="n"/>
      <c r="C458" s="29" t="inlineStr">
        <is>
          <t>20.2.10.03-0020</t>
        </is>
      </c>
      <c r="D458" s="201" t="inlineStr">
        <is>
          <t>Наконечники кабельные П2.5-4Д-МУ3</t>
        </is>
      </c>
      <c r="E458" s="199" t="inlineStr">
        <is>
          <t>100 шт</t>
        </is>
      </c>
      <c r="F458" s="199" t="n">
        <v>0.2</v>
      </c>
      <c r="G458" s="200" t="n">
        <v>203</v>
      </c>
      <c r="H458" s="200">
        <f>ROUND(F458*G458,2)</f>
        <v/>
      </c>
    </row>
    <row r="459" ht="15.75" customFormat="1" customHeight="1" s="107">
      <c r="A459" s="199" t="n">
        <v>445</v>
      </c>
      <c r="B459" s="199" t="n"/>
      <c r="C459" s="29" t="inlineStr">
        <is>
          <t>24.3.01.01-0002</t>
        </is>
      </c>
      <c r="D459" s="201" t="inlineStr">
        <is>
          <t>Трубка полихлорвиниловая</t>
        </is>
      </c>
      <c r="E459" s="199" t="inlineStr">
        <is>
          <t>кг</t>
        </is>
      </c>
      <c r="F459" s="199" t="n">
        <v>1.116</v>
      </c>
      <c r="G459" s="200" t="n">
        <v>35.7</v>
      </c>
      <c r="H459" s="200">
        <f>ROUND(F459*G459,2)</f>
        <v/>
      </c>
    </row>
    <row r="460" ht="15.75" customFormat="1" customHeight="1" s="107">
      <c r="A460" s="199" t="n">
        <v>446</v>
      </c>
      <c r="B460" s="199" t="n"/>
      <c r="C460" s="29" t="inlineStr">
        <is>
          <t>01.7.15.10-0057</t>
        </is>
      </c>
      <c r="D460" s="201" t="inlineStr">
        <is>
          <t>Скобы скрепляющие и для подвеса</t>
        </is>
      </c>
      <c r="E460" s="199" t="inlineStr">
        <is>
          <t>кг</t>
        </is>
      </c>
      <c r="F460" s="199" t="n">
        <v>6</v>
      </c>
      <c r="G460" s="200" t="n">
        <v>6.5</v>
      </c>
      <c r="H460" s="200">
        <f>ROUND(F460*G460,2)</f>
        <v/>
      </c>
    </row>
    <row r="461" ht="31.5" customFormat="1" customHeight="1" s="107">
      <c r="A461" s="199" t="n">
        <v>447</v>
      </c>
      <c r="B461" s="199" t="n"/>
      <c r="C461" s="29" t="inlineStr">
        <is>
          <t>01.7.15.03-0013</t>
        </is>
      </c>
      <c r="D461" s="201" t="inlineStr">
        <is>
          <t>Болты с гайками и шайбами для санитарно-технических работ, диаметр 12 мм</t>
        </is>
      </c>
      <c r="E461" s="199" t="inlineStr">
        <is>
          <t>т</t>
        </is>
      </c>
      <c r="F461" s="199" t="n">
        <v>0.00254</v>
      </c>
      <c r="G461" s="200" t="n">
        <v>15323</v>
      </c>
      <c r="H461" s="200">
        <f>ROUND(F461*G461,2)</f>
        <v/>
      </c>
    </row>
    <row r="462" ht="31.5" customFormat="1" customHeight="1" s="107">
      <c r="A462" s="199" t="n">
        <v>448</v>
      </c>
      <c r="B462" s="199" t="n"/>
      <c r="C462" s="29" t="inlineStr">
        <is>
          <t>11.1.03.06-0086</t>
        </is>
      </c>
      <c r="D462" s="201" t="inlineStr">
        <is>
          <t>Доска обрезная, хвойных пород, ширина 75-150 мм, толщина 25 мм, длина 4-6,5 м, сорт II</t>
        </is>
      </c>
      <c r="E462" s="199" t="inlineStr">
        <is>
          <t>м3</t>
        </is>
      </c>
      <c r="F462" s="199" t="n">
        <v>0.02826</v>
      </c>
      <c r="G462" s="200" t="n">
        <v>1375</v>
      </c>
      <c r="H462" s="200">
        <f>ROUND(F462*G462,2)</f>
        <v/>
      </c>
    </row>
    <row r="463" ht="63" customFormat="1" customHeight="1" s="107">
      <c r="A463" s="199" t="n">
        <v>449</v>
      </c>
      <c r="B463" s="199" t="n"/>
      <c r="C463" s="29" t="inlineStr">
        <is>
          <t>20.2.07.10-0001</t>
        </is>
      </c>
      <c r="D463" s="201" t="inlineStr">
        <is>
          <t>Секция вертикальная для поворота кабельной трассы из лотков прямых вверх или вниз под любым углом, сейсмостойкая, СВ-50/100, горячеоцинкованная</t>
        </is>
      </c>
      <c r="E463" s="199" t="inlineStr">
        <is>
          <t>шт</t>
        </is>
      </c>
      <c r="F463" s="199" t="n">
        <v>1</v>
      </c>
      <c r="G463" s="200" t="n">
        <v>38.26</v>
      </c>
      <c r="H463" s="200">
        <f>ROUND(F463*G463,2)</f>
        <v/>
      </c>
    </row>
    <row r="464" ht="15.75" customFormat="1" customHeight="1" s="107">
      <c r="A464" s="199" t="n">
        <v>450</v>
      </c>
      <c r="B464" s="199" t="n"/>
      <c r="C464" s="29" t="inlineStr">
        <is>
          <t>14.5.02.02-0105</t>
        </is>
      </c>
      <c r="D464" s="201" t="inlineStr">
        <is>
          <t>Замазка суриковая</t>
        </is>
      </c>
      <c r="E464" s="199" t="inlineStr">
        <is>
          <t>кг</t>
        </is>
      </c>
      <c r="F464" s="199" t="n">
        <v>1.8</v>
      </c>
      <c r="G464" s="200" t="n">
        <v>19.61</v>
      </c>
      <c r="H464" s="200">
        <f>ROUND(F464*G464,2)</f>
        <v/>
      </c>
    </row>
    <row r="465" ht="15.75" customFormat="1" customHeight="1" s="107">
      <c r="A465" s="199" t="n">
        <v>451</v>
      </c>
      <c r="B465" s="199" t="n"/>
      <c r="C465" s="29" t="inlineStr">
        <is>
          <t>01.7.15.04-0011</t>
        </is>
      </c>
      <c r="D465" s="201" t="inlineStr">
        <is>
          <t>Винты с полукруглой головкой, длина 50 мм</t>
        </is>
      </c>
      <c r="E465" s="199" t="inlineStr">
        <is>
          <t>т</t>
        </is>
      </c>
      <c r="F465" s="199" t="n">
        <v>0.0028115</v>
      </c>
      <c r="G465" s="200" t="n">
        <v>12430</v>
      </c>
      <c r="H465" s="200">
        <f>ROUND(F465*G465,2)</f>
        <v/>
      </c>
    </row>
    <row r="466" ht="15.75" customFormat="1" customHeight="1" s="107">
      <c r="A466" s="199" t="n">
        <v>452</v>
      </c>
      <c r="B466" s="199" t="n"/>
      <c r="C466" s="29" t="inlineStr">
        <is>
          <t>04.3.01.09-0014</t>
        </is>
      </c>
      <c r="D466" s="201" t="inlineStr">
        <is>
          <t>Раствор готовый кладочный, цементный, М100</t>
        </is>
      </c>
      <c r="E466" s="199" t="inlineStr">
        <is>
          <t>м3</t>
        </is>
      </c>
      <c r="F466" s="199" t="n">
        <v>0.06401999999999999</v>
      </c>
      <c r="G466" s="200" t="n">
        <v>519.8</v>
      </c>
      <c r="H466" s="200">
        <f>ROUND(F466*G466,2)</f>
        <v/>
      </c>
    </row>
    <row r="467" ht="31.5" customFormat="1" customHeight="1" s="107">
      <c r="A467" s="199" t="n">
        <v>453</v>
      </c>
      <c r="B467" s="199" t="n"/>
      <c r="C467" s="29" t="inlineStr">
        <is>
          <t>14.5.01.10-0025</t>
        </is>
      </c>
      <c r="D467" s="201" t="inlineStr">
        <is>
          <t>Пена монтажная для герметизации стыков в баллончике емкостью 0,85 л</t>
        </is>
      </c>
      <c r="E467" s="199" t="inlineStr">
        <is>
          <t>шт</t>
        </is>
      </c>
      <c r="F467" s="199" t="n">
        <v>0.42</v>
      </c>
      <c r="G467" s="200" t="n">
        <v>72.8</v>
      </c>
      <c r="H467" s="200">
        <f>ROUND(F467*G467,2)</f>
        <v/>
      </c>
    </row>
    <row r="468" ht="31.5" customFormat="1" customHeight="1" s="107">
      <c r="A468" s="199" t="n">
        <v>454</v>
      </c>
      <c r="B468" s="199" t="n"/>
      <c r="C468" s="29" t="inlineStr">
        <is>
          <t>08.1.02.11-0023</t>
        </is>
      </c>
      <c r="D468" s="201" t="inlineStr">
        <is>
          <t>Поковки простые строительные (скобы, закрепы, хомуты), масса до 1,6 кг</t>
        </is>
      </c>
      <c r="E468" s="199" t="inlineStr">
        <is>
          <t>кг</t>
        </is>
      </c>
      <c r="F468" s="199" t="n">
        <v>2</v>
      </c>
      <c r="G468" s="200" t="n">
        <v>15.14</v>
      </c>
      <c r="H468" s="200">
        <f>ROUND(F468*G468,2)</f>
        <v/>
      </c>
    </row>
    <row r="469" ht="31.5" customFormat="1" customHeight="1" s="107">
      <c r="A469" s="199" t="n">
        <v>455</v>
      </c>
      <c r="B469" s="199" t="n"/>
      <c r="C469" s="29" t="inlineStr">
        <is>
          <t>06.1.01.05-0111</t>
        </is>
      </c>
      <c r="D469" s="201" t="inlineStr">
        <is>
          <t>Кирпич керамический пустотелый одинарный, размер 250х120х65 мм, марка 100</t>
        </is>
      </c>
      <c r="E469" s="199" t="inlineStr">
        <is>
          <t>1000 шт</t>
        </is>
      </c>
      <c r="F469" s="199" t="n">
        <v>0.017357</v>
      </c>
      <c r="G469" s="200" t="n">
        <v>1572</v>
      </c>
      <c r="H469" s="200">
        <f>ROUND(F469*G469,2)</f>
        <v/>
      </c>
    </row>
    <row r="470" ht="31.5" customFormat="1" customHeight="1" s="107">
      <c r="A470" s="199" t="n">
        <v>456</v>
      </c>
      <c r="B470" s="199" t="n"/>
      <c r="C470" s="29" t="inlineStr">
        <is>
          <t>ОП ФЕР 20- 1% от ОТ</t>
        </is>
      </c>
      <c r="D470" s="201" t="inlineStr">
        <is>
          <t>Затраты на электроэнергию, потребляемую ручным инструментом - 1%</t>
        </is>
      </c>
      <c r="E470" s="199" t="inlineStr">
        <is>
          <t>руб.</t>
        </is>
      </c>
      <c r="F470" s="199" t="n">
        <v>63</v>
      </c>
      <c r="G470" s="200" t="n">
        <v>0.43</v>
      </c>
      <c r="H470" s="200">
        <f>ROUND(F470*G470,2)</f>
        <v/>
      </c>
    </row>
    <row r="471" ht="15.75" customFormat="1" customHeight="1" s="107">
      <c r="A471" s="199" t="n">
        <v>457</v>
      </c>
      <c r="B471" s="199" t="n"/>
      <c r="C471" s="29" t="inlineStr">
        <is>
          <t>25.2.02.11-0041</t>
        </is>
      </c>
      <c r="D471" s="201" t="inlineStr">
        <is>
          <t>Рамка для надписей 55х15 мм</t>
        </is>
      </c>
      <c r="E471" s="199" t="inlineStr">
        <is>
          <t>шт</t>
        </is>
      </c>
      <c r="F471" s="199" t="n">
        <v>100</v>
      </c>
      <c r="G471" s="200" t="n">
        <v>0.27</v>
      </c>
      <c r="H471" s="200">
        <f>ROUND(F471*G471,2)</f>
        <v/>
      </c>
    </row>
    <row r="472" ht="31.5" customFormat="1" customHeight="1" s="107">
      <c r="A472" s="199" t="n">
        <v>458</v>
      </c>
      <c r="B472" s="199" t="n"/>
      <c r="C472" s="29" t="inlineStr">
        <is>
          <t>19.1.05.04-0006</t>
        </is>
      </c>
      <c r="D472" s="201" t="inlineStr">
        <is>
          <t>Диффузоры потолочные пластиковые универсальные, диаметр 100 мм</t>
        </is>
      </c>
      <c r="E472" s="199" t="inlineStr">
        <is>
          <t>шт</t>
        </is>
      </c>
      <c r="F472" s="199" t="n">
        <v>1</v>
      </c>
      <c r="G472" s="200" t="n">
        <v>25.25</v>
      </c>
      <c r="H472" s="200">
        <f>ROUND(F472*G472,2)</f>
        <v/>
      </c>
    </row>
    <row r="473" ht="15.75" customFormat="1" customHeight="1" s="107">
      <c r="A473" s="199" t="n">
        <v>459</v>
      </c>
      <c r="B473" s="199" t="n"/>
      <c r="C473" s="29" t="inlineStr">
        <is>
          <t>01.2.01.02-0001</t>
        </is>
      </c>
      <c r="D473" s="201" t="inlineStr">
        <is>
          <t>Битум горячий</t>
        </is>
      </c>
      <c r="E473" s="199" t="inlineStr">
        <is>
          <t>т</t>
        </is>
      </c>
      <c r="F473" s="199" t="n">
        <v>0.0128</v>
      </c>
      <c r="G473" s="200" t="n">
        <v>1946.91</v>
      </c>
      <c r="H473" s="200">
        <f>ROUND(F473*G473,2)</f>
        <v/>
      </c>
    </row>
    <row r="474" ht="31.5" customFormat="1" customHeight="1" s="107">
      <c r="A474" s="199" t="n">
        <v>460</v>
      </c>
      <c r="B474" s="199" t="n"/>
      <c r="C474" s="29" t="inlineStr">
        <is>
          <t>01.7.15.06-0094</t>
        </is>
      </c>
      <c r="D474" s="201" t="inlineStr">
        <is>
          <t>Гвозди проволочные оцинкованные для асбестоцементной кровли, размер 4,5х120 мм</t>
        </is>
      </c>
      <c r="E474" s="199" t="inlineStr">
        <is>
          <t>т</t>
        </is>
      </c>
      <c r="F474" s="199" t="n">
        <v>0.0020748</v>
      </c>
      <c r="G474" s="200" t="n">
        <v>11978</v>
      </c>
      <c r="H474" s="200">
        <f>ROUND(F474*G474,2)</f>
        <v/>
      </c>
    </row>
    <row r="475" ht="31.5" customFormat="1" customHeight="1" s="107">
      <c r="A475" s="199" t="n">
        <v>461</v>
      </c>
      <c r="B475" s="199" t="n"/>
      <c r="C475" s="29" t="inlineStr">
        <is>
          <t>24.3.05.15-0343</t>
        </is>
      </c>
      <c r="D475" s="201" t="inlineStr">
        <is>
          <t>Тройник ХПВХ, номинальное давление 2,5 МПа (25 кгс/см2), диаметр 25 мм</t>
        </is>
      </c>
      <c r="E475" s="199" t="inlineStr">
        <is>
          <t>шт</t>
        </is>
      </c>
      <c r="F475" s="199" t="n">
        <v>2</v>
      </c>
      <c r="G475" s="200" t="n">
        <v>12.37</v>
      </c>
      <c r="H475" s="200">
        <f>ROUND(F475*G475,2)</f>
        <v/>
      </c>
    </row>
    <row r="476" ht="31.5" customFormat="1" customHeight="1" s="107">
      <c r="A476" s="199" t="n">
        <v>462</v>
      </c>
      <c r="B476" s="199" t="n"/>
      <c r="C476" s="29" t="inlineStr">
        <is>
          <t>01.7.07.10-0001</t>
        </is>
      </c>
      <c r="D476" s="201" t="inlineStr">
        <is>
          <t>Патроны для строительно-монтажного пистолета</t>
        </is>
      </c>
      <c r="E476" s="199" t="inlineStr">
        <is>
          <t>1000 шт</t>
        </is>
      </c>
      <c r="F476" s="199" t="n">
        <v>0.09710000000000001</v>
      </c>
      <c r="G476" s="200" t="n">
        <v>253.8</v>
      </c>
      <c r="H476" s="200">
        <f>ROUND(F476*G476,2)</f>
        <v/>
      </c>
    </row>
    <row r="477" ht="31.5" customFormat="1" customHeight="1" s="107">
      <c r="A477" s="199" t="n">
        <v>463</v>
      </c>
      <c r="B477" s="199" t="n"/>
      <c r="C477" s="29" t="inlineStr">
        <is>
          <t>14.4.02.04-0142</t>
        </is>
      </c>
      <c r="D477" s="201" t="inlineStr">
        <is>
          <t>Краска масляная земляная МА-0115, мумия, сурик железный</t>
        </is>
      </c>
      <c r="E477" s="199" t="inlineStr">
        <is>
          <t>кг</t>
        </is>
      </c>
      <c r="F477" s="199" t="n">
        <v>1.592</v>
      </c>
      <c r="G477" s="200" t="n">
        <v>15.12</v>
      </c>
      <c r="H477" s="200">
        <f>ROUND(F477*G477,2)</f>
        <v/>
      </c>
    </row>
    <row r="478" ht="63" customFormat="1" customHeight="1" s="107">
      <c r="A478" s="199" t="n">
        <v>464</v>
      </c>
      <c r="B478" s="199" t="n"/>
      <c r="C478" s="29" t="inlineStr">
        <is>
          <t>18.3.01.01-0011</t>
        </is>
      </c>
      <c r="D478" s="201" t="inlineStr">
        <is>
          <t>Головки соединительные напорные для соединения напорных пожарных рукавов между собой и с пожарным оборудованием-муфтовые ГМ 50</t>
        </is>
      </c>
      <c r="E478" s="199" t="inlineStr">
        <is>
          <t>шт</t>
        </is>
      </c>
      <c r="F478" s="199" t="n">
        <v>1</v>
      </c>
      <c r="G478" s="200" t="n">
        <v>23.95</v>
      </c>
      <c r="H478" s="200">
        <f>ROUND(F478*G478,2)</f>
        <v/>
      </c>
    </row>
    <row r="479" ht="47.25" customFormat="1" customHeight="1" s="107">
      <c r="A479" s="199" t="n">
        <v>465</v>
      </c>
      <c r="B479" s="199" t="n"/>
      <c r="C479" s="29" t="inlineStr">
        <is>
          <t>11.1.03.01-0080</t>
        </is>
      </c>
      <c r="D479" s="201" t="inlineStr">
        <is>
          <t>Бруски обрезные, хвойных пород, длина 4-6,5 м, ширина 75-150 мм, толщина 40-75 мм, сорт IV</t>
        </is>
      </c>
      <c r="E479" s="199" t="inlineStr">
        <is>
          <t>м3</t>
        </is>
      </c>
      <c r="F479" s="199" t="n">
        <v>0.0226</v>
      </c>
      <c r="G479" s="200" t="n">
        <v>1056</v>
      </c>
      <c r="H479" s="200">
        <f>ROUND(F479*G479,2)</f>
        <v/>
      </c>
    </row>
    <row r="480" ht="15.75" customFormat="1" customHeight="1" s="107">
      <c r="A480" s="199" t="n">
        <v>466</v>
      </c>
      <c r="B480" s="199" t="n"/>
      <c r="C480" s="29" t="inlineStr">
        <is>
          <t>01.3.01.05-0009</t>
        </is>
      </c>
      <c r="D480" s="201" t="inlineStr">
        <is>
          <t>Парафин нефтяной твердый Т-1</t>
        </is>
      </c>
      <c r="E480" s="199" t="inlineStr">
        <is>
          <t>т</t>
        </is>
      </c>
      <c r="F480" s="199" t="n">
        <v>0.00284</v>
      </c>
      <c r="G480" s="200" t="n">
        <v>8105.71</v>
      </c>
      <c r="H480" s="200">
        <f>ROUND(F480*G480,2)</f>
        <v/>
      </c>
    </row>
    <row r="481" ht="31.5" customFormat="1" customHeight="1" s="107">
      <c r="A481" s="199" t="n">
        <v>467</v>
      </c>
      <c r="B481" s="199" t="n"/>
      <c r="C481" s="29" t="inlineStr">
        <is>
          <t>24.3.05.08-0201</t>
        </is>
      </c>
      <c r="D481" s="201" t="inlineStr">
        <is>
          <t>Отвод полипропиленовый 45°, для систем водоотведения, 50 мм</t>
        </is>
      </c>
      <c r="E481" s="199" t="inlineStr">
        <is>
          <t>шт</t>
        </is>
      </c>
      <c r="F481" s="199" t="n">
        <v>8</v>
      </c>
      <c r="G481" s="200" t="n">
        <v>2.87</v>
      </c>
      <c r="H481" s="200">
        <f>ROUND(F481*G481,2)</f>
        <v/>
      </c>
    </row>
    <row r="482" ht="15.75" customFormat="1" customHeight="1" s="107">
      <c r="A482" s="199" t="n">
        <v>468</v>
      </c>
      <c r="B482" s="199" t="n"/>
      <c r="C482" s="29" t="inlineStr">
        <is>
          <t>01.7.07.12-1006</t>
        </is>
      </c>
      <c r="D482" s="201" t="inlineStr">
        <is>
          <t>Пленка полиэтиленовая, толщина 80 мкм</t>
        </is>
      </c>
      <c r="E482" s="199" t="inlineStr">
        <is>
          <t>м2</t>
        </is>
      </c>
      <c r="F482" s="199" t="n">
        <v>11.826</v>
      </c>
      <c r="G482" s="200" t="n">
        <v>1.94</v>
      </c>
      <c r="H482" s="200">
        <f>ROUND(F482*G482,2)</f>
        <v/>
      </c>
    </row>
    <row r="483" ht="15.75" customFormat="1" customHeight="1" s="107">
      <c r="A483" s="199" t="n">
        <v>469</v>
      </c>
      <c r="B483" s="199" t="n"/>
      <c r="C483" s="29" t="inlineStr">
        <is>
          <t>20.2.01.05-0003</t>
        </is>
      </c>
      <c r="D483" s="201" t="inlineStr">
        <is>
          <t>Гильзы кабельные медные ГМ 6</t>
        </is>
      </c>
      <c r="E483" s="199" t="inlineStr">
        <is>
          <t>100 шт</t>
        </is>
      </c>
      <c r="F483" s="199" t="n">
        <v>0.20384</v>
      </c>
      <c r="G483" s="200" t="n">
        <v>110</v>
      </c>
      <c r="H483" s="200">
        <f>ROUND(F483*G483,2)</f>
        <v/>
      </c>
    </row>
    <row r="484" ht="15.75" customFormat="1" customHeight="1" s="107">
      <c r="A484" s="199" t="n">
        <v>470</v>
      </c>
      <c r="B484" s="199" t="n"/>
      <c r="C484" s="29" t="inlineStr">
        <is>
          <t>01.7.07.29-0031</t>
        </is>
      </c>
      <c r="D484" s="201" t="inlineStr">
        <is>
          <t>Каболка</t>
        </is>
      </c>
      <c r="E484" s="199" t="inlineStr">
        <is>
          <t>т</t>
        </is>
      </c>
      <c r="F484" s="199" t="n">
        <v>0.00072</v>
      </c>
      <c r="G484" s="200" t="n">
        <v>30030</v>
      </c>
      <c r="H484" s="200">
        <f>ROUND(F484*G484,2)</f>
        <v/>
      </c>
    </row>
    <row r="485" ht="15.75" customFormat="1" customHeight="1" s="107">
      <c r="A485" s="199" t="n">
        <v>471</v>
      </c>
      <c r="B485" s="199" t="n"/>
      <c r="C485" s="29" t="inlineStr">
        <is>
          <t>14.1.04.02-0011</t>
        </is>
      </c>
      <c r="D485" s="201" t="inlineStr">
        <is>
          <t>Клей резиновый № 88-Н</t>
        </is>
      </c>
      <c r="E485" s="199" t="inlineStr">
        <is>
          <t>кг</t>
        </is>
      </c>
      <c r="F485" s="199" t="n">
        <v>0.48</v>
      </c>
      <c r="G485" s="200" t="n">
        <v>45</v>
      </c>
      <c r="H485" s="200">
        <f>ROUND(F485*G485,2)</f>
        <v/>
      </c>
    </row>
    <row r="486" ht="15.75" customFormat="1" customHeight="1" s="107">
      <c r="A486" s="199" t="n">
        <v>472</v>
      </c>
      <c r="B486" s="199" t="n"/>
      <c r="C486" s="29" t="inlineStr">
        <is>
          <t>04.3.01.09-0012</t>
        </is>
      </c>
      <c r="D486" s="201" t="inlineStr">
        <is>
          <t>Раствор готовый кладочный, цементный, М50</t>
        </is>
      </c>
      <c r="E486" s="199" t="inlineStr">
        <is>
          <t>м3</t>
        </is>
      </c>
      <c r="F486" s="199" t="n">
        <v>0.0441</v>
      </c>
      <c r="G486" s="200" t="n">
        <v>485.9</v>
      </c>
      <c r="H486" s="200">
        <f>ROUND(F486*G486,2)</f>
        <v/>
      </c>
    </row>
    <row r="487" ht="31.5" customFormat="1" customHeight="1" s="107">
      <c r="A487" s="199" t="n">
        <v>473</v>
      </c>
      <c r="B487" s="199" t="n"/>
      <c r="C487" s="29" t="inlineStr">
        <is>
          <t>20.4.03.05-0008</t>
        </is>
      </c>
      <c r="D487" s="201" t="inlineStr">
        <is>
          <t>Розетка штепсельная для открытой проводки РШ-П-20-0-IP43-01-10/42</t>
        </is>
      </c>
      <c r="E487" s="199" t="inlineStr">
        <is>
          <t>100 шт</t>
        </is>
      </c>
      <c r="F487" s="199" t="n">
        <v>0.01</v>
      </c>
      <c r="G487" s="200" t="n">
        <v>2008</v>
      </c>
      <c r="H487" s="200">
        <f>ROUND(F487*G487,2)</f>
        <v/>
      </c>
    </row>
    <row r="488" ht="31.5" customFormat="1" customHeight="1" s="107">
      <c r="A488" s="199" t="n">
        <v>474</v>
      </c>
      <c r="B488" s="199" t="n"/>
      <c r="C488" s="29" t="inlineStr">
        <is>
          <t>01.7.15.07-0042</t>
        </is>
      </c>
      <c r="D488" s="201" t="inlineStr">
        <is>
          <t>Дюбели с калиброванной головкой (в обоймах), размер 3х58,5 мм</t>
        </is>
      </c>
      <c r="E488" s="199" t="inlineStr">
        <is>
          <t>т</t>
        </is>
      </c>
      <c r="F488" s="199" t="n">
        <v>0.0008265</v>
      </c>
      <c r="G488" s="200" t="n">
        <v>22558</v>
      </c>
      <c r="H488" s="200">
        <f>ROUND(F488*G488,2)</f>
        <v/>
      </c>
    </row>
    <row r="489" ht="31.5" customFormat="1" customHeight="1" s="107">
      <c r="A489" s="199" t="n">
        <v>475</v>
      </c>
      <c r="B489" s="199" t="n"/>
      <c r="C489" s="29" t="inlineStr">
        <is>
          <t>24.3.05.16-0134</t>
        </is>
      </c>
      <c r="D489" s="201" t="inlineStr">
        <is>
          <t>Угольник 90° из сополимера полипропилена РР-R тип 3 (PRC-R), наружный диаметр 50мм</t>
        </is>
      </c>
      <c r="E489" s="199" t="inlineStr">
        <is>
          <t>шт</t>
        </is>
      </c>
      <c r="F489" s="199" t="n">
        <v>3</v>
      </c>
      <c r="G489" s="200" t="n">
        <v>5.65</v>
      </c>
      <c r="H489" s="200">
        <f>ROUND(F489*G489,2)</f>
        <v/>
      </c>
    </row>
    <row r="490" ht="63" customFormat="1" customHeight="1" s="107">
      <c r="A490" s="199" t="n">
        <v>476</v>
      </c>
      <c r="B490" s="199" t="n"/>
      <c r="C490" s="29" t="inlineStr">
        <is>
          <t>ТССЦ, Общие положения, Прил. 4,  табл.1 п.5 , табл.2 п.4</t>
        </is>
      </c>
      <c r="D490" s="201" t="inlineStr">
        <is>
          <t>Надбавка по водонепроницаемости W6 к оптовой цене  для бетона класса В30 (М400) (394.45*(0,015)=5.92)</t>
        </is>
      </c>
      <c r="E490" s="199" t="n"/>
      <c r="F490" s="199" t="n">
        <v>12.94788</v>
      </c>
      <c r="G490" s="200" t="n">
        <v>1.28</v>
      </c>
      <c r="H490" s="200">
        <f>ROUND(F490*G490,2)</f>
        <v/>
      </c>
    </row>
    <row r="491" ht="31.5" customFormat="1" customHeight="1" s="107">
      <c r="A491" s="199" t="n">
        <v>477</v>
      </c>
      <c r="B491" s="199" t="n"/>
      <c r="C491" s="29" t="inlineStr">
        <is>
          <t>24.3.05.16-0132</t>
        </is>
      </c>
      <c r="D491" s="201" t="inlineStr">
        <is>
          <t>Угольник 90° из сополимера полипропилена РР-R тип 3 (PRC-R), наружный диаметр 25мм</t>
        </is>
      </c>
      <c r="E491" s="199" t="inlineStr">
        <is>
          <t>шт</t>
        </is>
      </c>
      <c r="F491" s="199" t="n">
        <v>16</v>
      </c>
      <c r="G491" s="200" t="n">
        <v>1.02</v>
      </c>
      <c r="H491" s="200">
        <f>ROUND(F491*G491,2)</f>
        <v/>
      </c>
    </row>
    <row r="492" ht="31.5" customFormat="1" customHeight="1" s="107">
      <c r="A492" s="199" t="n">
        <v>478</v>
      </c>
      <c r="B492" s="199" t="n"/>
      <c r="C492" s="29" t="inlineStr">
        <is>
          <t>08.3.03.05-0013</t>
        </is>
      </c>
      <c r="D492" s="201" t="inlineStr">
        <is>
          <t>Проволока стальная низкоуглеродистая разного назначения оцинкованная, диаметр 1,6 мм</t>
        </is>
      </c>
      <c r="E492" s="199" t="inlineStr">
        <is>
          <t>т</t>
        </is>
      </c>
      <c r="F492" s="199" t="n">
        <v>0.0010605</v>
      </c>
      <c r="G492" s="200" t="n">
        <v>14690</v>
      </c>
      <c r="H492" s="200">
        <f>ROUND(F492*G492,2)</f>
        <v/>
      </c>
    </row>
    <row r="493" ht="47.25" customFormat="1" customHeight="1" s="107">
      <c r="A493" s="199" t="n">
        <v>479</v>
      </c>
      <c r="B493" s="199" t="n"/>
      <c r="C493" s="29" t="inlineStr">
        <is>
          <t>12.2.07.04-0141</t>
        </is>
      </c>
      <c r="D493" s="201" t="inlineStr">
        <is>
          <t>Трубки высокотемпературные из вспененного каучука K-FLEX ST, толщиной: 6 мм, внутренним диаметром 6 мм</t>
        </is>
      </c>
      <c r="E493" s="199" t="inlineStr">
        <is>
          <t>10 м</t>
        </is>
      </c>
      <c r="F493" s="199" t="n">
        <v>0.6</v>
      </c>
      <c r="G493" s="200" t="n">
        <v>25.4</v>
      </c>
      <c r="H493" s="200">
        <f>ROUND(F493*G493,2)</f>
        <v/>
      </c>
    </row>
    <row r="494" ht="15.75" customFormat="1" customHeight="1" s="107">
      <c r="A494" s="199" t="n">
        <v>480</v>
      </c>
      <c r="B494" s="199" t="n"/>
      <c r="C494" s="29" t="inlineStr">
        <is>
          <t>01.7.07.20-0002</t>
        </is>
      </c>
      <c r="D494" s="201" t="inlineStr">
        <is>
          <t>Тальк молотый, сорт I</t>
        </is>
      </c>
      <c r="E494" s="199" t="inlineStr">
        <is>
          <t>т</t>
        </is>
      </c>
      <c r="F494" s="199" t="n">
        <v>0.008229500000000001</v>
      </c>
      <c r="G494" s="200" t="n">
        <v>1820</v>
      </c>
      <c r="H494" s="200">
        <f>ROUND(F494*G494,2)</f>
        <v/>
      </c>
    </row>
    <row r="495" ht="47.25" customFormat="1" customHeight="1" s="107">
      <c r="A495" s="199" t="n">
        <v>481</v>
      </c>
      <c r="B495" s="199" t="n"/>
      <c r="C495" s="29" t="inlineStr">
        <is>
          <t>14.5.05.01-0012</t>
        </is>
      </c>
      <c r="D495" s="201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495" s="199" t="inlineStr">
        <is>
          <t>т</t>
        </is>
      </c>
      <c r="F495" s="199" t="n">
        <v>0.000859</v>
      </c>
      <c r="G495" s="200" t="n">
        <v>16950</v>
      </c>
      <c r="H495" s="200">
        <f>ROUND(F495*G495,2)</f>
        <v/>
      </c>
    </row>
    <row r="496" ht="15.75" customFormat="1" customHeight="1" s="107">
      <c r="A496" s="199" t="n">
        <v>482</v>
      </c>
      <c r="B496" s="199" t="n"/>
      <c r="C496" s="29" t="inlineStr">
        <is>
          <t>01.7.17.05-0021</t>
        </is>
      </c>
      <c r="D496" s="201" t="inlineStr">
        <is>
          <t>Карборунд</t>
        </is>
      </c>
      <c r="E496" s="199" t="inlineStr">
        <is>
          <t>кг</t>
        </is>
      </c>
      <c r="F496" s="199" t="n">
        <v>2.5291</v>
      </c>
      <c r="G496" s="200" t="n">
        <v>5.71</v>
      </c>
      <c r="H496" s="200">
        <f>ROUND(F496*G496,2)</f>
        <v/>
      </c>
    </row>
    <row r="497" ht="47.25" customFormat="1" customHeight="1" s="107">
      <c r="A497" s="199" t="n">
        <v>483</v>
      </c>
      <c r="B497" s="199" t="n"/>
      <c r="C497" s="29" t="inlineStr">
        <is>
          <t>19.1.01.01-0011</t>
        </is>
      </c>
      <c r="D497" s="201" t="inlineStr">
        <is>
          <t>Воздуховоды полужесткие гофрированные из алюминия, толщина 0,12-0,15 мм, диаметр 100 мм</t>
        </is>
      </c>
      <c r="E497" s="199" t="inlineStr">
        <is>
          <t>м2</t>
        </is>
      </c>
      <c r="F497" s="199" t="n">
        <v>0.314</v>
      </c>
      <c r="G497" s="200" t="n">
        <v>43.55</v>
      </c>
      <c r="H497" s="200">
        <f>ROUND(F497*G497,2)</f>
        <v/>
      </c>
    </row>
    <row r="498" ht="15.75" customFormat="1" customHeight="1" s="107">
      <c r="A498" s="199" t="n">
        <v>484</v>
      </c>
      <c r="B498" s="199" t="n"/>
      <c r="C498" s="29" t="inlineStr">
        <is>
          <t>14.1.04.02-0002</t>
        </is>
      </c>
      <c r="D498" s="201" t="inlineStr">
        <is>
          <t>Клей 88-СА</t>
        </is>
      </c>
      <c r="E498" s="199" t="inlineStr">
        <is>
          <t>кг</t>
        </is>
      </c>
      <c r="F498" s="199" t="n">
        <v>0.4625</v>
      </c>
      <c r="G498" s="200" t="n">
        <v>28.93</v>
      </c>
      <c r="H498" s="200">
        <f>ROUND(F498*G498,2)</f>
        <v/>
      </c>
    </row>
    <row r="499" ht="15.75" customFormat="1" customHeight="1" s="107">
      <c r="A499" s="199" t="n">
        <v>485</v>
      </c>
      <c r="B499" s="199" t="n"/>
      <c r="C499" s="29" t="inlineStr">
        <is>
          <t>08.1.02.25-0101</t>
        </is>
      </c>
      <c r="D499" s="201" t="inlineStr">
        <is>
          <t>Наконечники для полиэтиленовых труб</t>
        </is>
      </c>
      <c r="E499" s="199" t="inlineStr">
        <is>
          <t>кг</t>
        </is>
      </c>
      <c r="F499" s="199" t="n">
        <v>0.5345</v>
      </c>
      <c r="G499" s="200" t="n">
        <v>25</v>
      </c>
      <c r="H499" s="200">
        <f>ROUND(F499*G499,2)</f>
        <v/>
      </c>
    </row>
    <row r="500" ht="31.5" customFormat="1" customHeight="1" s="107">
      <c r="A500" s="199" t="n">
        <v>486</v>
      </c>
      <c r="B500" s="199" t="n"/>
      <c r="C500" s="29" t="inlineStr">
        <is>
          <t>03.2.01.04-0002</t>
        </is>
      </c>
      <c r="D500" s="201" t="inlineStr">
        <is>
          <t>Цемент пуццолановый М400 ППЦ (ЦЕМ IV 32,5Н)</t>
        </is>
      </c>
      <c r="E500" s="199" t="inlineStr">
        <is>
          <t>т</t>
        </is>
      </c>
      <c r="F500" s="199" t="n">
        <v>0.032</v>
      </c>
      <c r="G500" s="200" t="n">
        <v>412</v>
      </c>
      <c r="H500" s="200">
        <f>ROUND(F500*G500,2)</f>
        <v/>
      </c>
    </row>
    <row r="501" ht="31.5" customFormat="1" customHeight="1" s="107">
      <c r="A501" s="199" t="n">
        <v>487</v>
      </c>
      <c r="B501" s="199" t="n"/>
      <c r="C501" s="29" t="inlineStr">
        <is>
          <t>01.7.15.04-0054</t>
        </is>
      </c>
      <c r="D501" s="201" t="inlineStr">
        <is>
          <t>Винты самонарезающие, оцинкованные, размер 4х12 мм</t>
        </is>
      </c>
      <c r="E501" s="199" t="inlineStr">
        <is>
          <t>т</t>
        </is>
      </c>
      <c r="F501" s="199" t="n">
        <v>0.0003911</v>
      </c>
      <c r="G501" s="200" t="n">
        <v>33180</v>
      </c>
      <c r="H501" s="200">
        <f>ROUND(F501*G501,2)</f>
        <v/>
      </c>
    </row>
    <row r="502" ht="15.75" customFormat="1" customHeight="1" s="107">
      <c r="A502" s="199" t="n">
        <v>488</v>
      </c>
      <c r="B502" s="199" t="n"/>
      <c r="C502" s="29" t="inlineStr">
        <is>
          <t>20.2.01.05-0005</t>
        </is>
      </c>
      <c r="D502" s="201" t="inlineStr">
        <is>
          <t>Гильзы кабельные медные ГМ 16</t>
        </is>
      </c>
      <c r="E502" s="199" t="inlineStr">
        <is>
          <t>100 шт</t>
        </is>
      </c>
      <c r="F502" s="199" t="n">
        <v>0.08918</v>
      </c>
      <c r="G502" s="200" t="n">
        <v>143</v>
      </c>
      <c r="H502" s="200">
        <f>ROUND(F502*G502,2)</f>
        <v/>
      </c>
    </row>
    <row r="503" ht="15.75" customFormat="1" customHeight="1" s="107">
      <c r="A503" s="199" t="n">
        <v>489</v>
      </c>
      <c r="B503" s="199" t="n"/>
      <c r="C503" s="29" t="inlineStr">
        <is>
          <t>01.3.02.03-0001</t>
        </is>
      </c>
      <c r="D503" s="201" t="inlineStr">
        <is>
          <t>Ацетилен газообразный технический</t>
        </is>
      </c>
      <c r="E503" s="199" t="inlineStr">
        <is>
          <t>м3</t>
        </is>
      </c>
      <c r="F503" s="199" t="n">
        <v>0.308</v>
      </c>
      <c r="G503" s="200" t="n">
        <v>38.51</v>
      </c>
      <c r="H503" s="200">
        <f>ROUND(F503*G503,2)</f>
        <v/>
      </c>
    </row>
    <row r="504" ht="47.25" customFormat="1" customHeight="1" s="107">
      <c r="A504" s="199" t="n">
        <v>490</v>
      </c>
      <c r="B504" s="199" t="n"/>
      <c r="C504" s="29" t="inlineStr">
        <is>
          <t>21.2.01.02-0141</t>
        </is>
      </c>
      <c r="D504" s="201" t="inlineStr">
        <is>
          <t>Провод неизолированный для воздушных линий электропередачи медные, марка М, сечение 4 мм2</t>
        </is>
      </c>
      <c r="E504" s="199" t="inlineStr">
        <is>
          <t>т</t>
        </is>
      </c>
      <c r="F504" s="199" t="n">
        <v>0.0001224</v>
      </c>
      <c r="G504" s="200" t="n">
        <v>96440</v>
      </c>
      <c r="H504" s="200">
        <f>ROUND(F504*G504,2)</f>
        <v/>
      </c>
    </row>
    <row r="505" ht="15.75" customFormat="1" customHeight="1" s="107">
      <c r="A505" s="199" t="n">
        <v>491</v>
      </c>
      <c r="B505" s="199" t="n"/>
      <c r="C505" s="29" t="inlineStr">
        <is>
          <t>20.2.02.01-0014</t>
        </is>
      </c>
      <c r="D505" s="201" t="inlineStr">
        <is>
          <t>Втулки, диаметр 42 мм</t>
        </is>
      </c>
      <c r="E505" s="199" t="inlineStr">
        <is>
          <t>1000 шт</t>
        </is>
      </c>
      <c r="F505" s="199" t="n">
        <v>0.0411286</v>
      </c>
      <c r="G505" s="200" t="n">
        <v>282.03</v>
      </c>
      <c r="H505" s="200">
        <f>ROUND(F505*G505,2)</f>
        <v/>
      </c>
    </row>
    <row r="506" ht="15.75" customFormat="1" customHeight="1" s="107">
      <c r="A506" s="199" t="n">
        <v>492</v>
      </c>
      <c r="B506" s="199" t="n"/>
      <c r="C506" s="29" t="inlineStr">
        <is>
          <t>14.5.09.04-0111</t>
        </is>
      </c>
      <c r="D506" s="201" t="inlineStr">
        <is>
          <t>Отвердитель № 1</t>
        </is>
      </c>
      <c r="E506" s="199" t="inlineStr">
        <is>
          <t>т</t>
        </is>
      </c>
      <c r="F506" s="199" t="n">
        <v>0.0001701</v>
      </c>
      <c r="G506" s="200" t="n">
        <v>67872</v>
      </c>
      <c r="H506" s="200">
        <f>ROUND(F506*G506,2)</f>
        <v/>
      </c>
    </row>
    <row r="507" ht="47.25" customFormat="1" customHeight="1" s="107">
      <c r="A507" s="199" t="n">
        <v>493</v>
      </c>
      <c r="B507" s="199" t="n"/>
      <c r="C507" s="29" t="inlineStr">
        <is>
          <t>01.7.15.14-0042</t>
        </is>
      </c>
      <c r="D507" s="201" t="inlineStr">
        <is>
          <t>Шурупы самонарезающий прокалывающий, для крепления металлических профилей или листовых деталей 3,5/9,5 мм</t>
        </is>
      </c>
      <c r="E507" s="199" t="inlineStr">
        <is>
          <t>100 шт</t>
        </is>
      </c>
      <c r="F507" s="199" t="n">
        <v>5.191</v>
      </c>
      <c r="G507" s="200" t="n">
        <v>2</v>
      </c>
      <c r="H507" s="200">
        <f>ROUND(F507*G507,2)</f>
        <v/>
      </c>
    </row>
    <row r="508" ht="31.5" customFormat="1" customHeight="1" s="107">
      <c r="A508" s="199" t="n">
        <v>494</v>
      </c>
      <c r="B508" s="199" t="n"/>
      <c r="C508" s="29" t="inlineStr">
        <is>
          <t>19.3.02.08-0032</t>
        </is>
      </c>
      <c r="D508" s="201" t="inlineStr">
        <is>
          <t>Трубки дренажные (шланги) гофрированные для систем кондиционирования, диаметр 20 мм</t>
        </is>
      </c>
      <c r="E508" s="199" t="inlineStr">
        <is>
          <t>10 м</t>
        </is>
      </c>
      <c r="F508" s="199" t="n">
        <v>0.1</v>
      </c>
      <c r="G508" s="200" t="n">
        <v>96.2</v>
      </c>
      <c r="H508" s="200">
        <f>ROUND(F508*G508,2)</f>
        <v/>
      </c>
    </row>
    <row r="509" ht="15.75" customFormat="1" customHeight="1" s="107">
      <c r="A509" s="199" t="n">
        <v>495</v>
      </c>
      <c r="B509" s="199" t="n"/>
      <c r="C509" s="29" t="inlineStr">
        <is>
          <t>14.5.09.02-0002</t>
        </is>
      </c>
      <c r="D509" s="201" t="inlineStr">
        <is>
          <t>Ксилол нефтяной, марка А</t>
        </is>
      </c>
      <c r="E509" s="199" t="inlineStr">
        <is>
          <t>т</t>
        </is>
      </c>
      <c r="F509" s="199" t="n">
        <v>0.0012141</v>
      </c>
      <c r="G509" s="200" t="n">
        <v>7640</v>
      </c>
      <c r="H509" s="200">
        <f>ROUND(F509*G509,2)</f>
        <v/>
      </c>
    </row>
    <row r="510" ht="31.5" customFormat="1" customHeight="1" s="107">
      <c r="A510" s="199" t="n">
        <v>496</v>
      </c>
      <c r="B510" s="199" t="n"/>
      <c r="C510" s="29" t="inlineStr">
        <is>
          <t>23.8.04.12-0015</t>
        </is>
      </c>
      <c r="D510" s="201" t="inlineStr">
        <is>
          <t>Тройники равнопроходные, номинальный диаметр 50 мм</t>
        </is>
      </c>
      <c r="E510" s="199" t="inlineStr">
        <is>
          <t>шт</t>
        </is>
      </c>
      <c r="F510" s="199" t="n">
        <v>1</v>
      </c>
      <c r="G510" s="200" t="n">
        <v>8.800000000000001</v>
      </c>
      <c r="H510" s="200">
        <f>ROUND(F510*G510,2)</f>
        <v/>
      </c>
    </row>
    <row r="511" ht="15.75" customFormat="1" customHeight="1" s="107">
      <c r="A511" s="199" t="n">
        <v>497</v>
      </c>
      <c r="B511" s="199" t="n"/>
      <c r="C511" s="29" t="inlineStr">
        <is>
          <t>01.7.15.06-0064</t>
        </is>
      </c>
      <c r="D511" s="201" t="inlineStr">
        <is>
          <t>Гвозди отделочные, круглые, размер 1,6х25 мм</t>
        </is>
      </c>
      <c r="E511" s="199" t="inlineStr">
        <is>
          <t>т</t>
        </is>
      </c>
      <c r="F511" s="199" t="n">
        <v>0.0008536</v>
      </c>
      <c r="G511" s="200" t="n">
        <v>9713.4</v>
      </c>
      <c r="H511" s="200">
        <f>ROUND(F511*G511,2)</f>
        <v/>
      </c>
    </row>
    <row r="512" ht="31.5" customFormat="1" customHeight="1" s="107">
      <c r="A512" s="199" t="n">
        <v>498</v>
      </c>
      <c r="B512" s="199" t="n"/>
      <c r="C512" s="29" t="inlineStr">
        <is>
          <t>08.3.03.05-0011</t>
        </is>
      </c>
      <c r="D512" s="201" t="inlineStr">
        <is>
          <t>Проволока стальная низкоуглеродистая разного назначения оцинкованная, диаметр 1,1 мм</t>
        </is>
      </c>
      <c r="E512" s="199" t="inlineStr">
        <is>
          <t>т</t>
        </is>
      </c>
      <c r="F512" s="199" t="n">
        <v>0.0005565</v>
      </c>
      <c r="G512" s="200" t="n">
        <v>14690</v>
      </c>
      <c r="H512" s="200">
        <f>ROUND(F512*G512,2)</f>
        <v/>
      </c>
    </row>
    <row r="513" ht="31.5" customFormat="1" customHeight="1" s="107">
      <c r="A513" s="199" t="n">
        <v>499</v>
      </c>
      <c r="B513" s="199" t="n"/>
      <c r="C513" s="29" t="inlineStr">
        <is>
          <t>21.1.06.10-0167</t>
        </is>
      </c>
      <c r="D513" s="201" t="inlineStr">
        <is>
          <t>Кабель силовой с медными жилами ВВГнг(A)-FRLS 3х1,5ок-1000</t>
        </is>
      </c>
      <c r="E513" s="199" t="inlineStr">
        <is>
          <t>1000 м</t>
        </is>
      </c>
      <c r="F513" s="199" t="n">
        <v>0.0004</v>
      </c>
      <c r="G513" s="200" t="n">
        <v>19862.94</v>
      </c>
      <c r="H513" s="200">
        <f>ROUND(F513*G513,2)</f>
        <v/>
      </c>
    </row>
    <row r="514" ht="31.5" customFormat="1" customHeight="1" s="107">
      <c r="A514" s="199" t="n">
        <v>500</v>
      </c>
      <c r="B514" s="199" t="n"/>
      <c r="C514" s="29" t="inlineStr">
        <is>
          <t>10.2.02.08-0001</t>
        </is>
      </c>
      <c r="D514" s="201" t="inlineStr">
        <is>
          <t>Проволока медная, круглая, мягкая, электротехническая, диаметр 1,0-3,0 мм и выше</t>
        </is>
      </c>
      <c r="E514" s="199" t="inlineStr">
        <is>
          <t>т</t>
        </is>
      </c>
      <c r="F514" s="199" t="n">
        <v>0.0002</v>
      </c>
      <c r="G514" s="200" t="n">
        <v>37517</v>
      </c>
      <c r="H514" s="200">
        <f>ROUND(F514*G514,2)</f>
        <v/>
      </c>
    </row>
    <row r="515" ht="31.5" customFormat="1" customHeight="1" s="107">
      <c r="A515" s="199" t="n">
        <v>501</v>
      </c>
      <c r="B515" s="199" t="n"/>
      <c r="C515" s="29" t="inlineStr">
        <is>
          <t>01.1.02.08-0001</t>
        </is>
      </c>
      <c r="D515" s="201" t="inlineStr">
        <is>
          <t>Прокладки из паронита ПМБ, толщина 1 мм, диаметр 50 мм</t>
        </is>
      </c>
      <c r="E515" s="199" t="inlineStr">
        <is>
          <t>1000 шт</t>
        </is>
      </c>
      <c r="F515" s="199" t="n">
        <v>0.002</v>
      </c>
      <c r="G515" s="200" t="n">
        <v>3450</v>
      </c>
      <c r="H515" s="200">
        <f>ROUND(F515*G515,2)</f>
        <v/>
      </c>
    </row>
    <row r="516" ht="15.75" customFormat="1" customHeight="1" s="107">
      <c r="A516" s="199" t="n">
        <v>502</v>
      </c>
      <c r="B516" s="199" t="n"/>
      <c r="C516" s="29" t="inlineStr">
        <is>
          <t>14.4.03.03-0002</t>
        </is>
      </c>
      <c r="D516" s="201" t="inlineStr">
        <is>
          <t>Лак битумный БТ-123</t>
        </is>
      </c>
      <c r="E516" s="199" t="inlineStr">
        <is>
          <t>т</t>
        </is>
      </c>
      <c r="F516" s="199" t="n">
        <v>0.0008652</v>
      </c>
      <c r="G516" s="200" t="n">
        <v>7826.9</v>
      </c>
      <c r="H516" s="200">
        <f>ROUND(F516*G516,2)</f>
        <v/>
      </c>
    </row>
    <row r="517" ht="31.5" customFormat="1" customHeight="1" s="107">
      <c r="A517" s="199" t="n">
        <v>503</v>
      </c>
      <c r="B517" s="199" t="n"/>
      <c r="C517" s="29" t="inlineStr">
        <is>
          <t>04.3.01.07-0012</t>
        </is>
      </c>
      <c r="D517" s="201" t="inlineStr">
        <is>
          <t>Раствор готовый отделочный тяжелый, известковый, состав 1:2,5</t>
        </is>
      </c>
      <c r="E517" s="199" t="inlineStr">
        <is>
          <t>м3</t>
        </is>
      </c>
      <c r="F517" s="199" t="n">
        <v>0.012804</v>
      </c>
      <c r="G517" s="200" t="n">
        <v>510.4</v>
      </c>
      <c r="H517" s="200">
        <f>ROUND(F517*G517,2)</f>
        <v/>
      </c>
    </row>
    <row r="518" ht="15.75" customFormat="1" customHeight="1" s="107">
      <c r="A518" s="199" t="n">
        <v>504</v>
      </c>
      <c r="B518" s="199" t="n"/>
      <c r="C518" s="29" t="inlineStr">
        <is>
          <t>01.7.15.14-0021</t>
        </is>
      </c>
      <c r="D518" s="201" t="inlineStr">
        <is>
          <t>Шурупы для ГВЛ 3,9х25</t>
        </is>
      </c>
      <c r="E518" s="199" t="inlineStr">
        <is>
          <t>100 шт</t>
        </is>
      </c>
      <c r="F518" s="199" t="n">
        <v>2.178009</v>
      </c>
      <c r="G518" s="200" t="n">
        <v>3</v>
      </c>
      <c r="H518" s="200">
        <f>ROUND(F518*G518,2)</f>
        <v/>
      </c>
    </row>
    <row r="519" ht="31.5" customFormat="1" customHeight="1" s="107">
      <c r="A519" s="199" t="n">
        <v>505</v>
      </c>
      <c r="B519" s="199" t="n"/>
      <c r="C519" s="29" t="inlineStr">
        <is>
          <t>01.7.15.07-0025</t>
        </is>
      </c>
      <c r="D519" s="201" t="inlineStr">
        <is>
          <t>Дюбели распорные полиэтиленовые, размер 10x40 мм</t>
        </is>
      </c>
      <c r="E519" s="199" t="inlineStr">
        <is>
          <t>1000 шт</t>
        </is>
      </c>
      <c r="F519" s="199" t="n">
        <v>0.024</v>
      </c>
      <c r="G519" s="200" t="n">
        <v>270</v>
      </c>
      <c r="H519" s="200">
        <f>ROUND(F519*G519,2)</f>
        <v/>
      </c>
    </row>
    <row r="520" ht="31.5" customFormat="1" customHeight="1" s="107">
      <c r="A520" s="199" t="n">
        <v>506</v>
      </c>
      <c r="B520" s="199" t="n"/>
      <c r="C520" s="29" t="inlineStr">
        <is>
          <t>01.7.15.07-0023</t>
        </is>
      </c>
      <c r="D520" s="201" t="inlineStr">
        <is>
          <t>Дюбели распорные полиэтиленовые, размер 8х30 мм</t>
        </is>
      </c>
      <c r="E520" s="199" t="inlineStr">
        <is>
          <t>1000 шт</t>
        </is>
      </c>
      <c r="F520" s="199" t="n">
        <v>0.036</v>
      </c>
      <c r="G520" s="200" t="n">
        <v>180</v>
      </c>
      <c r="H520" s="200">
        <f>ROUND(F520*G520,2)</f>
        <v/>
      </c>
    </row>
    <row r="521" ht="31.5" customFormat="1" customHeight="1" s="107">
      <c r="A521" s="199" t="n">
        <v>507</v>
      </c>
      <c r="B521" s="199" t="n"/>
      <c r="C521" s="29" t="inlineStr">
        <is>
          <t>24.3.01.01-0004</t>
        </is>
      </c>
      <c r="D521" s="201" t="inlineStr">
        <is>
          <t>Трубка электроизоляционная ПВХ-305, диаметр 6-10 мм</t>
        </is>
      </c>
      <c r="E521" s="199" t="inlineStr">
        <is>
          <t>кг</t>
        </is>
      </c>
      <c r="F521" s="199" t="n">
        <v>0.16</v>
      </c>
      <c r="G521" s="200" t="n">
        <v>38.34</v>
      </c>
      <c r="H521" s="200">
        <f>ROUND(F521*G521,2)</f>
        <v/>
      </c>
    </row>
    <row r="522" ht="15.75" customFormat="1" customHeight="1" s="107">
      <c r="A522" s="199" t="n">
        <v>508</v>
      </c>
      <c r="B522" s="199" t="n"/>
      <c r="C522" s="29" t="inlineStr">
        <is>
          <t>20.2.02.01-0012</t>
        </is>
      </c>
      <c r="D522" s="201" t="inlineStr">
        <is>
          <t>Втулки, диаметр 22 мм</t>
        </is>
      </c>
      <c r="E522" s="199" t="inlineStr">
        <is>
          <t>1000 шт</t>
        </is>
      </c>
      <c r="F522" s="199" t="n">
        <v>0.049737</v>
      </c>
      <c r="G522" s="200" t="n">
        <v>119</v>
      </c>
      <c r="H522" s="200">
        <f>ROUND(F522*G522,2)</f>
        <v/>
      </c>
    </row>
    <row r="523" ht="47.25" customFormat="1" customHeight="1" s="107">
      <c r="A523" s="199" t="n">
        <v>509</v>
      </c>
      <c r="B523" s="199" t="n"/>
      <c r="C523" s="29" t="inlineStr">
        <is>
          <t>23.1.02.06-0042</t>
        </is>
      </c>
      <c r="D523" s="201" t="inlineStr">
        <is>
          <t>Хомут стальной оцинкованный с саморезом и резиновой прокладкой для крепления труб диаметром: 20 мм</t>
        </is>
      </c>
      <c r="E523" s="199" t="inlineStr">
        <is>
          <t>10 шт</t>
        </is>
      </c>
      <c r="F523" s="199" t="n">
        <v>0.1</v>
      </c>
      <c r="G523" s="200" t="n">
        <v>57.5</v>
      </c>
      <c r="H523" s="200">
        <f>ROUND(F523*G523,2)</f>
        <v/>
      </c>
    </row>
    <row r="524" ht="15.75" customFormat="1" customHeight="1" s="107">
      <c r="A524" s="199" t="n">
        <v>510</v>
      </c>
      <c r="B524" s="199" t="n"/>
      <c r="C524" s="29" t="inlineStr">
        <is>
          <t>14.4.04.09-0017</t>
        </is>
      </c>
      <c r="D524" s="201" t="inlineStr">
        <is>
          <t>Эмаль ХВ-124, защитная, зеленая</t>
        </is>
      </c>
      <c r="E524" s="199" t="inlineStr">
        <is>
          <t>т</t>
        </is>
      </c>
      <c r="F524" s="199" t="n">
        <v>0.0002</v>
      </c>
      <c r="G524" s="200" t="n">
        <v>28300.4</v>
      </c>
      <c r="H524" s="200">
        <f>ROUND(F524*G524,2)</f>
        <v/>
      </c>
    </row>
    <row r="525" ht="15.75" customFormat="1" customHeight="1" s="107">
      <c r="A525" s="199" t="n">
        <v>511</v>
      </c>
      <c r="B525" s="199" t="n"/>
      <c r="C525" s="29" t="inlineStr">
        <is>
          <t>07.2.07.02-0001</t>
        </is>
      </c>
      <c r="D525" s="201" t="inlineStr">
        <is>
          <t>Кондуктор инвентарный металлический</t>
        </is>
      </c>
      <c r="E525" s="199" t="inlineStr">
        <is>
          <t>шт</t>
        </is>
      </c>
      <c r="F525" s="199" t="n">
        <v>0.0156</v>
      </c>
      <c r="G525" s="200" t="n">
        <v>346</v>
      </c>
      <c r="H525" s="200">
        <f>ROUND(F525*G525,2)</f>
        <v/>
      </c>
    </row>
    <row r="526" ht="31.5" customFormat="1" customHeight="1" s="107">
      <c r="A526" s="199" t="n">
        <v>512</v>
      </c>
      <c r="B526" s="199" t="n"/>
      <c r="C526" s="29" t="inlineStr">
        <is>
          <t>21.1.06.09-0179</t>
        </is>
      </c>
      <c r="D526" s="201" t="inlineStr">
        <is>
          <t>Кабель силовой с медными жилами ВВГнг(A)-LS 5х10-660</t>
        </is>
      </c>
      <c r="E526" s="199" t="inlineStr">
        <is>
          <t>1000 м</t>
        </is>
      </c>
      <c r="F526" s="199" t="n">
        <v>0.000115</v>
      </c>
      <c r="G526" s="200" t="n">
        <v>45607.75</v>
      </c>
      <c r="H526" s="200">
        <f>ROUND(F526*G526,2)</f>
        <v/>
      </c>
    </row>
    <row r="527" ht="31.5" customFormat="1" customHeight="1" s="107">
      <c r="A527" s="199" t="n">
        <v>513</v>
      </c>
      <c r="B527" s="199" t="n"/>
      <c r="C527" s="29" t="inlineStr">
        <is>
          <t>12.2.03.10-0008</t>
        </is>
      </c>
      <c r="D527" s="201" t="inlineStr">
        <is>
          <t>Стеклопластик рулонный теплоизоляционный, плотность 120 г/м2, ширина 1м</t>
        </is>
      </c>
      <c r="E527" s="199" t="inlineStr">
        <is>
          <t>м2</t>
        </is>
      </c>
      <c r="F527" s="199" t="n">
        <v>0.525</v>
      </c>
      <c r="G527" s="200" t="n">
        <v>9.359999999999999</v>
      </c>
      <c r="H527" s="200">
        <f>ROUND(F527*G527,2)</f>
        <v/>
      </c>
    </row>
    <row r="528" ht="31.5" customFormat="1" customHeight="1" s="107">
      <c r="A528" s="199" t="n">
        <v>514</v>
      </c>
      <c r="B528" s="199" t="n"/>
      <c r="C528" s="29" t="inlineStr">
        <is>
          <t>01.7.11.04-0072</t>
        </is>
      </c>
      <c r="D528" s="201" t="inlineStr">
        <is>
          <t>Проволока сварочная легированная, диаметр 4 мм</t>
        </is>
      </c>
      <c r="E528" s="199" t="inlineStr">
        <is>
          <t>т</t>
        </is>
      </c>
      <c r="F528" s="199" t="n">
        <v>0.00036</v>
      </c>
      <c r="G528" s="200" t="n">
        <v>13560</v>
      </c>
      <c r="H528" s="200">
        <f>ROUND(F528*G528,2)</f>
        <v/>
      </c>
    </row>
    <row r="529" ht="15.75" customFormat="1" customHeight="1" s="107">
      <c r="A529" s="199" t="n">
        <v>515</v>
      </c>
      <c r="B529" s="199" t="n"/>
      <c r="C529" s="29" t="inlineStr">
        <is>
          <t>01.7.07.29-0101</t>
        </is>
      </c>
      <c r="D529" s="201" t="inlineStr">
        <is>
          <t>Очес льняной</t>
        </is>
      </c>
      <c r="E529" s="199" t="inlineStr">
        <is>
          <t>кг</t>
        </is>
      </c>
      <c r="F529" s="199" t="n">
        <v>0.113</v>
      </c>
      <c r="G529" s="200" t="n">
        <v>37.29</v>
      </c>
      <c r="H529" s="200">
        <f>ROUND(F529*G529,2)</f>
        <v/>
      </c>
    </row>
    <row r="530" ht="15.75" customFormat="1" customHeight="1" s="107">
      <c r="A530" s="199" t="n">
        <v>516</v>
      </c>
      <c r="B530" s="199" t="n"/>
      <c r="C530" s="29" t="inlineStr">
        <is>
          <t>01.7.15.14-0161</t>
        </is>
      </c>
      <c r="D530" s="201" t="inlineStr">
        <is>
          <t>Шурупы с полукруглой головкой 2,5х20 мм</t>
        </is>
      </c>
      <c r="E530" s="199" t="inlineStr">
        <is>
          <t>т</t>
        </is>
      </c>
      <c r="F530" s="199" t="n">
        <v>0.0001409</v>
      </c>
      <c r="G530" s="200" t="n">
        <v>29800</v>
      </c>
      <c r="H530" s="200">
        <f>ROUND(F530*G530,2)</f>
        <v/>
      </c>
    </row>
    <row r="531" ht="15.75" customFormat="1" customHeight="1" s="107">
      <c r="A531" s="199" t="n">
        <v>517</v>
      </c>
      <c r="B531" s="199" t="n"/>
      <c r="C531" s="29" t="inlineStr">
        <is>
          <t>01.3.04.01-0002</t>
        </is>
      </c>
      <c r="D531" s="201" t="inlineStr">
        <is>
          <t>Масло веретенное</t>
        </is>
      </c>
      <c r="E531" s="199" t="inlineStr">
        <is>
          <t>кг</t>
        </is>
      </c>
      <c r="F531" s="199" t="n">
        <v>0.1044992</v>
      </c>
      <c r="G531" s="200" t="n">
        <v>39.04</v>
      </c>
      <c r="H531" s="200">
        <f>ROUND(F531*G531,2)</f>
        <v/>
      </c>
    </row>
    <row r="532" ht="31.5" customFormat="1" customHeight="1" s="107">
      <c r="A532" s="199" t="n">
        <v>518</v>
      </c>
      <c r="B532" s="199" t="n"/>
      <c r="C532" s="29" t="inlineStr">
        <is>
          <t>01.7.19.02-0052</t>
        </is>
      </c>
      <c r="D532" s="201" t="inlineStr">
        <is>
          <t>Кольца резиновые уплотнительные для полипропиленовых труб, диаметр 110 мм</t>
        </is>
      </c>
      <c r="E532" s="199" t="inlineStr">
        <is>
          <t>100 шт</t>
        </is>
      </c>
      <c r="F532" s="199" t="n">
        <v>0.0288</v>
      </c>
      <c r="G532" s="200" t="n">
        <v>141</v>
      </c>
      <c r="H532" s="200">
        <f>ROUND(F532*G532,2)</f>
        <v/>
      </c>
    </row>
    <row r="533" ht="15.75" customFormat="1" customHeight="1" s="107">
      <c r="A533" s="199" t="n">
        <v>519</v>
      </c>
      <c r="B533" s="199" t="n"/>
      <c r="C533" s="29" t="inlineStr">
        <is>
          <t>20.2.02.01-0013</t>
        </is>
      </c>
      <c r="D533" s="201" t="inlineStr">
        <is>
          <t>Втулки, диаметр 28 мм</t>
        </is>
      </c>
      <c r="E533" s="199" t="inlineStr">
        <is>
          <t>1000 шт</t>
        </is>
      </c>
      <c r="F533" s="199" t="n">
        <v>0.0217599</v>
      </c>
      <c r="G533" s="200" t="n">
        <v>176.21</v>
      </c>
      <c r="H533" s="200">
        <f>ROUND(F533*G533,2)</f>
        <v/>
      </c>
    </row>
    <row r="534" ht="31.5" customFormat="1" customHeight="1" s="107">
      <c r="A534" s="199" t="n">
        <v>520</v>
      </c>
      <c r="B534" s="199" t="n"/>
      <c r="C534" s="29" t="inlineStr">
        <is>
          <t>01.7.15.06-0121</t>
        </is>
      </c>
      <c r="D534" s="201" t="inlineStr">
        <is>
          <t>Гвозди строительные с плоской головкой, размер 1,6х50 мм</t>
        </is>
      </c>
      <c r="E534" s="199" t="inlineStr">
        <is>
          <t>т</t>
        </is>
      </c>
      <c r="F534" s="199" t="n">
        <v>0.0004344</v>
      </c>
      <c r="G534" s="200" t="n">
        <v>8475</v>
      </c>
      <c r="H534" s="200">
        <f>ROUND(F534*G534,2)</f>
        <v/>
      </c>
    </row>
    <row r="535" ht="31.5" customFormat="1" customHeight="1" s="107">
      <c r="A535" s="199" t="n">
        <v>521</v>
      </c>
      <c r="B535" s="199" t="n"/>
      <c r="C535" s="29" t="inlineStr">
        <is>
          <t>21.1.06.10-0169</t>
        </is>
      </c>
      <c r="D535" s="201" t="inlineStr">
        <is>
          <t>Кабель силовой с медными жилами ВВГнг(A)-FRLS 3х2,5ок-1000</t>
        </is>
      </c>
      <c r="E535" s="199" t="inlineStr">
        <is>
          <t>1000 м</t>
        </is>
      </c>
      <c r="F535" s="199" t="n">
        <v>0.000148</v>
      </c>
      <c r="G535" s="200" t="n">
        <v>24712.04</v>
      </c>
      <c r="H535" s="200">
        <f>ROUND(F535*G535,2)</f>
        <v/>
      </c>
    </row>
    <row r="536" ht="15.75" customFormat="1" customHeight="1" s="107">
      <c r="A536" s="199" t="n">
        <v>522</v>
      </c>
      <c r="B536" s="199" t="n"/>
      <c r="C536" s="29" t="inlineStr">
        <is>
          <t>01.3.05.38-0241</t>
        </is>
      </c>
      <c r="D536" s="201" t="inlineStr">
        <is>
          <t>Метилен хлористый технический</t>
        </is>
      </c>
      <c r="E536" s="199" t="inlineStr">
        <is>
          <t>кг</t>
        </is>
      </c>
      <c r="F536" s="199" t="n">
        <v>0.3095</v>
      </c>
      <c r="G536" s="200" t="n">
        <v>11.8</v>
      </c>
      <c r="H536" s="200">
        <f>ROUND(F536*G536,2)</f>
        <v/>
      </c>
    </row>
    <row r="537" ht="15.75" customFormat="1" customHeight="1" s="107">
      <c r="A537" s="199" t="n">
        <v>523</v>
      </c>
      <c r="B537" s="199" t="n"/>
      <c r="C537" s="29" t="inlineStr">
        <is>
          <t>08.1.02.11-0001</t>
        </is>
      </c>
      <c r="D537" s="201" t="inlineStr">
        <is>
          <t>Поковки из квадратных заготовок, масса 1,8 кг</t>
        </is>
      </c>
      <c r="E537" s="199" t="inlineStr">
        <is>
          <t>т</t>
        </is>
      </c>
      <c r="F537" s="199" t="n">
        <v>0.00054</v>
      </c>
      <c r="G537" s="200" t="n">
        <v>5989</v>
      </c>
      <c r="H537" s="200">
        <f>ROUND(F537*G537,2)</f>
        <v/>
      </c>
    </row>
    <row r="538" ht="15.75" customFormat="1" customHeight="1" s="107">
      <c r="A538" s="199" t="n">
        <v>524</v>
      </c>
      <c r="B538" s="199" t="n"/>
      <c r="C538" s="29" t="inlineStr">
        <is>
          <t>01.7.15.14-0169</t>
        </is>
      </c>
      <c r="D538" s="201" t="inlineStr">
        <is>
          <t>Шурупы с полукруглой головкой 6х40 мм</t>
        </is>
      </c>
      <c r="E538" s="199" t="inlineStr">
        <is>
          <t>т</t>
        </is>
      </c>
      <c r="F538" s="199" t="n">
        <v>0.00024</v>
      </c>
      <c r="G538" s="200" t="n">
        <v>12430</v>
      </c>
      <c r="H538" s="200">
        <f>ROUND(F538*G538,2)</f>
        <v/>
      </c>
    </row>
    <row r="539" ht="31.5" customFormat="1" customHeight="1" s="107">
      <c r="A539" s="199" t="n">
        <v>525</v>
      </c>
      <c r="B539" s="199" t="n"/>
      <c r="C539" s="29" t="inlineStr">
        <is>
          <t>14.1.05.03-0012</t>
        </is>
      </c>
      <c r="D539" s="201" t="inlineStr">
        <is>
          <t>Клей фенолополивинилацетальный БФ-2, сорт I</t>
        </is>
      </c>
      <c r="E539" s="199" t="inlineStr">
        <is>
          <t>т</t>
        </is>
      </c>
      <c r="F539" s="199" t="n">
        <v>0.00024</v>
      </c>
      <c r="G539" s="200" t="n">
        <v>12330</v>
      </c>
      <c r="H539" s="200">
        <f>ROUND(F539*G539,2)</f>
        <v/>
      </c>
    </row>
    <row r="540" ht="31.5" customFormat="1" customHeight="1" s="107">
      <c r="A540" s="199" t="n">
        <v>526</v>
      </c>
      <c r="B540" s="199" t="n"/>
      <c r="C540" s="29" t="inlineStr">
        <is>
          <t>01.1.01.09-0026</t>
        </is>
      </c>
      <c r="D540" s="201" t="inlineStr">
        <is>
          <t>Шнур асбестовый общего назначения ШАОН, диаметр 8-10 мм</t>
        </is>
      </c>
      <c r="E540" s="199" t="inlineStr">
        <is>
          <t>т</t>
        </is>
      </c>
      <c r="F540" s="199" t="n">
        <v>0.0001</v>
      </c>
      <c r="G540" s="200" t="n">
        <v>26499</v>
      </c>
      <c r="H540" s="200">
        <f>ROUND(F540*G540,2)</f>
        <v/>
      </c>
    </row>
    <row r="541" ht="31.5" customFormat="1" customHeight="1" s="107">
      <c r="A541" s="199" t="n">
        <v>527</v>
      </c>
      <c r="B541" s="199" t="n"/>
      <c r="C541" s="29" t="inlineStr">
        <is>
          <t>01.7.15.07-0024</t>
        </is>
      </c>
      <c r="D541" s="201" t="inlineStr">
        <is>
          <t>Дюбели распорные полиэтиленовые, размер 8х40 мм</t>
        </is>
      </c>
      <c r="E541" s="199" t="inlineStr">
        <is>
          <t>1000 шт</t>
        </is>
      </c>
      <c r="F541" s="199" t="n">
        <v>0.012</v>
      </c>
      <c r="G541" s="200" t="n">
        <v>200</v>
      </c>
      <c r="H541" s="200">
        <f>ROUND(F541*G541,2)</f>
        <v/>
      </c>
    </row>
    <row r="542" ht="15.75" customFormat="1" customHeight="1" s="107">
      <c r="A542" s="199" t="n">
        <v>528</v>
      </c>
      <c r="B542" s="199" t="n"/>
      <c r="C542" s="29" t="inlineStr">
        <is>
          <t>01.7.15.14-0173</t>
        </is>
      </c>
      <c r="D542" s="201" t="inlineStr">
        <is>
          <t>Шурупы с полукруглой головкой 6-10х100 мм</t>
        </is>
      </c>
      <c r="E542" s="199" t="inlineStr">
        <is>
          <t>т</t>
        </is>
      </c>
      <c r="F542" s="199" t="n">
        <v>0.00021</v>
      </c>
      <c r="G542" s="200" t="n">
        <v>11350</v>
      </c>
      <c r="H542" s="200">
        <f>ROUND(F542*G542,2)</f>
        <v/>
      </c>
    </row>
    <row r="543" ht="31.5" customFormat="1" customHeight="1" s="107">
      <c r="A543" s="199" t="n">
        <v>529</v>
      </c>
      <c r="B543" s="199" t="n"/>
      <c r="C543" s="29" t="inlineStr">
        <is>
          <t>08.3.05.02-0101</t>
        </is>
      </c>
      <c r="D543" s="201" t="inlineStr">
        <is>
          <t>Прокат толстолистовой горячекатаный в листах, марка стали ВСт3пс5, толщина 4-6 мм</t>
        </is>
      </c>
      <c r="E543" s="199" t="inlineStr">
        <is>
          <t>т</t>
        </is>
      </c>
      <c r="F543" s="199" t="n">
        <v>0.000392</v>
      </c>
      <c r="G543" s="200" t="n">
        <v>5763</v>
      </c>
      <c r="H543" s="200">
        <f>ROUND(F543*G543,2)</f>
        <v/>
      </c>
    </row>
    <row r="544" ht="31.5" customFormat="1" customHeight="1" s="107">
      <c r="A544" s="199" t="n">
        <v>530</v>
      </c>
      <c r="B544" s="199" t="n"/>
      <c r="C544" s="29" t="inlineStr">
        <is>
          <t>01.7.15.04-0012</t>
        </is>
      </c>
      <c r="D544" s="201" t="inlineStr">
        <is>
          <t>Винты с полукруглой головкой, длина 55-120 мм</t>
        </is>
      </c>
      <c r="E544" s="199" t="inlineStr">
        <is>
          <t>т</t>
        </is>
      </c>
      <c r="F544" s="199" t="n">
        <v>0.00018</v>
      </c>
      <c r="G544" s="200" t="n">
        <v>12430</v>
      </c>
      <c r="H544" s="200">
        <f>ROUND(F544*G544,2)</f>
        <v/>
      </c>
    </row>
    <row r="545" ht="15.75" customFormat="1" customHeight="1" s="107">
      <c r="A545" s="199" t="n">
        <v>531</v>
      </c>
      <c r="B545" s="199" t="n"/>
      <c r="C545" s="29" t="inlineStr">
        <is>
          <t>14.4.03.17-0011</t>
        </is>
      </c>
      <c r="D545" s="201" t="inlineStr">
        <is>
          <t>Лак электроизоляционный 318</t>
        </is>
      </c>
      <c r="E545" s="199" t="inlineStr">
        <is>
          <t>кг</t>
        </is>
      </c>
      <c r="F545" s="199" t="n">
        <v>0.06</v>
      </c>
      <c r="G545" s="200" t="n">
        <v>35.63</v>
      </c>
      <c r="H545" s="200">
        <f>ROUND(F545*G545,2)</f>
        <v/>
      </c>
    </row>
    <row r="546" ht="31.5" customFormat="1" customHeight="1" s="107">
      <c r="A546" s="199" t="n">
        <v>532</v>
      </c>
      <c r="B546" s="199" t="n"/>
      <c r="C546" s="29" t="inlineStr">
        <is>
          <t>24.3.05.16-0131</t>
        </is>
      </c>
      <c r="D546" s="201" t="inlineStr">
        <is>
          <t>Угольник 90° из сополимера полипропилена РР-R тип 3 (PRC-R), наружный диаметр 20 мм</t>
        </is>
      </c>
      <c r="E546" s="199" t="inlineStr">
        <is>
          <t>шт</t>
        </is>
      </c>
      <c r="F546" s="199" t="n">
        <v>3</v>
      </c>
      <c r="G546" s="200" t="n">
        <v>0.71</v>
      </c>
      <c r="H546" s="200">
        <f>ROUND(F546*G546,2)</f>
        <v/>
      </c>
    </row>
    <row r="547" ht="31.5" customFormat="1" customHeight="1" s="107">
      <c r="A547" s="199" t="n">
        <v>533</v>
      </c>
      <c r="B547" s="199" t="n"/>
      <c r="C547" s="29" t="inlineStr">
        <is>
          <t>24.3.05.15-0143</t>
        </is>
      </c>
      <c r="D547" s="201" t="inlineStr">
        <is>
          <t>Тройник полипропиленовый переходной, диаметр 25х20х25 мм</t>
        </is>
      </c>
      <c r="E547" s="199" t="inlineStr">
        <is>
          <t>шт</t>
        </is>
      </c>
      <c r="F547" s="199" t="n">
        <v>1</v>
      </c>
      <c r="G547" s="200" t="n">
        <v>2.05</v>
      </c>
      <c r="H547" s="200">
        <f>ROUND(F547*G547,2)</f>
        <v/>
      </c>
    </row>
    <row r="548" ht="15.75" customFormat="1" customHeight="1" s="107">
      <c r="A548" s="199" t="n">
        <v>534</v>
      </c>
      <c r="B548" s="199" t="n"/>
      <c r="C548" s="29" t="inlineStr">
        <is>
          <t>01.7.15.14-0171</t>
        </is>
      </c>
      <c r="D548" s="201" t="inlineStr">
        <is>
          <t>Шурупы с полукруглой головкой 6х60 мм</t>
        </is>
      </c>
      <c r="E548" s="199" t="inlineStr">
        <is>
          <t>т</t>
        </is>
      </c>
      <c r="F548" s="199" t="n">
        <v>0.00015</v>
      </c>
      <c r="G548" s="200" t="n">
        <v>12430</v>
      </c>
      <c r="H548" s="200">
        <f>ROUND(F548*G548,2)</f>
        <v/>
      </c>
    </row>
    <row r="549" ht="47.25" customFormat="1" customHeight="1" s="107">
      <c r="A549" s="199" t="n">
        <v>535</v>
      </c>
      <c r="B549" s="199" t="n"/>
      <c r="C549" s="29" t="inlineStr">
        <is>
          <t>11.3.03.14-1000</t>
        </is>
      </c>
      <c r="D549" s="201" t="inlineStr">
        <is>
          <t>Заглушки торцевые двусторонние к подоконной доске из ПВХ, белый, мрамор, размеры 40х480 мм</t>
        </is>
      </c>
      <c r="E549" s="199" t="inlineStr">
        <is>
          <t>10 шт</t>
        </is>
      </c>
      <c r="F549" s="199" t="n">
        <v>0.5600000000000001</v>
      </c>
      <c r="G549" s="200" t="n">
        <v>3.15</v>
      </c>
      <c r="H549" s="200">
        <f>ROUND(F549*G549,2)</f>
        <v/>
      </c>
    </row>
    <row r="550" ht="15.75" customFormat="1" customHeight="1" s="107">
      <c r="A550" s="199" t="n">
        <v>536</v>
      </c>
      <c r="B550" s="199" t="n"/>
      <c r="C550" s="29" t="inlineStr">
        <is>
          <t>01.3.02.03-0012</t>
        </is>
      </c>
      <c r="D550" s="201" t="inlineStr">
        <is>
          <t>Ацетилен растворенный технический, марка Б</t>
        </is>
      </c>
      <c r="E550" s="199" t="inlineStr">
        <is>
          <t>т</t>
        </is>
      </c>
      <c r="F550" s="199" t="n">
        <v>5.7e-05</v>
      </c>
      <c r="G550" s="200" t="n">
        <v>30540</v>
      </c>
      <c r="H550" s="200">
        <f>ROUND(F550*G550,2)</f>
        <v/>
      </c>
    </row>
    <row r="551" ht="15.75" customFormat="1" customHeight="1" s="107">
      <c r="A551" s="199" t="n">
        <v>537</v>
      </c>
      <c r="B551" s="199" t="n"/>
      <c r="C551" s="29" t="inlineStr">
        <is>
          <t>01.3.05.17-0002</t>
        </is>
      </c>
      <c r="D551" s="201" t="inlineStr">
        <is>
          <t>Канифоль сосновая</t>
        </is>
      </c>
      <c r="E551" s="199" t="inlineStr">
        <is>
          <t>кг</t>
        </is>
      </c>
      <c r="F551" s="199" t="n">
        <v>0.06012</v>
      </c>
      <c r="G551" s="200" t="n">
        <v>27.74</v>
      </c>
      <c r="H551" s="200">
        <f>ROUND(F551*G551,2)</f>
        <v/>
      </c>
    </row>
    <row r="552" ht="47.25" customFormat="1" customHeight="1" s="107">
      <c r="A552" s="199" t="n">
        <v>538</v>
      </c>
      <c r="B552" s="199" t="n"/>
      <c r="C552" s="29" t="inlineStr">
        <is>
          <t>01.7.15.07-0097</t>
        </is>
      </c>
      <c r="D552" s="201" t="inlineStr">
        <is>
          <t>Дюбель-гвозди полипропиленовые с оцинкованным гвоздем, с цилиндрическим бортиком, размер 6х80 мм</t>
        </is>
      </c>
      <c r="E552" s="199" t="inlineStr">
        <is>
          <t>100 шт</t>
        </is>
      </c>
      <c r="F552" s="199" t="n">
        <v>0.0808</v>
      </c>
      <c r="G552" s="200" t="n">
        <v>20.7</v>
      </c>
      <c r="H552" s="200">
        <f>ROUND(F552*G552,2)</f>
        <v/>
      </c>
    </row>
    <row r="553" ht="31.5" customFormat="1" customHeight="1" s="107">
      <c r="A553" s="199" t="n">
        <v>539</v>
      </c>
      <c r="B553" s="199" t="n"/>
      <c r="C553" s="29" t="inlineStr">
        <is>
          <t>01.7.15.07-0022</t>
        </is>
      </c>
      <c r="D553" s="201" t="inlineStr">
        <is>
          <t>Дюбели распорные полиэтиленовые, размер 6х40 мм</t>
        </is>
      </c>
      <c r="E553" s="199" t="inlineStr">
        <is>
          <t>1000 шт</t>
        </is>
      </c>
      <c r="F553" s="199" t="n">
        <v>0.008</v>
      </c>
      <c r="G553" s="200" t="n">
        <v>180</v>
      </c>
      <c r="H553" s="200">
        <f>ROUND(F553*G553,2)</f>
        <v/>
      </c>
    </row>
    <row r="554" ht="15.75" customFormat="1" customHeight="1" s="107">
      <c r="A554" s="199" t="n">
        <v>540</v>
      </c>
      <c r="B554" s="199" t="n"/>
      <c r="C554" s="29" t="inlineStr">
        <is>
          <t>01.7.15.14-0051</t>
        </is>
      </c>
      <c r="D554" s="201" t="inlineStr">
        <is>
          <t>Шуруп строительный с потайной головкой</t>
        </is>
      </c>
      <c r="E554" s="199" t="inlineStr">
        <is>
          <t>100 шт</t>
        </is>
      </c>
      <c r="F554" s="199" t="n">
        <v>0.24</v>
      </c>
      <c r="G554" s="200" t="n">
        <v>5</v>
      </c>
      <c r="H554" s="200">
        <f>ROUND(F554*G554,2)</f>
        <v/>
      </c>
    </row>
    <row r="555" ht="15.75" customFormat="1" customHeight="1" s="107">
      <c r="A555" s="199" t="n">
        <v>541</v>
      </c>
      <c r="B555" s="199" t="n"/>
      <c r="C555" s="29" t="inlineStr">
        <is>
          <t>03.2.02.08-0001</t>
        </is>
      </c>
      <c r="D555" s="201" t="inlineStr">
        <is>
          <t>Цемент гипсоглиноземистый расширяющийся</t>
        </is>
      </c>
      <c r="E555" s="199" t="inlineStr">
        <is>
          <t>т</t>
        </is>
      </c>
      <c r="F555" s="199" t="n">
        <v>0.0005999999999999999</v>
      </c>
      <c r="G555" s="200" t="n">
        <v>1836</v>
      </c>
      <c r="H555" s="200">
        <f>ROUND(F555*G555,2)</f>
        <v/>
      </c>
    </row>
    <row r="556" ht="31.5" customFormat="1" customHeight="1" s="107">
      <c r="A556" s="199" t="n">
        <v>542</v>
      </c>
      <c r="B556" s="199" t="n"/>
      <c r="C556" s="29" t="inlineStr">
        <is>
          <t>01.7.19.02-0051</t>
        </is>
      </c>
      <c r="D556" s="201" t="inlineStr">
        <is>
          <t>Кольца резиновые уплотнительные для полипропиленовых труб, диаметр 50 мм</t>
        </is>
      </c>
      <c r="E556" s="199" t="inlineStr">
        <is>
          <t>100 шт</t>
        </is>
      </c>
      <c r="F556" s="199" t="n">
        <v>0.012</v>
      </c>
      <c r="G556" s="200" t="n">
        <v>74</v>
      </c>
      <c r="H556" s="200">
        <f>ROUND(F556*G556,2)</f>
        <v/>
      </c>
    </row>
    <row r="557" ht="15.75" customFormat="1" customHeight="1" s="107">
      <c r="A557" s="199" t="n">
        <v>543</v>
      </c>
      <c r="B557" s="199" t="n"/>
      <c r="C557" s="29" t="inlineStr">
        <is>
          <t>01.7.06.11-0021</t>
        </is>
      </c>
      <c r="D557" s="201" t="inlineStr">
        <is>
          <t>Лента ФУМ</t>
        </is>
      </c>
      <c r="E557" s="199" t="inlineStr">
        <is>
          <t>кг</t>
        </is>
      </c>
      <c r="F557" s="199" t="n">
        <v>0.002</v>
      </c>
      <c r="G557" s="200" t="n">
        <v>444</v>
      </c>
      <c r="H557" s="200">
        <f>ROUND(F557*G557,2)</f>
        <v/>
      </c>
    </row>
    <row r="558" ht="31.5" customFormat="1" customHeight="1" s="107">
      <c r="A558" s="199" t="n">
        <v>544</v>
      </c>
      <c r="B558" s="199" t="n"/>
      <c r="C558" s="29" t="inlineStr">
        <is>
          <t>14.3.02.01-0219</t>
        </is>
      </c>
      <c r="D558" s="201" t="inlineStr">
        <is>
          <t>Краска универсальная, акриловая для внутренних и наружных работ</t>
        </is>
      </c>
      <c r="E558" s="199" t="inlineStr">
        <is>
          <t>т</t>
        </is>
      </c>
      <c r="F558" s="199" t="n">
        <v>4e-05</v>
      </c>
      <c r="G558" s="200" t="n">
        <v>15481</v>
      </c>
      <c r="H558" s="200">
        <f>ROUND(F558*G558,2)</f>
        <v/>
      </c>
    </row>
    <row r="559" ht="15.75" customFormat="1" customHeight="1" s="107">
      <c r="A559" s="199" t="n">
        <v>545</v>
      </c>
      <c r="B559" s="199" t="n"/>
      <c r="C559" s="29" t="inlineStr">
        <is>
          <t>22.2.02.15-0001</t>
        </is>
      </c>
      <c r="D559" s="201" t="inlineStr">
        <is>
          <t>Скрепы 10х2 мм</t>
        </is>
      </c>
      <c r="E559" s="199" t="inlineStr">
        <is>
          <t>кг</t>
        </is>
      </c>
      <c r="F559" s="199" t="n">
        <v>0.04</v>
      </c>
      <c r="G559" s="200" t="n">
        <v>15.37</v>
      </c>
      <c r="H559" s="200">
        <f>ROUND(F559*G559,2)</f>
        <v/>
      </c>
    </row>
    <row r="560" ht="31.5" customFormat="1" customHeight="1" s="107">
      <c r="A560" s="199" t="n">
        <v>546</v>
      </c>
      <c r="B560" s="199" t="n"/>
      <c r="C560" s="29" t="inlineStr">
        <is>
          <t>24.3.01.02-1004</t>
        </is>
      </c>
      <c r="D560" s="201" t="inlineStr">
        <is>
          <t>Кольца резиновые уплотнительные для ПВХ труб канализации, диаметр 50 мм</t>
        </is>
      </c>
      <c r="E560" s="199" t="inlineStr">
        <is>
          <t>шт</t>
        </is>
      </c>
      <c r="F560" s="199" t="n">
        <v>2</v>
      </c>
      <c r="G560" s="200" t="n">
        <v>0.22</v>
      </c>
      <c r="H560" s="200">
        <f>ROUND(F560*G560,2)</f>
        <v/>
      </c>
    </row>
    <row r="561" ht="78.75" customFormat="1" customHeight="1" s="107">
      <c r="A561" s="199" t="n">
        <v>547</v>
      </c>
      <c r="B561" s="199" t="n"/>
      <c r="C561" s="29" t="inlineStr">
        <is>
          <t>07.2.07.12-0006</t>
        </is>
      </c>
      <c r="D561" s="201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561" s="199" t="inlineStr">
        <is>
          <t>т</t>
        </is>
      </c>
      <c r="F561" s="199" t="n">
        <v>4e-05</v>
      </c>
      <c r="G561" s="200" t="n">
        <v>10045</v>
      </c>
      <c r="H561" s="200">
        <f>ROUND(F561*G561,2)</f>
        <v/>
      </c>
    </row>
    <row r="562" ht="31.5" customFormat="1" customHeight="1" s="107">
      <c r="A562" s="199" t="n">
        <v>548</v>
      </c>
      <c r="B562" s="199" t="n"/>
      <c r="C562" s="29" t="inlineStr">
        <is>
          <t>ОП ФЕР 12- 1% от ОТ</t>
        </is>
      </c>
      <c r="D562" s="201" t="inlineStr">
        <is>
          <t>Затраты на электроэнергию, потребляемую ручным инструментом - 1%</t>
        </is>
      </c>
      <c r="E562" s="199" t="inlineStr">
        <is>
          <t>руб.</t>
        </is>
      </c>
      <c r="F562" s="199" t="n">
        <v>0.92</v>
      </c>
      <c r="G562" s="200" t="n">
        <v>0.28</v>
      </c>
      <c r="H562" s="200">
        <f>ROUND(F562*G562,2)</f>
        <v/>
      </c>
    </row>
    <row r="563" ht="15.75" customFormat="1" customHeight="1" s="107">
      <c r="A563" s="199" t="n">
        <v>549</v>
      </c>
      <c r="B563" s="199" t="n"/>
      <c r="C563" s="29" t="inlineStr">
        <is>
          <t>01.7.03.04-0001</t>
        </is>
      </c>
      <c r="D563" s="201" t="inlineStr">
        <is>
          <t>Электроэнергия</t>
        </is>
      </c>
      <c r="E563" s="199" t="inlineStr">
        <is>
          <t>кВт-ч</t>
        </is>
      </c>
      <c r="F563" s="199" t="n">
        <v>0.54</v>
      </c>
      <c r="G563" s="200" t="n">
        <v>0.4</v>
      </c>
      <c r="H563" s="200">
        <f>ROUND(F563*G563,2)</f>
        <v/>
      </c>
    </row>
    <row r="564" ht="31.5" customFormat="1" customHeight="1" s="107">
      <c r="A564" s="199" t="n">
        <v>550</v>
      </c>
      <c r="B564" s="199" t="n"/>
      <c r="C564" s="29" t="inlineStr">
        <is>
          <t>21.1.06.09-0178</t>
        </is>
      </c>
      <c r="D564" s="201" t="inlineStr">
        <is>
          <t>Кабель силовой с медными жилами ВВГнг(A)-LS 5х6-660</t>
        </is>
      </c>
      <c r="E564" s="199" t="inlineStr">
        <is>
          <t>1000 м</t>
        </is>
      </c>
      <c r="F564" s="199" t="n">
        <v>7e-06</v>
      </c>
      <c r="G564" s="200" t="n">
        <v>25431.81</v>
      </c>
      <c r="H564" s="200">
        <f>ROUND(F564*G564,2)</f>
        <v/>
      </c>
    </row>
    <row r="565" ht="31.5" customFormat="1" customHeight="1" s="107">
      <c r="A565" s="199" t="n">
        <v>551</v>
      </c>
      <c r="B565" s="199" t="n"/>
      <c r="C565" s="29" t="inlineStr">
        <is>
          <t>03.1.02.03-0015</t>
        </is>
      </c>
      <c r="D565" s="201" t="inlineStr">
        <is>
          <t>Известь строительная негашеная хлорная, марка А</t>
        </is>
      </c>
      <c r="E565" s="199" t="inlineStr">
        <is>
          <t>кг</t>
        </is>
      </c>
      <c r="F565" s="199" t="n">
        <v>0.01577</v>
      </c>
      <c r="G565" s="200" t="n">
        <v>2.15</v>
      </c>
      <c r="H565" s="200">
        <f>ROUND(F565*G565,2)</f>
        <v/>
      </c>
    </row>
    <row r="566" ht="15.75" customFormat="1" customHeight="1" s="107">
      <c r="A566" s="199" t="n">
        <v>552</v>
      </c>
      <c r="B566" s="199" t="n"/>
      <c r="C566" s="29" t="inlineStr">
        <is>
          <t>14.4.02.04-0006</t>
        </is>
      </c>
      <c r="D566" s="201" t="inlineStr">
        <is>
          <t>Краска для наружных работ, коричневая</t>
        </is>
      </c>
      <c r="E566" s="199" t="inlineStr">
        <is>
          <t>т</t>
        </is>
      </c>
      <c r="F566" s="199" t="n">
        <v>6e-07</v>
      </c>
      <c r="G566" s="200" t="n">
        <v>17796.96</v>
      </c>
      <c r="H566" s="200">
        <f>ROUND(F566*G566,2)</f>
        <v/>
      </c>
    </row>
    <row r="567" ht="15.75" customFormat="1" customHeight="1" s="107">
      <c r="A567" s="199" t="n">
        <v>553</v>
      </c>
      <c r="B567" s="199" t="n"/>
      <c r="C567" s="29" t="inlineStr">
        <is>
          <t>999-0005</t>
        </is>
      </c>
      <c r="D567" s="201" t="inlineStr">
        <is>
          <t>Масса</t>
        </is>
      </c>
      <c r="E567" s="199" t="inlineStr">
        <is>
          <t>т</t>
        </is>
      </c>
      <c r="F567" s="199" t="n">
        <v>0.002</v>
      </c>
      <c r="G567" s="200" t="n"/>
      <c r="H567" s="200">
        <f>ROUND(F567*G567,2)</f>
        <v/>
      </c>
    </row>
    <row r="568" ht="15.75" customFormat="1" customHeight="1" s="21">
      <c r="A568" s="188" t="inlineStr">
        <is>
          <t>Оборудование</t>
        </is>
      </c>
      <c r="B568" s="218" t="n"/>
      <c r="C568" s="218" t="n"/>
      <c r="D568" s="218" t="n"/>
      <c r="E568" s="219" t="n"/>
      <c r="F568" s="188" t="n"/>
      <c r="G568" s="25" t="n"/>
      <c r="H568" s="25">
        <f>SUM(H569:H622)</f>
        <v/>
      </c>
    </row>
    <row r="569" ht="31.5" customFormat="1" customHeight="1" s="107">
      <c r="A569" s="199" t="n">
        <v>554</v>
      </c>
      <c r="B569" s="199" t="n"/>
      <c r="C569" s="29" t="inlineStr">
        <is>
          <t>Прайс из СД ОП</t>
        </is>
      </c>
      <c r="D569" s="201" t="inlineStr">
        <is>
          <t>Взрывозащищенный калорифер электрический ВНУ32000kM1. U/TG.  (32квт)</t>
        </is>
      </c>
      <c r="E569" s="199" t="inlineStr">
        <is>
          <t>шт</t>
        </is>
      </c>
      <c r="F569" s="199" t="n">
        <v>4</v>
      </c>
      <c r="G569" s="200" t="n">
        <v>478035.1455</v>
      </c>
      <c r="H569" s="200">
        <f>ROUND(F569*G569,2)</f>
        <v/>
      </c>
    </row>
    <row r="570" ht="47.25" customFormat="1" customHeight="1" s="107">
      <c r="A570" s="199" t="n">
        <v>555</v>
      </c>
      <c r="B570" s="199" t="n"/>
      <c r="C570" s="29" t="inlineStr">
        <is>
          <t>18.2.09.01-0012</t>
        </is>
      </c>
      <c r="D570" s="201" t="inlineStr">
        <is>
          <t>Сооружение очистное поверхностного стока для водоочистки в металлическом корпусе, производительность (расход) 20 л/с</t>
        </is>
      </c>
      <c r="E570" s="199" t="inlineStr">
        <is>
          <t>шт</t>
        </is>
      </c>
      <c r="F570" s="199" t="n">
        <v>1</v>
      </c>
      <c r="G570" s="200" t="n">
        <v>428944.79</v>
      </c>
      <c r="H570" s="200">
        <f>ROUND(F570*G570,2)</f>
        <v/>
      </c>
    </row>
    <row r="571" ht="110.25" customFormat="1" customHeight="1" s="107">
      <c r="A571" s="199" t="n">
        <v>556</v>
      </c>
      <c r="B571" s="199" t="n"/>
      <c r="C571" s="29" t="inlineStr">
        <is>
          <t>63.2.02.03-0004</t>
        </is>
      </c>
      <c r="D571" s="201" t="inlineStr">
        <is>
          <t>Стенды первичных преобразователей разности давлений для одного датчика из нержавеющей стали, с диаметром подводных труб 14х2 мм и сильфонными клапанами (общее количество клапанов 6, в т.ч. на каждой линии дренажа 1), класс сейсмостойкости 1, Д3-Н-14АС УХЛ 3.1, IIДД1-Н-И1-В5, Д-Н-И-4-УХЛ3</t>
        </is>
      </c>
      <c r="E571" s="199" t="inlineStr">
        <is>
          <t>шт</t>
        </is>
      </c>
      <c r="F571" s="199" t="n">
        <v>16</v>
      </c>
      <c r="G571" s="200" t="n">
        <v>26313.68</v>
      </c>
      <c r="H571" s="200">
        <f>ROUND(F571*G571,2)</f>
        <v/>
      </c>
    </row>
    <row r="572" ht="78.75" customFormat="1" customHeight="1" s="107">
      <c r="A572" s="199" t="n">
        <v>557</v>
      </c>
      <c r="B572" s="199" t="n"/>
      <c r="C572" s="29" t="inlineStr">
        <is>
          <t>64.1.05.01-0029</t>
        </is>
      </c>
      <c r="D572" s="201" t="inlineStr">
        <is>
          <t>Вентиляторы радиальные взрывозащищенные: ВР-80-75-10,0 из алюминиевых сплавов низкого давления взрывозащищенный, тип электродвигателя АИМ180M6 (18,5 кВт, 1000 об/мин.)</t>
        </is>
      </c>
      <c r="E572" s="199" t="inlineStr">
        <is>
          <t>компл</t>
        </is>
      </c>
      <c r="F572" s="199" t="n">
        <v>12</v>
      </c>
      <c r="G572" s="200" t="n">
        <v>32719.14</v>
      </c>
      <c r="H572" s="200">
        <f>ROUND(F572*G572,2)</f>
        <v/>
      </c>
    </row>
    <row r="573" ht="47.25" customFormat="1" customHeight="1" s="107">
      <c r="A573" s="199" t="n">
        <v>558</v>
      </c>
      <c r="B573" s="199" t="n"/>
      <c r="C573" s="29" t="inlineStr">
        <is>
          <t>64.2.03.06-0014</t>
        </is>
      </c>
      <c r="D573" s="201" t="inlineStr">
        <is>
          <t>Сплит системы настенные, расход воздуха 528 768 м3/ч, мощность обогрева 5,2 кВт, мощность охлаждения 5 кВт</t>
        </is>
      </c>
      <c r="E573" s="199" t="inlineStr">
        <is>
          <t>шт</t>
        </is>
      </c>
      <c r="F573" s="199" t="n">
        <v>29</v>
      </c>
      <c r="G573" s="200" t="n">
        <v>11824.59</v>
      </c>
      <c r="H573" s="200">
        <f>ROUND(F573*G573,2)</f>
        <v/>
      </c>
    </row>
    <row r="574" ht="47.25" customFormat="1" customHeight="1" s="107">
      <c r="A574" s="199" t="n">
        <v>559</v>
      </c>
      <c r="B574" s="199" t="n"/>
      <c r="C574" s="29" t="inlineStr">
        <is>
          <t>64.5.02.05-0007</t>
        </is>
      </c>
      <c r="D574" s="201" t="inlineStr">
        <is>
          <t>Воздухонагреватели для обводного канала: двухрядные производительностью до 125 тыс. м3/час</t>
        </is>
      </c>
      <c r="E574" s="199" t="inlineStr">
        <is>
          <t>шт</t>
        </is>
      </c>
      <c r="F574" s="199" t="n">
        <v>9</v>
      </c>
      <c r="G574" s="200" t="n">
        <v>30008</v>
      </c>
      <c r="H574" s="200">
        <f>ROUND(F574*G574,2)</f>
        <v/>
      </c>
    </row>
    <row r="575" ht="31.5" customFormat="1" customHeight="1" s="107">
      <c r="A575" s="199" t="n">
        <v>560</v>
      </c>
      <c r="B575" s="199" t="n"/>
      <c r="C575" s="29" t="inlineStr">
        <is>
          <t>64.4.02.03-0013</t>
        </is>
      </c>
      <c r="D575" s="201" t="inlineStr">
        <is>
          <t>Модуль управляющий для вентиляторов канальных типа IRE OSTBERG: АСМ1-C2WU3</t>
        </is>
      </c>
      <c r="E575" s="199" t="inlineStr">
        <is>
          <t>шт</t>
        </is>
      </c>
      <c r="F575" s="199" t="n">
        <v>6</v>
      </c>
      <c r="G575" s="200" t="n">
        <v>21998.2</v>
      </c>
      <c r="H575" s="200">
        <f>ROUND(F575*G575,2)</f>
        <v/>
      </c>
    </row>
    <row r="576" ht="31.5" customFormat="1" customHeight="1" s="107">
      <c r="A576" s="199" t="n">
        <v>561</v>
      </c>
      <c r="B576" s="199" t="n"/>
      <c r="C576" s="29" t="inlineStr">
        <is>
          <t>Прайс из СД ОП</t>
        </is>
      </c>
      <c r="D576" s="201" t="inlineStr">
        <is>
          <t>SHO AC 600 7,5kW Stiebel Eltron водонагреватель</t>
        </is>
      </c>
      <c r="E576" s="199" t="inlineStr">
        <is>
          <t>шт</t>
        </is>
      </c>
      <c r="F576" s="199" t="n">
        <v>1</v>
      </c>
      <c r="G576" s="200" t="n">
        <v>125959.44</v>
      </c>
      <c r="H576" s="200">
        <f>ROUND(F576*G576,2)</f>
        <v/>
      </c>
    </row>
    <row r="577" ht="31.5" customFormat="1" customHeight="1" s="107">
      <c r="A577" s="199" t="n">
        <v>562</v>
      </c>
      <c r="B577" s="199" t="n"/>
      <c r="C577" s="29" t="inlineStr">
        <is>
          <t>Прайс из СД ОП</t>
        </is>
      </c>
      <c r="D577" s="201" t="inlineStr">
        <is>
          <t>Компактная Воздушно-тепловая завеса  КЭВ-24П5041E</t>
        </is>
      </c>
      <c r="E577" s="199" t="inlineStr">
        <is>
          <t>шт</t>
        </is>
      </c>
      <c r="F577" s="199" t="n">
        <v>4</v>
      </c>
      <c r="G577" s="200" t="n">
        <v>29798.76</v>
      </c>
      <c r="H577" s="200">
        <f>ROUND(F577*G577,2)</f>
        <v/>
      </c>
    </row>
    <row r="578" ht="15.75" customFormat="1" customHeight="1" s="107">
      <c r="A578" s="199" t="n">
        <v>563</v>
      </c>
      <c r="B578" s="199" t="n"/>
      <c r="C578" s="29" t="inlineStr">
        <is>
          <t>15.1.02.27-0121</t>
        </is>
      </c>
      <c r="D578" s="201" t="inlineStr">
        <is>
          <t>Стол, размеры 1500х650х750 мм</t>
        </is>
      </c>
      <c r="E578" s="199" t="inlineStr">
        <is>
          <t>шт</t>
        </is>
      </c>
      <c r="F578" s="199" t="n">
        <v>28</v>
      </c>
      <c r="G578" s="200" t="n">
        <v>4149.76</v>
      </c>
      <c r="H578" s="200">
        <f>ROUND(F578*G578,2)</f>
        <v/>
      </c>
    </row>
    <row r="579" ht="31.5" customFormat="1" customHeight="1" s="107">
      <c r="A579" s="199" t="n">
        <v>564</v>
      </c>
      <c r="B579" s="199" t="n"/>
      <c r="C579" s="29" t="inlineStr">
        <is>
          <t>Прайс из СД ОП</t>
        </is>
      </c>
      <c r="D579" s="201" t="inlineStr">
        <is>
          <t>Вентилятор VDNV DU 600-80А-Зх 10</t>
        </is>
      </c>
      <c r="E579" s="199" t="inlineStr">
        <is>
          <t>шт</t>
        </is>
      </c>
      <c r="F579" s="199" t="n">
        <v>2</v>
      </c>
      <c r="G579" s="200" t="n">
        <v>47440.29</v>
      </c>
      <c r="H579" s="200">
        <f>ROUND(F579*G579,2)</f>
        <v/>
      </c>
    </row>
    <row r="580" ht="15.75" customFormat="1" customHeight="1" s="107">
      <c r="A580" s="199" t="n">
        <v>565</v>
      </c>
      <c r="B580" s="199" t="n"/>
      <c r="C580" s="29" t="inlineStr">
        <is>
          <t>62.1.02.14-0012</t>
        </is>
      </c>
      <c r="D580" s="201" t="inlineStr">
        <is>
          <t>Щиты управления вентиляцией ЩУВ4 7,5 кВт</t>
        </is>
      </c>
      <c r="E580" s="199" t="inlineStr">
        <is>
          <t>шт</t>
        </is>
      </c>
      <c r="F580" s="199" t="n">
        <v>13</v>
      </c>
      <c r="G580" s="200" t="n">
        <v>6667.62</v>
      </c>
      <c r="H580" s="200">
        <f>ROUND(F580*G580,2)</f>
        <v/>
      </c>
    </row>
    <row r="581" ht="31.5" customFormat="1" customHeight="1" s="107">
      <c r="A581" s="199" t="n">
        <v>566</v>
      </c>
      <c r="B581" s="199" t="n"/>
      <c r="C581" s="29" t="inlineStr">
        <is>
          <t>Прайс из СД ОП</t>
        </is>
      </c>
      <c r="D581" s="201" t="inlineStr">
        <is>
          <t>Стол письменный, 1390х680х750, ЛДСП</t>
        </is>
      </c>
      <c r="E581" s="199" t="inlineStr">
        <is>
          <t>шт.</t>
        </is>
      </c>
      <c r="F581" s="199" t="n">
        <v>33</v>
      </c>
      <c r="G581" s="200" t="n">
        <v>771.11</v>
      </c>
      <c r="H581" s="200">
        <f>ROUND(F581*G581,2)</f>
        <v/>
      </c>
    </row>
    <row r="582" ht="31.5" customFormat="1" customHeight="1" s="107">
      <c r="A582" s="199" t="n">
        <v>567</v>
      </c>
      <c r="B582" s="199" t="n"/>
      <c r="C582" s="29" t="inlineStr">
        <is>
          <t>Прайс из СД ОП</t>
        </is>
      </c>
      <c r="D582" s="201" t="inlineStr">
        <is>
          <t>Конвектор электрический, N=0,4 кВт, с терморегулятором ADAX VP1004 ЕТ</t>
        </is>
      </c>
      <c r="E582" s="199" t="inlineStr">
        <is>
          <t>шт</t>
        </is>
      </c>
      <c r="F582" s="199" t="n">
        <v>28</v>
      </c>
      <c r="G582" s="200" t="n">
        <v>866.78</v>
      </c>
      <c r="H582" s="200">
        <f>ROUND(F582*G582,2)</f>
        <v/>
      </c>
    </row>
    <row r="583" ht="47.25" customFormat="1" customHeight="1" s="107">
      <c r="A583" s="199" t="n">
        <v>568</v>
      </c>
      <c r="B583" s="199" t="n"/>
      <c r="C583" s="29" t="inlineStr">
        <is>
          <t>Прайс из СД ОП</t>
        </is>
      </c>
      <c r="D583" s="201" t="inlineStr">
        <is>
          <t>Сплит-система с зимнем комплектом, мощность охлаждения 2,64 кВт  KSGI26HFAN1/KSRI26HFAN1     KENTATSU</t>
        </is>
      </c>
      <c r="E583" s="199" t="inlineStr">
        <is>
          <t>компл</t>
        </is>
      </c>
      <c r="F583" s="199" t="n">
        <v>2</v>
      </c>
      <c r="G583" s="200" t="n">
        <v>8224.790000000001</v>
      </c>
      <c r="H583" s="200">
        <f>ROUND(F583*G583,2)</f>
        <v/>
      </c>
    </row>
    <row r="584" ht="47.25" customFormat="1" customHeight="1" s="107">
      <c r="A584" s="199" t="n">
        <v>569</v>
      </c>
      <c r="B584" s="199" t="n"/>
      <c r="C584" s="29" t="inlineStr">
        <is>
          <t>69.2.02.05-0153</t>
        </is>
      </c>
      <c r="D584" s="201" t="inlineStr">
        <is>
          <t>Клапаны противопожарные квадратные с электроприводом, предел огнестойкости EI 180 размером 800х800 мм</t>
        </is>
      </c>
      <c r="E584" s="199" t="inlineStr">
        <is>
          <t>шт</t>
        </is>
      </c>
      <c r="F584" s="199" t="n">
        <v>4</v>
      </c>
      <c r="G584" s="200" t="n">
        <v>4087.97</v>
      </c>
      <c r="H584" s="200">
        <f>ROUND(F584*G584,2)</f>
        <v/>
      </c>
    </row>
    <row r="585" ht="31.5" customFormat="1" customHeight="1" s="107">
      <c r="A585" s="199" t="n">
        <v>570</v>
      </c>
      <c r="B585" s="199" t="n"/>
      <c r="C585" s="29" t="inlineStr">
        <is>
          <t>Прайс из СД ОП</t>
        </is>
      </c>
      <c r="D585" s="201" t="inlineStr">
        <is>
          <t>Лестница автомобильная металлическая 530х150х1530(h)</t>
        </is>
      </c>
      <c r="E585" s="199" t="inlineStr">
        <is>
          <t>шт.</t>
        </is>
      </c>
      <c r="F585" s="199" t="n">
        <v>39</v>
      </c>
      <c r="G585" s="200" t="n">
        <v>406.16</v>
      </c>
      <c r="H585" s="200">
        <f>ROUND(F585*G585,2)</f>
        <v/>
      </c>
    </row>
    <row r="586" ht="47.25" customFormat="1" customHeight="1" s="107">
      <c r="A586" s="199" t="n">
        <v>571</v>
      </c>
      <c r="B586" s="199" t="n"/>
      <c r="C586" s="29" t="inlineStr">
        <is>
          <t>Прайс из СД ОП</t>
        </is>
      </c>
      <c r="D586" s="201" t="inlineStr">
        <is>
          <t>Центробежный поверхностный насос-автомат Джамбо с реле давления, Джилекс Джамбо 60/35 Ч</t>
        </is>
      </c>
      <c r="E586" s="199" t="inlineStr">
        <is>
          <t>шт</t>
        </is>
      </c>
      <c r="F586" s="199" t="n">
        <v>2</v>
      </c>
      <c r="G586" s="200" t="n">
        <v>7390.42</v>
      </c>
      <c r="H586" s="200">
        <f>ROUND(F586*G586,2)</f>
        <v/>
      </c>
    </row>
    <row r="587" ht="31.5" customFormat="1" customHeight="1" s="107">
      <c r="A587" s="199" t="n">
        <v>572</v>
      </c>
      <c r="B587" s="199" t="n"/>
      <c r="C587" s="29" t="inlineStr">
        <is>
          <t>Прайс из СД ОП</t>
        </is>
      </c>
      <c r="D587" s="201" t="inlineStr">
        <is>
          <t>Оповещатель звуковой пожарный ОРБИТА ОП З</t>
        </is>
      </c>
      <c r="E587" s="199" t="inlineStr">
        <is>
          <t>шт</t>
        </is>
      </c>
      <c r="F587" s="199" t="n">
        <v>10</v>
      </c>
      <c r="G587" s="200" t="n">
        <v>1467.17</v>
      </c>
      <c r="H587" s="200">
        <f>ROUND(F587*G587,2)</f>
        <v/>
      </c>
    </row>
    <row r="588" ht="31.5" customFormat="1" customHeight="1" s="107">
      <c r="A588" s="199" t="n">
        <v>573</v>
      </c>
      <c r="B588" s="199" t="n"/>
      <c r="C588" s="29" t="inlineStr">
        <is>
          <t>Прайс из СД ОП</t>
        </is>
      </c>
      <c r="D588" s="201" t="inlineStr">
        <is>
          <t>Привод воздушной заслонки PAS  (для засл. прит. канала)</t>
        </is>
      </c>
      <c r="E588" s="199" t="inlineStr">
        <is>
          <t>шт</t>
        </is>
      </c>
      <c r="F588" s="199" t="n">
        <v>8</v>
      </c>
      <c r="G588" s="200" t="n">
        <v>1792.22</v>
      </c>
      <c r="H588" s="200">
        <f>ROUND(F588*G588,2)</f>
        <v/>
      </c>
    </row>
    <row r="589" ht="31.5" customFormat="1" customHeight="1" s="107">
      <c r="A589" s="199" t="n">
        <v>574</v>
      </c>
      <c r="B589" s="199" t="n"/>
      <c r="C589" s="29" t="inlineStr">
        <is>
          <t>Прайс из СД ОП</t>
        </is>
      </c>
      <c r="D589" s="201" t="inlineStr">
        <is>
          <t>Установка Liftaway B 40-1</t>
        </is>
      </c>
      <c r="E589" s="199" t="inlineStr">
        <is>
          <t>шт</t>
        </is>
      </c>
      <c r="F589" s="199" t="n">
        <v>1</v>
      </c>
      <c r="G589" s="200" t="n">
        <v>12523.57</v>
      </c>
      <c r="H589" s="200">
        <f>ROUND(F589*G589,2)</f>
        <v/>
      </c>
    </row>
    <row r="590" ht="31.5" customFormat="1" customHeight="1" s="107">
      <c r="A590" s="199" t="n">
        <v>575</v>
      </c>
      <c r="B590" s="199" t="n"/>
      <c r="C590" s="29" t="inlineStr">
        <is>
          <t>Прайс из СД ОП</t>
        </is>
      </c>
      <c r="D590" s="201" t="inlineStr">
        <is>
          <t>Вентилятор VRK 40/31-4D</t>
        </is>
      </c>
      <c r="E590" s="199" t="inlineStr">
        <is>
          <t>шт</t>
        </is>
      </c>
      <c r="F590" s="199" t="n">
        <v>1</v>
      </c>
      <c r="G590" s="200" t="n">
        <v>10139.76</v>
      </c>
      <c r="H590" s="200">
        <f>ROUND(F590*G590,2)</f>
        <v/>
      </c>
    </row>
    <row r="591" ht="31.5" customFormat="1" customHeight="1" s="107">
      <c r="A591" s="199" t="n">
        <v>576</v>
      </c>
      <c r="B591" s="199" t="n"/>
      <c r="C591" s="29" t="inlineStr">
        <is>
          <t>62.4.02.04-0001</t>
        </is>
      </c>
      <c r="D591" s="201" t="inlineStr">
        <is>
          <t>Блок аварийного питания Relco INVERLUX PLUS SA-SE (Es1) встраиваемый в светильник</t>
        </is>
      </c>
      <c r="E591" s="199" t="inlineStr">
        <is>
          <t>шт</t>
        </is>
      </c>
      <c r="F591" s="199" t="n">
        <v>36</v>
      </c>
      <c r="G591" s="200" t="n">
        <v>280.67</v>
      </c>
      <c r="H591" s="200">
        <f>ROUND(F591*G591,2)</f>
        <v/>
      </c>
    </row>
    <row r="592" ht="47.25" customFormat="1" customHeight="1" s="107">
      <c r="A592" s="199" t="n">
        <v>577</v>
      </c>
      <c r="B592" s="199" t="n"/>
      <c r="C592" s="29" t="inlineStr">
        <is>
          <t>62.1.01.03-0005</t>
        </is>
      </c>
      <c r="D592" s="201" t="inlineStr">
        <is>
          <t>Выключатели автоматические: с полупроводниковым расцепителем А3744СР I-630А</t>
        </is>
      </c>
      <c r="E592" s="199" t="inlineStr">
        <is>
          <t>шт</t>
        </is>
      </c>
      <c r="F592" s="199" t="n">
        <v>3</v>
      </c>
      <c r="G592" s="200" t="n">
        <v>2966.25</v>
      </c>
      <c r="H592" s="200">
        <f>ROUND(F592*G592,2)</f>
        <v/>
      </c>
    </row>
    <row r="593" ht="47.25" customFormat="1" customHeight="1" s="107">
      <c r="A593" s="199" t="n">
        <v>578</v>
      </c>
      <c r="B593" s="199" t="n"/>
      <c r="C593" s="29" t="inlineStr">
        <is>
          <t>61.2.02.01-1004</t>
        </is>
      </c>
      <c r="D593" s="201" t="inlineStr">
        <is>
          <t>Извещатель пожарный дымовой ДИП-34А (ИП 212-34А) оптико-электронный адресно-аналоговый в комплекте с базой (розеткой)</t>
        </is>
      </c>
      <c r="E593" s="199" t="inlineStr">
        <is>
          <t>шт</t>
        </is>
      </c>
      <c r="F593" s="199" t="n">
        <v>48</v>
      </c>
      <c r="G593" s="200" t="n">
        <v>116.52</v>
      </c>
      <c r="H593" s="200">
        <f>ROUND(F593*G593,2)</f>
        <v/>
      </c>
    </row>
    <row r="594" ht="31.5" customFormat="1" customHeight="1" s="107">
      <c r="A594" s="199" t="n">
        <v>579</v>
      </c>
      <c r="B594" s="199" t="n"/>
      <c r="C594" s="29" t="inlineStr">
        <is>
          <t>Прайс из СД ОП</t>
        </is>
      </c>
      <c r="D594" s="201" t="inlineStr">
        <is>
          <t>Регулятор скорости УГУ- , 5</t>
        </is>
      </c>
      <c r="E594" s="199" t="inlineStr">
        <is>
          <t>шт</t>
        </is>
      </c>
      <c r="F594" s="199" t="n">
        <v>6</v>
      </c>
      <c r="G594" s="200" t="n">
        <v>903.98</v>
      </c>
      <c r="H594" s="200">
        <f>ROUND(F594*G594,2)</f>
        <v/>
      </c>
    </row>
    <row r="595" ht="47.25" customFormat="1" customHeight="1" s="107">
      <c r="A595" s="199" t="n">
        <v>580</v>
      </c>
      <c r="B595" s="199" t="n"/>
      <c r="C595" s="29" t="inlineStr">
        <is>
          <t>62.1.01.03-0001</t>
        </is>
      </c>
      <c r="D595" s="201" t="inlineStr">
        <is>
          <t>Выключатели автоматические: с полупроводниковым расцепителем А3724СР I-250А</t>
        </is>
      </c>
      <c r="E595" s="199" t="inlineStr">
        <is>
          <t>шт</t>
        </is>
      </c>
      <c r="F595" s="199" t="n">
        <v>4</v>
      </c>
      <c r="G595" s="200" t="n">
        <v>1322.1</v>
      </c>
      <c r="H595" s="200">
        <f>ROUND(F595*G595,2)</f>
        <v/>
      </c>
    </row>
    <row r="596" ht="47.25" customFormat="1" customHeight="1" s="107">
      <c r="A596" s="199" t="n">
        <v>581</v>
      </c>
      <c r="B596" s="199" t="n"/>
      <c r="C596" s="29" t="inlineStr">
        <is>
          <t>62.1.01.03-0003</t>
        </is>
      </c>
      <c r="D596" s="201" t="inlineStr">
        <is>
          <t>Выключатели автоматические: с полупроводниковым расцепителем А3734СР I-400А</t>
        </is>
      </c>
      <c r="E596" s="199" t="inlineStr">
        <is>
          <t>шт</t>
        </is>
      </c>
      <c r="F596" s="199" t="n">
        <v>2</v>
      </c>
      <c r="G596" s="200" t="n">
        <v>2271.3</v>
      </c>
      <c r="H596" s="200">
        <f>ROUND(F596*G596,2)</f>
        <v/>
      </c>
    </row>
    <row r="597" ht="31.5" customFormat="1" customHeight="1" s="107">
      <c r="A597" s="199" t="n">
        <v>582</v>
      </c>
      <c r="B597" s="199" t="n"/>
      <c r="C597" s="29" t="inlineStr">
        <is>
          <t>Прайс из СД ОП</t>
        </is>
      </c>
      <c r="D597" s="201" t="inlineStr">
        <is>
          <t>Извещатель тепловой точечный, адресный С2000-ИП-03</t>
        </is>
      </c>
      <c r="E597" s="199" t="inlineStr">
        <is>
          <t>шт</t>
        </is>
      </c>
      <c r="F597" s="199" t="n">
        <v>17</v>
      </c>
      <c r="G597" s="200" t="n">
        <v>215.45</v>
      </c>
      <c r="H597" s="200">
        <f>ROUND(F597*G597,2)</f>
        <v/>
      </c>
    </row>
    <row r="598" ht="47.25" customFormat="1" customHeight="1" s="107">
      <c r="A598" s="199" t="n">
        <v>583</v>
      </c>
      <c r="B598" s="199" t="n"/>
      <c r="C598" s="29" t="inlineStr">
        <is>
          <t>Прайс из СД ОП</t>
        </is>
      </c>
      <c r="D598" s="201" t="inlineStr">
        <is>
          <t>Дифференциальный автоматический выключатель четырехполюсный Iн.р.=25А, 100mA, кривая С (SF2, SF3, SF4, SF5)</t>
        </is>
      </c>
      <c r="E598" s="199" t="inlineStr">
        <is>
          <t>шт</t>
        </is>
      </c>
      <c r="F598" s="199" t="n">
        <v>8</v>
      </c>
      <c r="G598" s="200" t="n">
        <v>273.73</v>
      </c>
      <c r="H598" s="200">
        <f>ROUND(F598*G598,2)</f>
        <v/>
      </c>
    </row>
    <row r="599" ht="31.5" customFormat="1" customHeight="1" s="107">
      <c r="A599" s="199" t="n">
        <v>584</v>
      </c>
      <c r="B599" s="199" t="n"/>
      <c r="C599" s="29" t="inlineStr">
        <is>
          <t>Прайс из СД ОП</t>
        </is>
      </c>
      <c r="D599" s="201" t="inlineStr">
        <is>
          <t>Аптечка медицинская в металлическом ящике 300х120х370(h)</t>
        </is>
      </c>
      <c r="E599" s="199" t="inlineStr">
        <is>
          <t>компл.</t>
        </is>
      </c>
      <c r="F599" s="199" t="n">
        <v>7</v>
      </c>
      <c r="G599" s="200" t="n">
        <v>282.1</v>
      </c>
      <c r="H599" s="200">
        <f>ROUND(F599*G599,2)</f>
        <v/>
      </c>
    </row>
    <row r="600" ht="31.5" customFormat="1" customHeight="1" s="107">
      <c r="A600" s="199" t="n">
        <v>585</v>
      </c>
      <c r="B600" s="199" t="n"/>
      <c r="C600" s="29" t="inlineStr">
        <is>
          <t>62.1.01.09-0072</t>
        </is>
      </c>
      <c r="D600" s="201" t="inlineStr">
        <is>
          <t>Выключатели автоматические: «Legrand» серии LR 1Р 6А</t>
        </is>
      </c>
      <c r="E600" s="199" t="inlineStr">
        <is>
          <t>шт</t>
        </is>
      </c>
      <c r="F600" s="199" t="n">
        <v>38</v>
      </c>
      <c r="G600" s="200" t="n">
        <v>51.72</v>
      </c>
      <c r="H600" s="200">
        <f>ROUND(F600*G600,2)</f>
        <v/>
      </c>
    </row>
    <row r="601" ht="31.5" customFormat="1" customHeight="1" s="107">
      <c r="A601" s="199" t="n">
        <v>586</v>
      </c>
      <c r="B601" s="199" t="n"/>
      <c r="C601" s="29" t="inlineStr">
        <is>
          <t>Прайс из СД ОП</t>
        </is>
      </c>
      <c r="D601" s="201" t="inlineStr">
        <is>
          <t>Пульт контроля и управления охранный С2000М  исп.02</t>
        </is>
      </c>
      <c r="E601" s="199" t="inlineStr">
        <is>
          <t>шт</t>
        </is>
      </c>
      <c r="F601" s="199" t="n">
        <v>1</v>
      </c>
      <c r="G601" s="200" t="n">
        <v>1954.08</v>
      </c>
      <c r="H601" s="200">
        <f>ROUND(F601*G601,2)</f>
        <v/>
      </c>
    </row>
    <row r="602" ht="31.5" customFormat="1" customHeight="1" s="107">
      <c r="A602" s="199" t="n">
        <v>587</v>
      </c>
      <c r="B602" s="199" t="n"/>
      <c r="C602" s="29" t="inlineStr">
        <is>
          <t>62.1.01.09-0088</t>
        </is>
      </c>
      <c r="D602" s="201" t="inlineStr">
        <is>
          <t>Выключатели автоматические: «Legrand» серии LR 3Р 6А</t>
        </is>
      </c>
      <c r="E602" s="199" t="inlineStr">
        <is>
          <t>шт</t>
        </is>
      </c>
      <c r="F602" s="199" t="n">
        <v>8</v>
      </c>
      <c r="G602" s="200" t="n">
        <v>186.58</v>
      </c>
      <c r="H602" s="200">
        <f>ROUND(F602*G602,2)</f>
        <v/>
      </c>
    </row>
    <row r="603" ht="31.5" customFormat="1" customHeight="1" s="107">
      <c r="A603" s="199" t="n">
        <v>588</v>
      </c>
      <c r="B603" s="199" t="n"/>
      <c r="C603" s="29" t="inlineStr">
        <is>
          <t>62.4.02.02-0044</t>
        </is>
      </c>
      <c r="D603" s="201" t="inlineStr">
        <is>
          <t>Источник резервного питания, марка: "РИП 24" исп. 02</t>
        </is>
      </c>
      <c r="E603" s="199" t="inlineStr">
        <is>
          <t>шт</t>
        </is>
      </c>
      <c r="F603" s="199" t="n">
        <v>2</v>
      </c>
      <c r="G603" s="200" t="n">
        <v>714.75</v>
      </c>
      <c r="H603" s="200">
        <f>ROUND(F603*G603,2)</f>
        <v/>
      </c>
    </row>
    <row r="604" ht="63" customFormat="1" customHeight="1" s="107">
      <c r="A604" s="199" t="n">
        <v>589</v>
      </c>
      <c r="B604" s="199" t="n"/>
      <c r="C604" s="29" t="inlineStr">
        <is>
          <t>61.2.07.02-0051</t>
        </is>
      </c>
      <c r="D604" s="201" t="inlineStr">
        <is>
          <t>Блоки разветвительно-изолирующие типа БРИЗ, для участка двухпроводной линии с коротким замыканием, размер не более 56х38х20 мм</t>
        </is>
      </c>
      <c r="E604" s="199" t="inlineStr">
        <is>
          <t>шт</t>
        </is>
      </c>
      <c r="F604" s="199" t="n">
        <v>20</v>
      </c>
      <c r="G604" s="200" t="n">
        <v>68.81999999999999</v>
      </c>
      <c r="H604" s="200">
        <f>ROUND(F604*G604,2)</f>
        <v/>
      </c>
    </row>
    <row r="605" ht="47.25" customFormat="1" customHeight="1" s="107">
      <c r="A605" s="199" t="n">
        <v>590</v>
      </c>
      <c r="B605" s="199" t="n"/>
      <c r="C605" s="29" t="inlineStr">
        <is>
          <t>62.1.01.09-0267</t>
        </is>
      </c>
      <c r="D605" s="201" t="inlineStr">
        <is>
          <t>Выключатели автоматические, трехполюсные, с расцепителями в зоне токов короткого замыкания, на ток до 100 А</t>
        </is>
      </c>
      <c r="E605" s="199" t="inlineStr">
        <is>
          <t>шт</t>
        </is>
      </c>
      <c r="F605" s="199" t="n">
        <v>3</v>
      </c>
      <c r="G605" s="200" t="n">
        <v>398.82</v>
      </c>
      <c r="H605" s="200">
        <f>ROUND(F605*G605,2)</f>
        <v/>
      </c>
    </row>
    <row r="606" ht="47.25" customFormat="1" customHeight="1" s="107">
      <c r="A606" s="199" t="n">
        <v>591</v>
      </c>
      <c r="B606" s="199" t="n"/>
      <c r="C606" s="29" t="inlineStr">
        <is>
          <t>61.2.02.03-1000</t>
        </is>
      </c>
      <c r="D606" s="201" t="inlineStr">
        <is>
          <t>Извещатели пожарные ручные ИПР 513-3А электроконтактные адресные для линии связи от контроллера С2000-КДЛ</t>
        </is>
      </c>
      <c r="E606" s="199" t="inlineStr">
        <is>
          <t>шт</t>
        </is>
      </c>
      <c r="F606" s="199" t="n">
        <v>8</v>
      </c>
      <c r="G606" s="200" t="n">
        <v>145.42</v>
      </c>
      <c r="H606" s="200">
        <f>ROUND(F606*G606,2)</f>
        <v/>
      </c>
    </row>
    <row r="607" ht="47.25" customFormat="1" customHeight="1" s="107">
      <c r="A607" s="199" t="n">
        <v>592</v>
      </c>
      <c r="B607" s="199" t="n"/>
      <c r="C607" s="29" t="inlineStr">
        <is>
          <t>Прайс из СД ОП</t>
        </is>
      </c>
      <c r="D607" s="201" t="inlineStr">
        <is>
          <t>Дифференциальный автоматический выключатель двухполюсный Iн.р.=16А, 30mA, кривая С (SF1, SF2, SF3)</t>
        </is>
      </c>
      <c r="E607" s="199" t="inlineStr">
        <is>
          <t>шт</t>
        </is>
      </c>
      <c r="F607" s="199" t="n">
        <v>8</v>
      </c>
      <c r="G607" s="200" t="n">
        <v>136.76</v>
      </c>
      <c r="H607" s="200">
        <f>ROUND(F607*G607,2)</f>
        <v/>
      </c>
    </row>
    <row r="608" ht="31.5" customFormat="1" customHeight="1" s="107">
      <c r="A608" s="199" t="n">
        <v>593</v>
      </c>
      <c r="B608" s="199" t="n"/>
      <c r="C608" s="29" t="inlineStr">
        <is>
          <t>62.1.02.22-0034</t>
        </is>
      </c>
      <c r="D608" s="201" t="inlineStr">
        <is>
          <t>Ящики с понижающим трансформатором автомат. выключателем,: 36в ЯТП-0,25-2</t>
        </is>
      </c>
      <c r="E608" s="199" t="inlineStr">
        <is>
          <t>шт</t>
        </is>
      </c>
      <c r="F608" s="199" t="n">
        <v>5</v>
      </c>
      <c r="G608" s="200" t="n">
        <v>202.98</v>
      </c>
      <c r="H608" s="200">
        <f>ROUND(F608*G608,2)</f>
        <v/>
      </c>
    </row>
    <row r="609" ht="47.25" customFormat="1" customHeight="1" s="107">
      <c r="A609" s="199" t="n">
        <v>594</v>
      </c>
      <c r="B609" s="199" t="n"/>
      <c r="C609" s="29" t="inlineStr">
        <is>
          <t>62.1.01.07-0003</t>
        </is>
      </c>
      <c r="D609" s="201" t="inlineStr">
        <is>
          <t>Выключатели автоматические: с электромагнитным и полупроводниковым расцепителем А3714БР I-160А</t>
        </is>
      </c>
      <c r="E609" s="199" t="inlineStr">
        <is>
          <t>шт</t>
        </is>
      </c>
      <c r="F609" s="199" t="n">
        <v>1</v>
      </c>
      <c r="G609" s="200" t="n">
        <v>822.08</v>
      </c>
      <c r="H609" s="200">
        <f>ROUND(F609*G609,2)</f>
        <v/>
      </c>
    </row>
    <row r="610" ht="47.25" customFormat="1" customHeight="1" s="107">
      <c r="A610" s="199" t="n">
        <v>595</v>
      </c>
      <c r="B610" s="199" t="n"/>
      <c r="C610" s="29" t="inlineStr">
        <is>
          <t>62.1.01.02-0017</t>
        </is>
      </c>
      <c r="D610" s="201" t="inlineStr">
        <is>
          <t>Выключатели автоматические: дифференциального тока четырехполюсные АД-14 4Р 16А 30мА</t>
        </is>
      </c>
      <c r="E610" s="199" t="inlineStr">
        <is>
          <t>шт</t>
        </is>
      </c>
      <c r="F610" s="199" t="n">
        <v>5</v>
      </c>
      <c r="G610" s="200" t="n">
        <v>142.64</v>
      </c>
      <c r="H610" s="200">
        <f>ROUND(F610*G610,2)</f>
        <v/>
      </c>
    </row>
    <row r="611" ht="15.75" customFormat="1" customHeight="1" s="107">
      <c r="A611" s="199" t="n">
        <v>596</v>
      </c>
      <c r="B611" s="199" t="n"/>
      <c r="C611" s="29" t="inlineStr">
        <is>
          <t>61.2.07.02-0034</t>
        </is>
      </c>
      <c r="D611" s="201" t="inlineStr">
        <is>
          <t>Блок контрольно-пусковой, марка "С2000-КПБ"</t>
        </is>
      </c>
      <c r="E611" s="199" t="inlineStr">
        <is>
          <t>шт</t>
        </is>
      </c>
      <c r="F611" s="199" t="n">
        <v>2</v>
      </c>
      <c r="G611" s="200" t="n">
        <v>243.85</v>
      </c>
      <c r="H611" s="200">
        <f>ROUND(F611*G611,2)</f>
        <v/>
      </c>
    </row>
    <row r="612" ht="47.25" customFormat="1" customHeight="1" s="107">
      <c r="A612" s="199" t="n">
        <v>597</v>
      </c>
      <c r="B612" s="199" t="n"/>
      <c r="C612" s="29" t="inlineStr">
        <is>
          <t>62.1.01.09-0220</t>
        </is>
      </c>
      <c r="D612" s="201" t="inlineStr">
        <is>
          <t>Выключатели автоматические трехполюсные, комбинированные, максимальный расцепитель тока 1,6-63 А</t>
        </is>
      </c>
      <c r="E612" s="199" t="inlineStr">
        <is>
          <t>шт</t>
        </is>
      </c>
      <c r="F612" s="199" t="n">
        <v>3</v>
      </c>
      <c r="G612" s="200" t="n">
        <v>156.19</v>
      </c>
      <c r="H612" s="200">
        <f>ROUND(F612*G612,2)</f>
        <v/>
      </c>
    </row>
    <row r="613" ht="31.5" customFormat="1" customHeight="1" s="107">
      <c r="A613" s="199" t="n">
        <v>598</v>
      </c>
      <c r="B613" s="199" t="n"/>
      <c r="C613" s="29" t="inlineStr">
        <is>
          <t>62.1.01.09-0018</t>
        </is>
      </c>
      <c r="D613" s="201" t="inlineStr">
        <is>
          <t>Выключатели автоматические: «IEK» ВА47-29 3Р 25А, характеристика С</t>
        </is>
      </c>
      <c r="E613" s="199" t="inlineStr">
        <is>
          <t>шт</t>
        </is>
      </c>
      <c r="F613" s="199" t="n">
        <v>13</v>
      </c>
      <c r="G613" s="200" t="n">
        <v>29.62</v>
      </c>
      <c r="H613" s="200">
        <f>ROUND(F613*G613,2)</f>
        <v/>
      </c>
    </row>
    <row r="614" ht="31.5" customFormat="1" customHeight="1" s="107">
      <c r="A614" s="199" t="n">
        <v>599</v>
      </c>
      <c r="B614" s="199" t="n"/>
      <c r="C614" s="29" t="inlineStr">
        <is>
          <t>61.2.07.02-0081</t>
        </is>
      </c>
      <c r="D614" s="201" t="inlineStr">
        <is>
          <t>Блок сигнально-пусковой, марка "С2000-СП1" исп. 01</t>
        </is>
      </c>
      <c r="E614" s="199" t="inlineStr">
        <is>
          <t>шт</t>
        </is>
      </c>
      <c r="F614" s="199" t="n">
        <v>2</v>
      </c>
      <c r="G614" s="200" t="n">
        <v>175.97</v>
      </c>
      <c r="H614" s="200">
        <f>ROUND(F614*G614,2)</f>
        <v/>
      </c>
    </row>
    <row r="615" ht="31.5" customFormat="1" customHeight="1" s="107">
      <c r="A615" s="199" t="n">
        <v>600</v>
      </c>
      <c r="B615" s="199" t="n"/>
      <c r="C615" s="29" t="inlineStr">
        <is>
          <t>62.1.01.02-0001</t>
        </is>
      </c>
      <c r="D615" s="201" t="inlineStr">
        <is>
          <t>Автоматы дифференциальные двухполюсные 6A, 30MA тип АС</t>
        </is>
      </c>
      <c r="E615" s="199" t="inlineStr">
        <is>
          <t>шт</t>
        </is>
      </c>
      <c r="F615" s="199" t="n">
        <v>1</v>
      </c>
      <c r="G615" s="200" t="n">
        <v>303.85</v>
      </c>
      <c r="H615" s="200">
        <f>ROUND(F615*G615,2)</f>
        <v/>
      </c>
    </row>
    <row r="616" ht="31.5" customFormat="1" customHeight="1" s="107">
      <c r="A616" s="199" t="n">
        <v>601</v>
      </c>
      <c r="B616" s="199" t="n"/>
      <c r="C616" s="29" t="inlineStr">
        <is>
          <t>62.1.01.09-0016</t>
        </is>
      </c>
      <c r="D616" s="201" t="inlineStr">
        <is>
          <t>Выключатели автоматические: «IEK» ВА47-29 3Р 10А, характеристика С</t>
        </is>
      </c>
      <c r="E616" s="199" t="inlineStr">
        <is>
          <t>шт</t>
        </is>
      </c>
      <c r="F616" s="199" t="n">
        <v>7</v>
      </c>
      <c r="G616" s="200" t="n">
        <v>39.25</v>
      </c>
      <c r="H616" s="200">
        <f>ROUND(F616*G616,2)</f>
        <v/>
      </c>
    </row>
    <row r="617" ht="47.25" customFormat="1" customHeight="1" s="107">
      <c r="A617" s="199" t="n">
        <v>602</v>
      </c>
      <c r="B617" s="199" t="n"/>
      <c r="C617" s="29" t="inlineStr">
        <is>
          <t>Прайс из СД ОП</t>
        </is>
      </c>
      <c r="D617" s="201" t="inlineStr">
        <is>
          <t>Выключатель автоматический однополюсный Iн.р.=6А, характеристика "МА" (без теплового расцепителя) (SF3)</t>
        </is>
      </c>
      <c r="E617" s="199" t="inlineStr">
        <is>
          <t>шт</t>
        </is>
      </c>
      <c r="F617" s="199" t="n">
        <v>3</v>
      </c>
      <c r="G617" s="200" t="n">
        <v>91.53</v>
      </c>
      <c r="H617" s="200">
        <f>ROUND(F617*G617,2)</f>
        <v/>
      </c>
    </row>
    <row r="618" ht="31.5" customFormat="1" customHeight="1" s="107">
      <c r="A618" s="199" t="n">
        <v>603</v>
      </c>
      <c r="B618" s="199" t="n"/>
      <c r="C618" s="29" t="inlineStr">
        <is>
          <t>62.1.01.02-0002</t>
        </is>
      </c>
      <c r="D618" s="201" t="inlineStr">
        <is>
          <t>Автоматы дифференциальные двухполюсные 10A, 30MA тип АС</t>
        </is>
      </c>
      <c r="E618" s="199" t="inlineStr">
        <is>
          <t>шт</t>
        </is>
      </c>
      <c r="F618" s="199" t="n">
        <v>1</v>
      </c>
      <c r="G618" s="200" t="n">
        <v>246.69</v>
      </c>
      <c r="H618" s="200">
        <f>ROUND(F618*G618,2)</f>
        <v/>
      </c>
    </row>
    <row r="619" ht="31.5" customFormat="1" customHeight="1" s="107">
      <c r="A619" s="199" t="n">
        <v>604</v>
      </c>
      <c r="B619" s="199" t="n"/>
      <c r="C619" s="29" t="inlineStr">
        <is>
          <t>62.3.02.01-0005</t>
        </is>
      </c>
      <c r="D619" s="201" t="inlineStr">
        <is>
          <t>Выключатели пакетные герметические, тип ПВ3-16 56, 67 М1Б, корпус пластмассовый</t>
        </is>
      </c>
      <c r="E619" s="199" t="inlineStr">
        <is>
          <t>шт</t>
        </is>
      </c>
      <c r="F619" s="199" t="n">
        <v>4</v>
      </c>
      <c r="G619" s="200" t="n">
        <v>48</v>
      </c>
      <c r="H619" s="200">
        <f>ROUND(F619*G619,2)</f>
        <v/>
      </c>
    </row>
    <row r="620" ht="31.5" customFormat="1" customHeight="1" s="107">
      <c r="A620" s="199" t="n">
        <v>605</v>
      </c>
      <c r="B620" s="199" t="n"/>
      <c r="C620" s="29" t="inlineStr">
        <is>
          <t>62.1.01.09-0017</t>
        </is>
      </c>
      <c r="D620" s="201" t="inlineStr">
        <is>
          <t>Выключатели автоматические: «IEK» ВА47-29 3Р 16А, характеристика С</t>
        </is>
      </c>
      <c r="E620" s="199" t="inlineStr">
        <is>
          <t>шт</t>
        </is>
      </c>
      <c r="F620" s="199" t="n">
        <v>6</v>
      </c>
      <c r="G620" s="200" t="n">
        <v>31.35</v>
      </c>
      <c r="H620" s="200">
        <f>ROUND(F620*G620,2)</f>
        <v/>
      </c>
    </row>
    <row r="621" ht="31.5" customFormat="1" customHeight="1" s="107">
      <c r="A621" s="199" t="n">
        <v>606</v>
      </c>
      <c r="B621" s="199" t="n"/>
      <c r="C621" s="29" t="inlineStr">
        <is>
          <t>61.2.07.04-0002</t>
        </is>
      </c>
      <c r="D621" s="201" t="inlineStr">
        <is>
          <t>Контроллер двухпроводной линии связи, марка "С2000-КДЛ"</t>
        </is>
      </c>
      <c r="E621" s="199" t="inlineStr">
        <is>
          <t>шт</t>
        </is>
      </c>
      <c r="F621" s="199" t="n">
        <v>1</v>
      </c>
      <c r="G621" s="200" t="n">
        <v>175.63</v>
      </c>
      <c r="H621" s="200">
        <f>ROUND(F621*G621,2)</f>
        <v/>
      </c>
    </row>
    <row r="622" ht="31.5" customFormat="1" customHeight="1" s="107">
      <c r="A622" s="199" t="n">
        <v>607</v>
      </c>
      <c r="B622" s="199" t="n"/>
      <c r="C622" s="29" t="inlineStr">
        <is>
          <t>62.1.01.09-0019</t>
        </is>
      </c>
      <c r="D622" s="201" t="inlineStr">
        <is>
          <t>Выключатели автоматические: «IEK» ВА47-29 3Р 40А, характеристика С</t>
        </is>
      </c>
      <c r="E622" s="199" t="inlineStr">
        <is>
          <t>шт</t>
        </is>
      </c>
      <c r="F622" s="199" t="n">
        <v>1</v>
      </c>
      <c r="G622" s="200" t="n">
        <v>29.62</v>
      </c>
      <c r="H622" s="200">
        <f>ROUND(F622*G622,2)</f>
        <v/>
      </c>
    </row>
    <row r="623" ht="15.75" customFormat="1" customHeight="1" s="107"/>
    <row r="624" ht="15.75" customFormat="1" customHeight="1" s="107"/>
    <row r="625" ht="15.75" customFormat="1" customHeight="1" s="107"/>
    <row r="626" ht="15.75" customFormat="1" customHeight="1" s="107"/>
    <row r="627" ht="15.75" customFormat="1" customHeight="1" s="107">
      <c r="B627" s="107" t="inlineStr">
        <is>
          <t>Составил ______________________        М.С. Колотиевская</t>
        </is>
      </c>
      <c r="C627" s="107" t="n"/>
    </row>
    <row r="628" ht="15.75" customFormat="1" customHeight="1" s="107">
      <c r="B628" s="103" t="inlineStr">
        <is>
          <t xml:space="preserve">                         (подпись, инициалы, фамилия)</t>
        </is>
      </c>
      <c r="C628" s="107" t="n"/>
    </row>
    <row r="629" ht="15.75" customFormat="1" customHeight="1" s="107">
      <c r="B629" s="107" t="n"/>
      <c r="C629" s="107" t="n"/>
    </row>
    <row r="630" ht="15.75" customFormat="1" customHeight="1" s="107">
      <c r="B630" s="107" t="inlineStr">
        <is>
          <t>Проверил ______________________       М.С. Колотиевская</t>
        </is>
      </c>
      <c r="C630" s="107" t="n"/>
    </row>
    <row r="631" ht="15.75" customFormat="1" customHeight="1" s="107">
      <c r="B631" s="103" t="inlineStr">
        <is>
          <t xml:space="preserve">                        (подпись, инициалы, фамилия)</t>
        </is>
      </c>
      <c r="C631" s="107" t="n"/>
    </row>
    <row r="632" ht="15.75" customFormat="1" customHeight="1" s="107"/>
  </sheetData>
  <mergeCells count="16">
    <mergeCell ref="A3:H3"/>
    <mergeCell ref="A8:A9"/>
    <mergeCell ref="A35:E35"/>
    <mergeCell ref="E8:E9"/>
    <mergeCell ref="C8:C9"/>
    <mergeCell ref="F8:F9"/>
    <mergeCell ref="A568:E568"/>
    <mergeCell ref="A2:H2"/>
    <mergeCell ref="A11:E11"/>
    <mergeCell ref="D8:D9"/>
    <mergeCell ref="B8:B9"/>
    <mergeCell ref="A85:E85"/>
    <mergeCell ref="A37:E37"/>
    <mergeCell ref="C4:H4"/>
    <mergeCell ref="G8:H8"/>
    <mergeCell ref="A6:H6"/>
  </mergeCells>
  <conditionalFormatting sqref="F10:F622">
    <cfRule type="expression" priority="1" dxfId="0" stopIfTrue="1">
      <formula>ROUND(F10*10000,0)/10000=F10</formula>
    </cfRule>
  </conditionalFormatting>
  <printOptions gridLines="0" gridLinesSet="1"/>
  <pageMargins left="0.7" right="0.7" top="0.75" bottom="0.75" header="0.3" footer="0.3"/>
  <pageSetup orientation="portrait" paperSize="9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showGridLines="1" showRowColHeaders="1" tabSelected="0" topLeftCell="A31" workbookViewId="0">
      <selection activeCell="C23" sqref="C23"/>
    </sheetView>
  </sheetViews>
  <sheetFormatPr baseColWidth="8" defaultColWidth="9.140625" defaultRowHeight="14.4" outlineLevelRow="0"/>
  <cols>
    <col width="4.140625" customWidth="1" style="105" min="1" max="1"/>
    <col width="36.28515625" customWidth="1" style="105" min="2" max="2"/>
    <col width="18.85546875" customWidth="1" style="105" min="3" max="3"/>
    <col width="18.28515625" customWidth="1" style="105" min="4" max="4"/>
    <col width="20.85546875" customWidth="1" style="105" min="5" max="5"/>
    <col width="9.140625" customWidth="1" style="105" min="6" max="6"/>
    <col width="9.140625" customWidth="1" style="105" min="7" max="7"/>
    <col width="9.140625" customWidth="1" style="105" min="8" max="8"/>
    <col width="9.140625" customWidth="1" style="105" min="9" max="9"/>
    <col width="9.140625" customWidth="1" style="105" min="10" max="10"/>
    <col width="13.5703125" customWidth="1" style="105" min="11" max="11"/>
    <col width="9.140625" customWidth="1" style="105" min="12" max="12"/>
  </cols>
  <sheetData>
    <row r="1" ht="15.75" customHeight="1" s="105">
      <c r="A1" s="69" t="n"/>
      <c r="B1" s="107" t="n"/>
      <c r="C1" s="107" t="n"/>
      <c r="D1" s="107" t="n"/>
      <c r="E1" s="107" t="n"/>
    </row>
    <row r="2" ht="15.75" customHeight="1" s="105">
      <c r="B2" s="107" t="n"/>
      <c r="C2" s="107" t="n"/>
      <c r="D2" s="107" t="n"/>
      <c r="E2" s="209" t="inlineStr">
        <is>
          <t>Приложение № 4</t>
        </is>
      </c>
    </row>
    <row r="3" ht="15.75" customHeight="1" s="105">
      <c r="B3" s="107" t="n"/>
      <c r="C3" s="107" t="n"/>
      <c r="D3" s="107" t="n"/>
      <c r="E3" s="107" t="n"/>
    </row>
    <row r="4" ht="15.75" customHeight="1" s="105">
      <c r="B4" s="107" t="n"/>
      <c r="C4" s="107" t="n"/>
      <c r="D4" s="107" t="n"/>
      <c r="E4" s="107" t="n"/>
    </row>
    <row r="5" ht="15.75" customHeight="1" s="105">
      <c r="B5" s="215" t="inlineStr">
        <is>
          <t>Ресурсная модель</t>
        </is>
      </c>
    </row>
    <row r="6" ht="15.75" customHeight="1" s="105">
      <c r="B6" s="167" t="n"/>
      <c r="C6" s="107" t="n"/>
      <c r="D6" s="107" t="n"/>
      <c r="E6" s="107" t="n"/>
    </row>
    <row r="7" ht="15.75" customHeight="1" s="105">
      <c r="B7" s="186">
        <f>'Прил.5 Расчет СМР и ОБ'!$A$6&amp;'Прил.5 Расчет СМР и ОБ'!$D$6</f>
        <v/>
      </c>
    </row>
    <row r="8" ht="15.75" customHeight="1" s="105">
      <c r="B8" s="187">
        <f>'Прил.5 Расчет СМР и ОБ'!$A$7</f>
        <v/>
      </c>
    </row>
    <row r="9">
      <c r="B9" s="74" t="n"/>
      <c r="C9" s="75" t="n"/>
      <c r="D9" s="75" t="n"/>
      <c r="E9" s="75" t="n"/>
    </row>
    <row r="10" ht="78.75" customFormat="1" customHeight="1" s="107">
      <c r="B10" s="214" t="inlineStr">
        <is>
          <t>Наименование</t>
        </is>
      </c>
      <c r="C10" s="214" t="inlineStr">
        <is>
          <t>Сметная стоимость в ценах на 01.01.2023
 (руб.)</t>
        </is>
      </c>
      <c r="D10" s="214" t="inlineStr">
        <is>
          <t>Удельный вес, 
(в СМР)</t>
        </is>
      </c>
      <c r="E10" s="214" t="inlineStr">
        <is>
          <t>Удельный вес, % 
(от всего по РМ)</t>
        </is>
      </c>
    </row>
    <row r="11" ht="15" customFormat="1" customHeight="1" s="107">
      <c r="B11" s="205" t="inlineStr">
        <is>
          <t>Оплата труда рабочих</t>
        </is>
      </c>
      <c r="C11" s="101">
        <f>'Прил.5 Расчет СМР и ОБ'!J15</f>
        <v/>
      </c>
      <c r="D11" s="79">
        <f>C11/C24</f>
        <v/>
      </c>
      <c r="E11" s="79">
        <f>C11/C40</f>
        <v/>
      </c>
    </row>
    <row r="12" ht="15" customFormat="1" customHeight="1" s="107">
      <c r="B12" s="205" t="inlineStr">
        <is>
          <t>Эксплуатация машин основных</t>
        </is>
      </c>
      <c r="C12" s="101">
        <f>'Прил.5 Расчет СМР и ОБ'!J30</f>
        <v/>
      </c>
      <c r="D12" s="79">
        <f>C12/C24</f>
        <v/>
      </c>
      <c r="E12" s="79">
        <f>C12/C40</f>
        <v/>
      </c>
    </row>
    <row r="13" ht="15" customFormat="1" customHeight="1" s="107">
      <c r="B13" s="205" t="inlineStr">
        <is>
          <t>Эксплуатация машин прочих</t>
        </is>
      </c>
      <c r="C13" s="101">
        <f>'Прил.5 Расчет СМР и ОБ'!J71</f>
        <v/>
      </c>
      <c r="D13" s="79">
        <f>C13/C24</f>
        <v/>
      </c>
      <c r="E13" s="79">
        <f>C13/C40</f>
        <v/>
      </c>
    </row>
    <row r="14" ht="15" customFormat="1" customHeight="1" s="107">
      <c r="B14" s="205" t="inlineStr">
        <is>
          <t>ЭКСПЛУАТАЦИЯ МАШИН, ВСЕГО:</t>
        </is>
      </c>
      <c r="C14" s="101">
        <f>C13+C12</f>
        <v/>
      </c>
      <c r="D14" s="79">
        <f>C14/C24</f>
        <v/>
      </c>
      <c r="E14" s="79">
        <f>C14/C40</f>
        <v/>
      </c>
    </row>
    <row r="15" ht="15" customFormat="1" customHeight="1" s="107">
      <c r="B15" s="205" t="inlineStr">
        <is>
          <t>в том числе зарплата машинистов</t>
        </is>
      </c>
      <c r="C15" s="101">
        <f>'Прил.5 Расчет СМР и ОБ'!J18</f>
        <v/>
      </c>
      <c r="D15" s="79">
        <f>C15/C24</f>
        <v/>
      </c>
      <c r="E15" s="79">
        <f>C15/C40</f>
        <v/>
      </c>
    </row>
    <row r="16" ht="15" customFormat="1" customHeight="1" s="107">
      <c r="B16" s="205" t="inlineStr">
        <is>
          <t>Материалы основные</t>
        </is>
      </c>
      <c r="C16" s="101">
        <f>'Прил.5 Расчет СМР и ОБ'!J82</f>
        <v/>
      </c>
      <c r="D16" s="79">
        <f>C16/C24</f>
        <v/>
      </c>
      <c r="E16" s="79">
        <f>C16/C40</f>
        <v/>
      </c>
    </row>
    <row r="17" ht="15" customFormat="1" customHeight="1" s="107">
      <c r="B17" s="205" t="inlineStr">
        <is>
          <t>Материалы прочие</t>
        </is>
      </c>
      <c r="C17" s="101">
        <f>'Прил.5 Расчет СМР и ОБ'!J83</f>
        <v/>
      </c>
      <c r="D17" s="79">
        <f>C17/C24</f>
        <v/>
      </c>
      <c r="E17" s="79">
        <f>C17/C40</f>
        <v/>
      </c>
    </row>
    <row r="18" ht="15" customFormat="1" customHeight="1" s="107">
      <c r="B18" s="205" t="inlineStr">
        <is>
          <t>МАТЕРИАЛЫ, ВСЕГО:</t>
        </is>
      </c>
      <c r="C18" s="101">
        <f>C17+C16</f>
        <v/>
      </c>
      <c r="D18" s="79">
        <f>C18/C24</f>
        <v/>
      </c>
      <c r="E18" s="79">
        <f>C18/C40</f>
        <v/>
      </c>
    </row>
    <row r="19" ht="15" customFormat="1" customHeight="1" s="107">
      <c r="B19" s="205" t="inlineStr">
        <is>
          <t>ИТОГО</t>
        </is>
      </c>
      <c r="C19" s="101">
        <f>C18+C14+C11</f>
        <v/>
      </c>
      <c r="D19" s="79">
        <f>C19/C24</f>
        <v/>
      </c>
      <c r="E19" s="80">
        <f>C19/C40</f>
        <v/>
      </c>
    </row>
    <row r="20" ht="15" customFormat="1" customHeight="1" s="107">
      <c r="B20" s="205" t="inlineStr">
        <is>
          <t>Сметная прибыль, руб.</t>
        </is>
      </c>
      <c r="C20" s="101">
        <f>'Прил.5 Расчет СМР и ОБ'!J90</f>
        <v/>
      </c>
      <c r="D20" s="79">
        <f>C20/C24</f>
        <v/>
      </c>
      <c r="E20" s="79">
        <f>C20/C40</f>
        <v/>
      </c>
    </row>
    <row r="21" ht="15" customFormat="1" customHeight="1" s="107">
      <c r="B21" s="205" t="inlineStr">
        <is>
          <t>Сметная прибыль, %</t>
        </is>
      </c>
      <c r="C21" s="81">
        <f>C20/(C11+C15)</f>
        <v/>
      </c>
      <c r="D21" s="79" t="n"/>
      <c r="E21" s="80" t="n"/>
    </row>
    <row r="22" ht="15" customFormat="1" customHeight="1" s="107">
      <c r="B22" s="205" t="inlineStr">
        <is>
          <t>Накладные расходы, руб.</t>
        </is>
      </c>
      <c r="C22" s="101">
        <f>'Прил.5 Расчет СМР и ОБ'!J88</f>
        <v/>
      </c>
      <c r="D22" s="79">
        <f>C22/C24</f>
        <v/>
      </c>
      <c r="E22" s="79">
        <f>C22/C40</f>
        <v/>
      </c>
    </row>
    <row r="23" ht="15" customFormat="1" customHeight="1" s="107">
      <c r="B23" s="205" t="inlineStr">
        <is>
          <t>Накладные расходы, %</t>
        </is>
      </c>
      <c r="C23" s="81">
        <f>C22/(C11+C15)</f>
        <v/>
      </c>
      <c r="D23" s="79" t="n"/>
      <c r="E23" s="80" t="n"/>
    </row>
    <row r="24" ht="15" customFormat="1" customHeight="1" s="107">
      <c r="B24" s="205" t="inlineStr">
        <is>
          <t>ВСЕГО СМР с НР и СП</t>
        </is>
      </c>
      <c r="C24" s="101">
        <f>C19+C20+C22</f>
        <v/>
      </c>
      <c r="D24" s="79">
        <f>C24/C24</f>
        <v/>
      </c>
      <c r="E24" s="79">
        <f>C24/C40</f>
        <v/>
      </c>
    </row>
    <row r="25" ht="31.5" customFormat="1" customHeight="1" s="107">
      <c r="B25" s="205" t="inlineStr">
        <is>
          <t>ВСЕГО стоимость оборудования, в том числе</t>
        </is>
      </c>
      <c r="C25" s="101">
        <f>'Прил.5 Расчет СМР и ОБ'!J78</f>
        <v/>
      </c>
      <c r="D25" s="79" t="n"/>
      <c r="E25" s="79">
        <f>C25/C40</f>
        <v/>
      </c>
    </row>
    <row r="26" ht="31.5" customFormat="1" customHeight="1" s="107">
      <c r="B26" s="205" t="inlineStr">
        <is>
          <t>стоимость оборудования технологического</t>
        </is>
      </c>
      <c r="C26" s="101">
        <f>C25</f>
        <v/>
      </c>
      <c r="D26" s="79" t="n"/>
      <c r="E26" s="79">
        <f>C26/C40</f>
        <v/>
      </c>
    </row>
    <row r="27" ht="15" customFormat="1" customHeight="1" s="107">
      <c r="B27" s="205" t="inlineStr">
        <is>
          <t>ИТОГО (СМР + ОБОРУДОВАНИЕ)</t>
        </is>
      </c>
      <c r="C27" s="82">
        <f>C24+C25</f>
        <v/>
      </c>
      <c r="D27" s="79" t="n"/>
      <c r="E27" s="79">
        <f>C27/C40</f>
        <v/>
      </c>
    </row>
    <row r="28" ht="33" customFormat="1" customHeight="1" s="107">
      <c r="B28" s="205" t="inlineStr">
        <is>
          <t>ПРОЧ. ЗАТР., УЧТЕННЫЕ ПОКАЗАТЕЛЕМ,  в том числе</t>
        </is>
      </c>
      <c r="C28" s="205" t="n"/>
      <c r="D28" s="80" t="n"/>
      <c r="E28" s="80" t="n"/>
    </row>
    <row r="29" ht="31.5" customFormat="1" customHeight="1" s="107">
      <c r="B29" s="205" t="inlineStr">
        <is>
          <t>Временные здания и сооружения - 3,9%</t>
        </is>
      </c>
      <c r="C29" s="82">
        <f>ROUND(C24*0.039,2)</f>
        <v/>
      </c>
      <c r="D29" s="80" t="n"/>
      <c r="E29" s="79">
        <f>C29/C40</f>
        <v/>
      </c>
    </row>
    <row r="30" ht="63" customFormat="1" customHeight="1" s="107">
      <c r="B30" s="205" t="inlineStr">
        <is>
          <t>Дополнительные затраты при производстве строительно-монтажных работ в зимнее время - 2,1%</t>
        </is>
      </c>
      <c r="C30" s="82">
        <f>ROUND((C24+C29)*0.021,2)</f>
        <v/>
      </c>
      <c r="D30" s="80" t="n"/>
      <c r="E30" s="79">
        <f>C30/C40</f>
        <v/>
      </c>
    </row>
    <row r="31" ht="15.75" customFormat="1" customHeight="1" s="107">
      <c r="B31" s="205" t="inlineStr">
        <is>
          <t>Пусконаладочные работы</t>
        </is>
      </c>
      <c r="C31" s="82" t="n"/>
      <c r="D31" s="80" t="n"/>
      <c r="E31" s="79">
        <f>C31/C40</f>
        <v/>
      </c>
    </row>
    <row r="32" ht="31.5" customFormat="1" customHeight="1" s="107">
      <c r="B32" s="205" t="inlineStr">
        <is>
          <t>Затраты по перевозке работников к месту работы и обратно</t>
        </is>
      </c>
      <c r="C32" s="82" t="n">
        <v>0</v>
      </c>
      <c r="D32" s="80" t="n"/>
      <c r="E32" s="79">
        <f>C32/C40</f>
        <v/>
      </c>
    </row>
    <row r="33" ht="47.25" customFormat="1" customHeight="1" s="107">
      <c r="B33" s="205" t="inlineStr">
        <is>
          <t>Затраты, связанные с осуществлением работ вахтовым методом</t>
        </is>
      </c>
      <c r="C33" s="82" t="n">
        <v>0</v>
      </c>
      <c r="D33" s="80" t="n"/>
      <c r="E33" s="79">
        <f>C33/C40</f>
        <v/>
      </c>
    </row>
    <row r="34" ht="63" customFormat="1" customHeight="1" s="107">
      <c r="B34" s="20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2" t="n">
        <v>0</v>
      </c>
      <c r="D34" s="80" t="n"/>
      <c r="E34" s="79">
        <f>C34/C40</f>
        <v/>
      </c>
    </row>
    <row r="35" ht="94.5" customFormat="1" customHeight="1" s="107">
      <c r="B35" s="20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2" t="n">
        <v>0</v>
      </c>
      <c r="D35" s="80" t="n"/>
      <c r="E35" s="79">
        <f>C35/C40</f>
        <v/>
      </c>
    </row>
    <row r="36" ht="47.25" customFormat="1" customHeight="1" s="107">
      <c r="B36" s="83" t="inlineStr">
        <is>
          <t>Строительный контроль и содержание службы заказчика - 2,14%</t>
        </is>
      </c>
      <c r="C36" s="84">
        <f>ROUND((C27+C29+C31+C30)*0.0214,2)</f>
        <v/>
      </c>
      <c r="D36" s="85" t="n"/>
      <c r="E36" s="86">
        <f>C36/C40</f>
        <v/>
      </c>
      <c r="K36" s="144" t="n"/>
    </row>
    <row r="37" ht="15.75" customFormat="1" customHeight="1" s="107">
      <c r="B37" s="192" t="inlineStr">
        <is>
          <t>Авторский надзор - 0,2%</t>
        </is>
      </c>
      <c r="C37" s="192">
        <f>ROUND((C27+C29+C30+C31)*0.002,2)</f>
        <v/>
      </c>
      <c r="D37" s="89" t="n"/>
      <c r="E37" s="89">
        <f>C37/C40</f>
        <v/>
      </c>
    </row>
    <row r="38" ht="63" customFormat="1" customHeight="1" s="107">
      <c r="B38" s="90" t="inlineStr">
        <is>
          <t>ИТОГО (СМР+ОБОРУДОВАНИЕ+ПРОЧ. ЗАТР., УЧТЕННЫЕ ПОКАЗАТЕЛЕМ)</t>
        </is>
      </c>
      <c r="C38" s="91">
        <f>C27+C29+C30+C31+C36+C37</f>
        <v/>
      </c>
      <c r="D38" s="92" t="n"/>
      <c r="E38" s="93">
        <f>C38/C40</f>
        <v/>
      </c>
    </row>
    <row r="39" ht="15.75" customFormat="1" customHeight="1" s="107">
      <c r="B39" s="205" t="inlineStr">
        <is>
          <t>Непредвиденные расходы</t>
        </is>
      </c>
      <c r="C39" s="101">
        <f>ROUND(C38*0.03,2)</f>
        <v/>
      </c>
      <c r="D39" s="80" t="n"/>
      <c r="E39" s="79">
        <f>C39/C40</f>
        <v/>
      </c>
    </row>
    <row r="40" ht="15.75" customFormat="1" customHeight="1" s="107">
      <c r="B40" s="205" t="inlineStr">
        <is>
          <t>ВСЕГО:</t>
        </is>
      </c>
      <c r="C40" s="101">
        <f>C39+C38</f>
        <v/>
      </c>
      <c r="D40" s="80" t="n"/>
      <c r="E40" s="79">
        <f>C40/C40</f>
        <v/>
      </c>
    </row>
    <row r="41" ht="31.5" customFormat="1" customHeight="1" s="107">
      <c r="B41" s="205" t="inlineStr">
        <is>
          <t>ИТОГО ПОКАЗАТЕЛЬ НА ЕД. ИЗМ.</t>
        </is>
      </c>
      <c r="C41" s="101">
        <f>C40/'Прил.5 Расчет СМР и ОБ'!E93</f>
        <v/>
      </c>
      <c r="D41" s="80" t="n"/>
      <c r="E41" s="80" t="n"/>
    </row>
    <row r="42" ht="15.75" customFormat="1" customHeight="1" s="107">
      <c r="B42" s="103" t="n"/>
    </row>
    <row r="43" ht="15.75" customFormat="1" customHeight="1" s="107">
      <c r="B43" s="103" t="inlineStr">
        <is>
          <t>Составил ____________________________ М.С. Колотиевская</t>
        </is>
      </c>
    </row>
    <row r="44" ht="15.75" customFormat="1" customHeight="1" s="107">
      <c r="B44" s="103" t="inlineStr">
        <is>
          <t xml:space="preserve">(должность, подпись, инициалы, фамилия) </t>
        </is>
      </c>
    </row>
    <row r="45" ht="15.75" customFormat="1" customHeight="1" s="107">
      <c r="B45" s="103" t="n"/>
    </row>
    <row r="46" ht="15.75" customFormat="1" customHeight="1" s="107">
      <c r="B46" s="103" t="inlineStr">
        <is>
          <t>Проверил ____________________________ М.С. Колотиевская</t>
        </is>
      </c>
    </row>
    <row r="47" ht="15.75" customFormat="1" customHeight="1" s="107">
      <c r="B47" s="186" t="inlineStr">
        <is>
          <t>(должность, подпись, инициалы, фамилия)</t>
        </is>
      </c>
      <c r="C47" s="186" t="n"/>
    </row>
    <row r="48" ht="15.75" customFormat="1" customHeight="1" s="107"/>
  </sheetData>
  <mergeCells count="3">
    <mergeCell ref="B7:E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00"/>
  <sheetViews>
    <sheetView showGridLines="1" showRowColHeaders="1" tabSelected="0" view="pageBreakPreview" topLeftCell="A8" workbookViewId="0">
      <selection activeCell="D90" sqref="D90"/>
    </sheetView>
  </sheetViews>
  <sheetFormatPr baseColWidth="8" defaultColWidth="9.140625" defaultRowHeight="14.4" outlineLevelRow="1"/>
  <cols>
    <col width="5.7109375" customWidth="1" style="155" min="1" max="1"/>
    <col width="22.5703125" customWidth="1" style="155" min="2" max="2"/>
    <col width="39.140625" customWidth="1" style="155" min="3" max="3"/>
    <col width="10.7109375" customWidth="1" style="155" min="4" max="4"/>
    <col width="12.7109375" customWidth="1" style="155" min="5" max="5"/>
    <col width="14.5703125" customWidth="1" style="155" min="6" max="6"/>
    <col width="15.7109375" customWidth="1" style="155" min="7" max="7"/>
    <col width="12.7109375" customWidth="1" style="155" min="8" max="8"/>
    <col width="14.5703125" customWidth="1" style="155" min="9" max="9"/>
    <col width="16.28515625" customWidth="1" style="155" min="10" max="10"/>
    <col width="22.42578125" customWidth="1" style="155" min="11" max="11"/>
    <col width="16.28515625" customWidth="1" style="155" min="12" max="12"/>
    <col width="10.85546875" customWidth="1" style="155" min="13" max="13"/>
    <col width="9.140625" customWidth="1" style="155" min="14" max="14"/>
    <col width="9.140625" customWidth="1" style="105" min="15" max="15"/>
  </cols>
  <sheetData>
    <row r="1" customFormat="1" s="155">
      <c r="A1" s="75" t="n"/>
    </row>
    <row r="2" ht="15.75" customFormat="1" customHeight="1" s="155">
      <c r="A2" s="107" t="n"/>
      <c r="B2" s="107" t="n"/>
      <c r="C2" s="107" t="n"/>
      <c r="D2" s="107" t="n"/>
      <c r="E2" s="107" t="n"/>
      <c r="F2" s="107" t="n"/>
      <c r="G2" s="107" t="n"/>
      <c r="H2" s="209" t="inlineStr">
        <is>
          <t>Приложение №5</t>
        </is>
      </c>
    </row>
    <row r="3" ht="15.75" customFormat="1" customHeight="1" s="155">
      <c r="A3" s="107" t="n"/>
      <c r="B3" s="107" t="n"/>
      <c r="C3" s="107" t="n"/>
      <c r="D3" s="107" t="n"/>
      <c r="E3" s="107" t="n"/>
      <c r="F3" s="107" t="n"/>
      <c r="G3" s="107" t="n"/>
      <c r="H3" s="107" t="n"/>
      <c r="I3" s="107" t="n"/>
      <c r="J3" s="107" t="n"/>
    </row>
    <row r="4" ht="15.75" customFormat="1" customHeight="1" s="75">
      <c r="A4" s="215" t="inlineStr">
        <is>
          <t>Расчет стоимости СМР и оборудования</t>
        </is>
      </c>
      <c r="I4" s="215" t="n"/>
      <c r="J4" s="215" t="n"/>
    </row>
    <row r="5" ht="15.75" customFormat="1" customHeight="1" s="75">
      <c r="A5" s="215" t="n"/>
      <c r="B5" s="215" t="n"/>
      <c r="C5" s="215" t="n"/>
      <c r="D5" s="215" t="n"/>
      <c r="E5" s="215" t="n"/>
      <c r="F5" s="215" t="n"/>
      <c r="G5" s="215" t="n"/>
      <c r="H5" s="215" t="n"/>
      <c r="I5" s="215" t="n"/>
      <c r="J5" s="215" t="n"/>
    </row>
    <row r="6" customFormat="1" s="75">
      <c r="A6" s="213" t="inlineStr">
        <is>
          <t xml:space="preserve">Наименование разрабатываемого показателя УНЦ — </t>
        </is>
      </c>
      <c r="D6" s="213" t="inlineStr">
        <is>
          <t>Демонтаж АБК</t>
        </is>
      </c>
    </row>
    <row r="7" ht="15.75" customFormat="1" customHeight="1" s="75">
      <c r="A7" s="213" t="inlineStr">
        <is>
          <t>Единица измерения  — м2</t>
        </is>
      </c>
      <c r="D7" s="40" t="n"/>
      <c r="E7" s="40" t="n"/>
      <c r="F7" s="40" t="n"/>
      <c r="G7" s="40" t="n"/>
      <c r="H7" s="40" t="n"/>
      <c r="I7" s="40" t="n"/>
      <c r="J7" s="40" t="n"/>
    </row>
    <row r="8" ht="15.75" customFormat="1" customHeight="1" s="75">
      <c r="A8" s="107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</row>
    <row r="9" ht="27" customFormat="1" customHeight="1" s="107">
      <c r="A9" s="205" t="inlineStr">
        <is>
          <t>№ пп.</t>
        </is>
      </c>
      <c r="B9" s="214" t="inlineStr">
        <is>
          <t>Код ресурса</t>
        </is>
      </c>
      <c r="C9" s="214" t="inlineStr">
        <is>
          <t>Наименование</t>
        </is>
      </c>
      <c r="D9" s="214" t="inlineStr">
        <is>
          <t>Ед. изм.</t>
        </is>
      </c>
      <c r="E9" s="214" t="inlineStr">
        <is>
          <t>Кол-во единиц по проектным данным</t>
        </is>
      </c>
      <c r="F9" s="214" t="inlineStr">
        <is>
          <t>Сметная стоимость в ценах на 01.01.2000 (руб.)</t>
        </is>
      </c>
      <c r="G9" s="219" t="n"/>
      <c r="H9" s="214" t="inlineStr">
        <is>
          <t>Удельный вес, %</t>
        </is>
      </c>
      <c r="I9" s="214" t="inlineStr">
        <is>
          <t>Сметная стоимость в ценах на 01.01.2023 (руб.)</t>
        </is>
      </c>
      <c r="J9" s="219" t="n"/>
      <c r="K9" s="41" t="n"/>
    </row>
    <row r="10" ht="28.5" customFormat="1" customHeight="1" s="107">
      <c r="A10" s="221" t="n"/>
      <c r="B10" s="221" t="n"/>
      <c r="C10" s="221" t="n"/>
      <c r="D10" s="221" t="n"/>
      <c r="E10" s="221" t="n"/>
      <c r="F10" s="214" t="inlineStr">
        <is>
          <t>на ед. изм.</t>
        </is>
      </c>
      <c r="G10" s="214" t="inlineStr">
        <is>
          <t>общая</t>
        </is>
      </c>
      <c r="H10" s="221" t="n"/>
      <c r="I10" s="214" t="inlineStr">
        <is>
          <t>на ед. изм.</t>
        </is>
      </c>
      <c r="J10" s="214" t="inlineStr">
        <is>
          <t>общая</t>
        </is>
      </c>
    </row>
    <row r="11" ht="15.75" customFormat="1" customHeight="1" s="107">
      <c r="A11" s="205" t="n">
        <v>1</v>
      </c>
      <c r="B11" s="214" t="n">
        <v>2</v>
      </c>
      <c r="C11" s="214" t="n">
        <v>3</v>
      </c>
      <c r="D11" s="214" t="n">
        <v>4</v>
      </c>
      <c r="E11" s="214" t="n">
        <v>5</v>
      </c>
      <c r="F11" s="214" t="n">
        <v>6</v>
      </c>
      <c r="G11" s="214" t="n">
        <v>7</v>
      </c>
      <c r="H11" s="214" t="n">
        <v>8</v>
      </c>
      <c r="I11" s="214" t="n">
        <v>9</v>
      </c>
      <c r="J11" s="214" t="n">
        <v>10</v>
      </c>
    </row>
    <row r="12" ht="15.75" customFormat="1" customHeight="1" s="107">
      <c r="A12" s="192" t="n"/>
      <c r="B12" s="197" t="inlineStr">
        <is>
          <t>Затраты труда рабочих-строителей</t>
        </is>
      </c>
      <c r="C12" s="218" t="n"/>
      <c r="D12" s="218" t="n"/>
      <c r="E12" s="218" t="n"/>
      <c r="F12" s="218" t="n"/>
      <c r="G12" s="218" t="n"/>
      <c r="H12" s="219" t="n"/>
      <c r="I12" s="192" t="n"/>
      <c r="J12" s="192" t="n"/>
    </row>
    <row r="13" ht="31.5" customFormat="1" customHeight="1" s="107">
      <c r="A13" s="199" t="n">
        <v>1</v>
      </c>
      <c r="B13" s="199" t="inlineStr">
        <is>
          <t>1-100-32</t>
        </is>
      </c>
      <c r="C13" s="201" t="inlineStr">
        <is>
          <t>Затраты труда рабочих (Средний разряд работы 3,2)</t>
        </is>
      </c>
      <c r="D13" s="199" t="inlineStr">
        <is>
          <t>чел.-ч</t>
        </is>
      </c>
      <c r="E13" s="199" t="n">
        <v>45736.645308924</v>
      </c>
      <c r="F13" s="200" t="n">
        <v>8.74</v>
      </c>
      <c r="G13" s="200">
        <f>ROUND(E13*F13,2)</f>
        <v/>
      </c>
      <c r="H13" s="154">
        <f>G13/G14</f>
        <v/>
      </c>
      <c r="I13" s="200">
        <f>ФОТр.тек.!E13</f>
        <v/>
      </c>
      <c r="J13" s="200">
        <f>ROUND(E13*I13,2)</f>
        <v/>
      </c>
    </row>
    <row r="14" ht="31.5" customFormat="1" customHeight="1" s="107">
      <c r="A14" s="199" t="n"/>
      <c r="B14" s="199" t="n"/>
      <c r="C14" s="201" t="inlineStr">
        <is>
          <t>Итого по разделу "Затраты труда рабочих-строителей"</t>
        </is>
      </c>
      <c r="D14" s="199" t="inlineStr">
        <is>
          <t>чел.-ч</t>
        </is>
      </c>
      <c r="E14" s="199">
        <f>SUM(E13:E13)</f>
        <v/>
      </c>
      <c r="F14" s="200" t="n"/>
      <c r="G14" s="200">
        <f>SUM(G13:G13)</f>
        <v/>
      </c>
      <c r="H14" s="154" t="n">
        <v>1</v>
      </c>
      <c r="I14" s="200" t="n"/>
      <c r="J14" s="200">
        <f>SUM(J13:J13)</f>
        <v/>
      </c>
    </row>
    <row r="15" ht="44.25" customFormat="1" customHeight="1" s="155">
      <c r="A15" s="199" t="n"/>
      <c r="B15" s="199" t="n"/>
      <c r="C15" s="201" t="inlineStr">
        <is>
          <t>Итого по разделу "Затраты труда рабочих-строителей" 
(с коэффициентом на демонтаж 0,7)</t>
        </is>
      </c>
      <c r="D15" s="199" t="inlineStr">
        <is>
          <t>чел.-ч.</t>
        </is>
      </c>
      <c r="E15" s="199" t="n"/>
      <c r="F15" s="200" t="n"/>
      <c r="G15" s="200">
        <f>SUM(G14)*0.7</f>
        <v/>
      </c>
      <c r="H15" s="154" t="n">
        <v>1</v>
      </c>
      <c r="I15" s="200" t="n"/>
      <c r="J15" s="200">
        <f>SUM(J14)*0.7</f>
        <v/>
      </c>
    </row>
    <row r="16" ht="15.75" customFormat="1" customHeight="1" s="107">
      <c r="A16" s="199" t="n"/>
      <c r="B16" s="199" t="inlineStr">
        <is>
          <t>Затраты труда машинистов</t>
        </is>
      </c>
      <c r="C16" s="218" t="n"/>
      <c r="D16" s="218" t="n"/>
      <c r="E16" s="218" t="n"/>
      <c r="F16" s="218" t="n"/>
      <c r="G16" s="218" t="n"/>
      <c r="H16" s="219" t="n"/>
      <c r="I16" s="200" t="n"/>
      <c r="J16" s="200" t="n"/>
    </row>
    <row r="17" ht="15.75" customFormat="1" customHeight="1" s="107">
      <c r="A17" s="199" t="n">
        <v>2</v>
      </c>
      <c r="B17" s="199" t="n">
        <v>2</v>
      </c>
      <c r="C17" s="201" t="inlineStr">
        <is>
          <t>Затраты труда машинистов</t>
        </is>
      </c>
      <c r="D17" s="199" t="inlineStr">
        <is>
          <t>чел.-ч</t>
        </is>
      </c>
      <c r="E17" s="199" t="n">
        <v>4868.49155</v>
      </c>
      <c r="F17" s="200" t="n">
        <v>13.19</v>
      </c>
      <c r="G17" s="200">
        <f>ROUND(E17*F17,2)</f>
        <v/>
      </c>
      <c r="H17" s="154" t="n">
        <v>1</v>
      </c>
      <c r="I17" s="200">
        <f>ROUND(F17*'Прил. 10'!$D$10,2)</f>
        <v/>
      </c>
      <c r="J17" s="200">
        <f>ROUND(E17*I17,2)</f>
        <v/>
      </c>
    </row>
    <row r="18" ht="28.5" customFormat="1" customHeight="1" s="155">
      <c r="A18" s="156" t="n"/>
      <c r="B18" s="199" t="n"/>
      <c r="C18" s="201" t="inlineStr">
        <is>
          <t>Затраты труда машинистов 
(с коэффициентом на демонтаж 0,7)</t>
        </is>
      </c>
      <c r="D18" s="199" t="n"/>
      <c r="E18" s="199" t="n"/>
      <c r="F18" s="200" t="n"/>
      <c r="G18" s="200">
        <f>G17*0.7</f>
        <v/>
      </c>
      <c r="H18" s="154">
        <f>H17</f>
        <v/>
      </c>
      <c r="I18" s="200" t="n"/>
      <c r="J18" s="200">
        <f>J17*0.7</f>
        <v/>
      </c>
    </row>
    <row r="19" ht="15.75" customFormat="1" customHeight="1" s="107">
      <c r="A19" s="199" t="n"/>
      <c r="B19" s="188" t="inlineStr">
        <is>
          <t>Машины и механизмы</t>
        </is>
      </c>
      <c r="C19" s="218" t="n"/>
      <c r="D19" s="218" t="n"/>
      <c r="E19" s="218" t="n"/>
      <c r="F19" s="218" t="n"/>
      <c r="G19" s="218" t="n"/>
      <c r="H19" s="219" t="n"/>
      <c r="I19" s="200" t="n"/>
      <c r="J19" s="200" t="n"/>
    </row>
    <row r="20" ht="15.75" customFormat="1" customHeight="1" s="107">
      <c r="A20" s="199" t="n"/>
      <c r="B20" s="199" t="inlineStr">
        <is>
          <t>Основные Машины и механизмы</t>
        </is>
      </c>
      <c r="C20" s="218" t="n"/>
      <c r="D20" s="218" t="n"/>
      <c r="E20" s="218" t="n"/>
      <c r="F20" s="218" t="n"/>
      <c r="G20" s="218" t="n"/>
      <c r="H20" s="219" t="n"/>
      <c r="I20" s="200" t="n"/>
      <c r="J20" s="200" t="n"/>
    </row>
    <row r="21" ht="63" customFormat="1" customHeight="1" s="107">
      <c r="A21" s="199" t="n">
        <v>3</v>
      </c>
      <c r="B21" s="198" t="inlineStr">
        <is>
          <t>91.18.01-007</t>
        </is>
      </c>
      <c r="C21" s="20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211" t="inlineStr">
        <is>
          <t>маш.час</t>
        </is>
      </c>
      <c r="E21" s="207" t="n">
        <v>2357.559984</v>
      </c>
      <c r="F21" s="157" t="n">
        <v>90</v>
      </c>
      <c r="G21" s="157">
        <f>ROUND(E21*F21,2)</f>
        <v/>
      </c>
      <c r="H21" s="154">
        <f>G21/G72</f>
        <v/>
      </c>
      <c r="I21" s="200">
        <f>ROUND(F21*'Прил. 10'!$D$11,2)</f>
        <v/>
      </c>
      <c r="J21" s="200">
        <f>ROUND(E21*I21,2)</f>
        <v/>
      </c>
    </row>
    <row r="22" ht="31.5" customFormat="1" customHeight="1" s="107">
      <c r="A22" s="199" t="n">
        <v>4</v>
      </c>
      <c r="B22" s="198" t="inlineStr">
        <is>
          <t>91.05.06-009</t>
        </is>
      </c>
      <c r="C22" s="206" t="inlineStr">
        <is>
          <t>Краны на гусеничном ходу, грузоподъемность 50-63 т</t>
        </is>
      </c>
      <c r="D22" s="211" t="inlineStr">
        <is>
          <t>маш.час</t>
        </is>
      </c>
      <c r="E22" s="207" t="n">
        <v>246.5022792</v>
      </c>
      <c r="F22" s="157" t="n">
        <v>290.01</v>
      </c>
      <c r="G22" s="157">
        <f>ROUND(E22*F22,2)</f>
        <v/>
      </c>
      <c r="H22" s="154">
        <f>G22/G72</f>
        <v/>
      </c>
      <c r="I22" s="200">
        <f>ROUND(F22*'Прил. 10'!$D$11,2)</f>
        <v/>
      </c>
      <c r="J22" s="200">
        <f>ROUND(E22*I22,2)</f>
        <v/>
      </c>
    </row>
    <row r="23" ht="15.75" customFormat="1" customHeight="1" s="107">
      <c r="A23" s="199" t="n">
        <v>5</v>
      </c>
      <c r="B23" s="198" t="inlineStr">
        <is>
          <t>91.06.05-011</t>
        </is>
      </c>
      <c r="C23" s="206" t="inlineStr">
        <is>
          <t>Погрузчики, грузоподъемность 5 т</t>
        </is>
      </c>
      <c r="D23" s="211" t="inlineStr">
        <is>
          <t>маш.час</t>
        </is>
      </c>
      <c r="E23" s="207" t="n">
        <v>468.8332219</v>
      </c>
      <c r="F23" s="157" t="n">
        <v>89.98999999999999</v>
      </c>
      <c r="G23" s="157">
        <f>ROUND(E23*F23,2)</f>
        <v/>
      </c>
      <c r="H23" s="154">
        <f>G23/G72</f>
        <v/>
      </c>
      <c r="I23" s="200">
        <f>ROUND(F23*'Прил. 10'!$D$11,2)</f>
        <v/>
      </c>
      <c r="J23" s="200">
        <f>ROUND(E23*I23,2)</f>
        <v/>
      </c>
    </row>
    <row r="24" ht="31.5" customFormat="1" customHeight="1" s="107">
      <c r="A24" s="199" t="n">
        <v>6</v>
      </c>
      <c r="B24" s="198" t="inlineStr">
        <is>
          <t>91.05.06-008</t>
        </is>
      </c>
      <c r="C24" s="206" t="inlineStr">
        <is>
          <t>Краны на гусеничном ходу, грузоподъемность 40 т</t>
        </is>
      </c>
      <c r="D24" s="211" t="inlineStr">
        <is>
          <t>маш.час</t>
        </is>
      </c>
      <c r="E24" s="207" t="n">
        <v>214.5937112</v>
      </c>
      <c r="F24" s="157" t="n">
        <v>175.56</v>
      </c>
      <c r="G24" s="157">
        <f>ROUND(E24*F24,2)</f>
        <v/>
      </c>
      <c r="H24" s="154">
        <f>G24/G72</f>
        <v/>
      </c>
      <c r="I24" s="200">
        <f>ROUND(F24*'Прил. 10'!$D$11,2)</f>
        <v/>
      </c>
      <c r="J24" s="200">
        <f>ROUND(E24*I24,2)</f>
        <v/>
      </c>
    </row>
    <row r="25" ht="31.5" customFormat="1" customHeight="1" s="107">
      <c r="A25" s="199" t="n">
        <v>7</v>
      </c>
      <c r="B25" s="198" t="inlineStr">
        <is>
          <t>91.05.06-007</t>
        </is>
      </c>
      <c r="C25" s="206" t="inlineStr">
        <is>
          <t>Краны на гусеничном ходу, грузоподъемность 25 т</t>
        </is>
      </c>
      <c r="D25" s="211" t="inlineStr">
        <is>
          <t>маш.час</t>
        </is>
      </c>
      <c r="E25" s="207" t="n">
        <v>222.4742304</v>
      </c>
      <c r="F25" s="157" t="n">
        <v>120.04</v>
      </c>
      <c r="G25" s="157">
        <f>ROUND(E25*F25,2)</f>
        <v/>
      </c>
      <c r="H25" s="154">
        <f>G25/G72</f>
        <v/>
      </c>
      <c r="I25" s="200">
        <f>ROUND(F25*'Прил. 10'!$D$11,2)</f>
        <v/>
      </c>
      <c r="J25" s="200">
        <f>ROUND(E25*I25,2)</f>
        <v/>
      </c>
    </row>
    <row r="26" ht="31.5" customFormat="1" customHeight="1" s="107">
      <c r="A26" s="199" t="n">
        <v>8</v>
      </c>
      <c r="B26" s="198" t="inlineStr">
        <is>
          <t>91.05.01-017</t>
        </is>
      </c>
      <c r="C26" s="206" t="inlineStr">
        <is>
          <t>Краны башенные, грузоподъемность 8 т</t>
        </is>
      </c>
      <c r="D26" s="211" t="inlineStr">
        <is>
          <t>маш.час</t>
        </is>
      </c>
      <c r="E26" s="207" t="n">
        <v>225.7949555</v>
      </c>
      <c r="F26" s="157" t="n">
        <v>86.40000000000001</v>
      </c>
      <c r="G26" s="157">
        <f>ROUND(E26*F26,2)</f>
        <v/>
      </c>
      <c r="H26" s="154">
        <f>G26/G72</f>
        <v/>
      </c>
      <c r="I26" s="200">
        <f>ROUND(F26*'Прил. 10'!$D$11,2)</f>
        <v/>
      </c>
      <c r="J26" s="200">
        <f>ROUND(E26*I26,2)</f>
        <v/>
      </c>
    </row>
    <row r="27" ht="31.5" customFormat="1" customHeight="1" s="107">
      <c r="A27" s="199" t="n">
        <v>9</v>
      </c>
      <c r="B27" s="198" t="inlineStr">
        <is>
          <t>91.05.05-015</t>
        </is>
      </c>
      <c r="C27" s="206" t="inlineStr">
        <is>
          <t>Краны на автомобильном ходу, грузоподъемность 16 т</t>
        </is>
      </c>
      <c r="D27" s="211" t="inlineStr">
        <is>
          <t>маш.час</t>
        </is>
      </c>
      <c r="E27" s="207" t="n">
        <v>140.5451123</v>
      </c>
      <c r="F27" s="157" t="n">
        <v>115.4</v>
      </c>
      <c r="G27" s="157">
        <f>ROUND(E27*F27,2)</f>
        <v/>
      </c>
      <c r="H27" s="154">
        <f>G27/G72</f>
        <v/>
      </c>
      <c r="I27" s="200">
        <f>ROUND(F27*'Прил. 10'!$D$11,2)</f>
        <v/>
      </c>
      <c r="J27" s="200">
        <f>ROUND(E27*I27,2)</f>
        <v/>
      </c>
    </row>
    <row r="28" ht="47.25" customFormat="1" customHeight="1" s="107">
      <c r="A28" s="199" t="n">
        <v>10</v>
      </c>
      <c r="B28" s="198" t="inlineStr">
        <is>
          <t>91.01.05-085</t>
        </is>
      </c>
      <c r="C28" s="206" t="inlineStr">
        <is>
          <t>Экскаваторы одноковшовые дизельные на гусеничном ходу, емкость ковша 0,5 м3</t>
        </is>
      </c>
      <c r="D28" s="211" t="inlineStr">
        <is>
          <t>маш.час</t>
        </is>
      </c>
      <c r="E28" s="207" t="n">
        <v>159.200052</v>
      </c>
      <c r="F28" s="157" t="n">
        <v>100</v>
      </c>
      <c r="G28" s="157">
        <f>ROUND(E28*F28,2)</f>
        <v/>
      </c>
      <c r="H28" s="154">
        <f>G28/G72</f>
        <v/>
      </c>
      <c r="I28" s="200">
        <f>ROUND(F28*'Прил. 10'!$D$11,2)</f>
        <v/>
      </c>
      <c r="J28" s="200">
        <f>ROUND(E28*I28,2)</f>
        <v/>
      </c>
    </row>
    <row r="29" ht="15.75" customFormat="1" customHeight="1" s="107">
      <c r="A29" s="199" t="n"/>
      <c r="B29" s="198" t="inlineStr">
        <is>
          <t>Итого основные Машины и механизмы</t>
        </is>
      </c>
      <c r="C29" s="218" t="n"/>
      <c r="D29" s="218" t="n"/>
      <c r="E29" s="218" t="n"/>
      <c r="F29" s="219" t="n"/>
      <c r="G29" s="157">
        <f>SUM(G21:G28)</f>
        <v/>
      </c>
      <c r="H29" s="154">
        <f>SUM(H21:H28)</f>
        <v/>
      </c>
      <c r="I29" s="200" t="n"/>
      <c r="J29" s="200">
        <f>SUM(J21:J28)</f>
        <v/>
      </c>
    </row>
    <row r="30" ht="31.5" customFormat="1" customHeight="1" s="107">
      <c r="A30" s="199" t="n"/>
      <c r="B30" s="198" t="inlineStr">
        <is>
          <t>Итого основные Машины и механизмы 
(с коэффициентом на демонтаж 0,7)</t>
        </is>
      </c>
      <c r="C30" s="218" t="n"/>
      <c r="D30" s="218" t="n"/>
      <c r="E30" s="218" t="n"/>
      <c r="F30" s="219" t="n"/>
      <c r="G30" s="157">
        <f>G29*0.7</f>
        <v/>
      </c>
      <c r="H30" s="154">
        <f>G30/G73</f>
        <v/>
      </c>
      <c r="I30" s="200" t="n"/>
      <c r="J30" s="200">
        <f>J29*0.7</f>
        <v/>
      </c>
    </row>
    <row r="31" hidden="1" outlineLevel="1" ht="31.5" customFormat="1" customHeight="1" s="107">
      <c r="A31" s="199" t="n">
        <v>11</v>
      </c>
      <c r="B31" s="198" t="inlineStr">
        <is>
          <t>91.14.02-001</t>
        </is>
      </c>
      <c r="C31" s="206" t="inlineStr">
        <is>
          <t>Автомобили бортовые, грузоподъемность до 5 т</t>
        </is>
      </c>
      <c r="D31" s="211" t="inlineStr">
        <is>
          <t>маш.час</t>
        </is>
      </c>
      <c r="E31" s="207" t="n">
        <v>236.7428814</v>
      </c>
      <c r="F31" s="157" t="n">
        <v>65.70999999999999</v>
      </c>
      <c r="G31" s="157">
        <f>ROUND(E31*F31,2)</f>
        <v/>
      </c>
      <c r="H31" s="154">
        <f>G31/G72</f>
        <v/>
      </c>
      <c r="I31" s="200">
        <f>ROUND(F31*'Прил. 10'!$D$11,2)</f>
        <v/>
      </c>
      <c r="J31" s="200">
        <f>ROUND(E31*I31,2)</f>
        <v/>
      </c>
    </row>
    <row r="32" hidden="1" outlineLevel="1" ht="31.5" customFormat="1" customHeight="1" s="107">
      <c r="A32" s="199" t="n">
        <v>12</v>
      </c>
      <c r="B32" s="198" t="inlineStr">
        <is>
          <t>91.05.06-010</t>
        </is>
      </c>
      <c r="C32" s="206" t="inlineStr">
        <is>
          <t>Краны на гусеничном ходу, грузоподъемность 100 т</t>
        </is>
      </c>
      <c r="D32" s="211" t="inlineStr">
        <is>
          <t>маш.час</t>
        </is>
      </c>
      <c r="E32" s="207" t="n">
        <v>19.6988</v>
      </c>
      <c r="F32" s="157" t="n">
        <v>533.27</v>
      </c>
      <c r="G32" s="157">
        <f>ROUND(E32*F32,2)</f>
        <v/>
      </c>
      <c r="H32" s="154">
        <f>G32/G72</f>
        <v/>
      </c>
      <c r="I32" s="200">
        <f>ROUND(F32*'Прил. 10'!$D$11,2)</f>
        <v/>
      </c>
      <c r="J32" s="200">
        <f>ROUND(E32*I32,2)</f>
        <v/>
      </c>
    </row>
    <row r="33" hidden="1" outlineLevel="1" ht="31.5" customFormat="1" customHeight="1" s="107">
      <c r="A33" s="199" t="n">
        <v>13</v>
      </c>
      <c r="B33" s="198" t="inlineStr">
        <is>
          <t>91.05.06-012</t>
        </is>
      </c>
      <c r="C33" s="206" t="inlineStr">
        <is>
          <t>Краны на гусеничном ходу, грузоподъемность до 16 т</t>
        </is>
      </c>
      <c r="D33" s="211" t="inlineStr">
        <is>
          <t>маш.час</t>
        </is>
      </c>
      <c r="E33" s="207" t="n">
        <v>95.8216</v>
      </c>
      <c r="F33" s="157" t="n">
        <v>96.89</v>
      </c>
      <c r="G33" s="157">
        <f>ROUND(E33*F33,2)</f>
        <v/>
      </c>
      <c r="H33" s="154">
        <f>G33/G72</f>
        <v/>
      </c>
      <c r="I33" s="200">
        <f>ROUND(F33*'Прил. 10'!$D$11,2)</f>
        <v/>
      </c>
      <c r="J33" s="200">
        <f>ROUND(E33*I33,2)</f>
        <v/>
      </c>
    </row>
    <row r="34" hidden="1" outlineLevel="1" ht="63" customFormat="1" customHeight="1" s="107">
      <c r="A34" s="199" t="n">
        <v>14</v>
      </c>
      <c r="B34" s="198" t="inlineStr">
        <is>
          <t>91.18.01-011</t>
        </is>
      </c>
      <c r="C34" s="206" t="inlineStr">
        <is>
          <t>Компрессоры передвижные с электродвигателем давление 600 кПа (6 ат), производительность 0,5 м3/мин</t>
        </is>
      </c>
      <c r="D34" s="211" t="inlineStr">
        <is>
          <t>маш.час</t>
        </is>
      </c>
      <c r="E34" s="207" t="n">
        <v>1763.55582</v>
      </c>
      <c r="F34" s="157" t="n">
        <v>3.7</v>
      </c>
      <c r="G34" s="157">
        <f>ROUND(E34*F34,2)</f>
        <v/>
      </c>
      <c r="H34" s="154">
        <f>G34/G72</f>
        <v/>
      </c>
      <c r="I34" s="200">
        <f>ROUND(F34*'Прил. 10'!$D$11,2)</f>
        <v/>
      </c>
      <c r="J34" s="200">
        <f>ROUND(E34*I34,2)</f>
        <v/>
      </c>
    </row>
    <row r="35" hidden="1" outlineLevel="1" ht="31.5" customFormat="1" customHeight="1" s="107">
      <c r="A35" s="199" t="n">
        <v>15</v>
      </c>
      <c r="B35" s="198" t="inlineStr">
        <is>
          <t>91.05.02-005</t>
        </is>
      </c>
      <c r="C35" s="206" t="inlineStr">
        <is>
          <t>Краны козловые, грузоподъемность 32 т</t>
        </is>
      </c>
      <c r="D35" s="211" t="inlineStr">
        <is>
          <t>маш.час</t>
        </is>
      </c>
      <c r="E35" s="207" t="n">
        <v>40.0161966</v>
      </c>
      <c r="F35" s="157" t="n">
        <v>120.24</v>
      </c>
      <c r="G35" s="157">
        <f>ROUND(E35*F35,2)</f>
        <v/>
      </c>
      <c r="H35" s="154">
        <f>G35/G72</f>
        <v/>
      </c>
      <c r="I35" s="200">
        <f>ROUND(F35*'Прил. 10'!$D$11,2)</f>
        <v/>
      </c>
      <c r="J35" s="200">
        <f>ROUND(E35*I35,2)</f>
        <v/>
      </c>
    </row>
    <row r="36" hidden="1" outlineLevel="1" ht="15.75" customFormat="1" customHeight="1" s="107">
      <c r="A36" s="199" t="n">
        <v>16</v>
      </c>
      <c r="B36" s="198" t="inlineStr">
        <is>
          <t>91.21.01-016</t>
        </is>
      </c>
      <c r="C36" s="206" t="inlineStr">
        <is>
          <t>Агрегаты шпатлево-окрасочные</t>
        </is>
      </c>
      <c r="D36" s="211" t="inlineStr">
        <is>
          <t>маш.час</t>
        </is>
      </c>
      <c r="E36" s="207" t="n">
        <v>1763.55582</v>
      </c>
      <c r="F36" s="157" t="n">
        <v>2.7</v>
      </c>
      <c r="G36" s="157">
        <f>ROUND(E36*F36,2)</f>
        <v/>
      </c>
      <c r="H36" s="154">
        <f>G36/G72</f>
        <v/>
      </c>
      <c r="I36" s="200">
        <f>ROUND(F36*'Прил. 10'!$D$11,2)</f>
        <v/>
      </c>
      <c r="J36" s="200">
        <f>ROUND(E36*I36,2)</f>
        <v/>
      </c>
    </row>
    <row r="37" hidden="1" outlineLevel="1" ht="47.25" customFormat="1" customHeight="1" s="107">
      <c r="A37" s="199" t="n">
        <v>17</v>
      </c>
      <c r="B37" s="198" t="inlineStr">
        <is>
          <t>91.08.09-023</t>
        </is>
      </c>
      <c r="C37" s="206" t="inlineStr">
        <is>
          <t>Трамбовки пневматические при работе от передвижных компрессорных станций</t>
        </is>
      </c>
      <c r="D37" s="211" t="inlineStr">
        <is>
          <t>маш.час</t>
        </is>
      </c>
      <c r="E37" s="207" t="n">
        <v>4766.323488</v>
      </c>
      <c r="F37" s="157" t="n">
        <v>0.55</v>
      </c>
      <c r="G37" s="157">
        <f>ROUND(E37*F37,2)</f>
        <v/>
      </c>
      <c r="H37" s="154">
        <f>G37/G72</f>
        <v/>
      </c>
      <c r="I37" s="200">
        <f>ROUND(F37*'Прил. 10'!$D$11,2)</f>
        <v/>
      </c>
      <c r="J37" s="200">
        <f>ROUND(E37*I37,2)</f>
        <v/>
      </c>
    </row>
    <row r="38" hidden="1" outlineLevel="1" ht="47.25" customFormat="1" customHeight="1" s="107">
      <c r="A38" s="199" t="n">
        <v>18</v>
      </c>
      <c r="B38" s="198" t="inlineStr">
        <is>
          <t>91.17.04-171</t>
        </is>
      </c>
      <c r="C38" s="206" t="inlineStr">
        <is>
          <t>Преобразователи сварочные номинальным сварочным током 315-500 А</t>
        </is>
      </c>
      <c r="D38" s="211" t="inlineStr">
        <is>
          <t>маш.час</t>
        </is>
      </c>
      <c r="E38" s="207" t="n">
        <v>186.2703872</v>
      </c>
      <c r="F38" s="157" t="n">
        <v>12.31</v>
      </c>
      <c r="G38" s="157">
        <f>ROUND(E38*F38,2)</f>
        <v/>
      </c>
      <c r="H38" s="154">
        <f>G38/G72</f>
        <v/>
      </c>
      <c r="I38" s="200">
        <f>ROUND(F38*'Прил. 10'!$D$11,2)</f>
        <v/>
      </c>
      <c r="J38" s="200">
        <f>ROUND(E38*I38,2)</f>
        <v/>
      </c>
    </row>
    <row r="39" hidden="1" outlineLevel="1" ht="47.25" customFormat="1" customHeight="1" s="107">
      <c r="A39" s="199" t="n">
        <v>19</v>
      </c>
      <c r="B39" s="198" t="inlineStr">
        <is>
          <t>91.17.01-001</t>
        </is>
      </c>
      <c r="C39" s="206" t="inlineStr">
        <is>
          <t>Выпрямители сварочные многопостовые с количеством постов до 30</t>
        </is>
      </c>
      <c r="D39" s="211" t="inlineStr">
        <is>
          <t>маш.час</t>
        </is>
      </c>
      <c r="E39" s="207" t="n">
        <v>59.4974614</v>
      </c>
      <c r="F39" s="157" t="n">
        <v>34.09</v>
      </c>
      <c r="G39" s="157">
        <f>ROUND(E39*F39,2)</f>
        <v/>
      </c>
      <c r="H39" s="154">
        <f>G39/G72</f>
        <v/>
      </c>
      <c r="I39" s="200">
        <f>ROUND(F39*'Прил. 10'!$D$11,2)</f>
        <v/>
      </c>
      <c r="J39" s="200">
        <f>ROUND(E39*I39,2)</f>
        <v/>
      </c>
    </row>
    <row r="40" hidden="1" outlineLevel="1" ht="47.25" customFormat="1" customHeight="1" s="107">
      <c r="A40" s="199" t="n">
        <v>20</v>
      </c>
      <c r="B40" s="198" t="inlineStr">
        <is>
          <t>91.06.06-048</t>
        </is>
      </c>
      <c r="C40" s="206" t="inlineStr">
        <is>
          <t>Подъемники одномачтовые, грузоподъемность до 500 кг, высота подъема 45 м</t>
        </is>
      </c>
      <c r="D40" s="211" t="inlineStr">
        <is>
          <t>маш.час</t>
        </is>
      </c>
      <c r="E40" s="207" t="n">
        <v>61.8358655</v>
      </c>
      <c r="F40" s="157" t="n">
        <v>31.26</v>
      </c>
      <c r="G40" s="157">
        <f>ROUND(E40*F40,2)</f>
        <v/>
      </c>
      <c r="H40" s="154">
        <f>G40/G72</f>
        <v/>
      </c>
      <c r="I40" s="200">
        <f>ROUND(F40*'Прил. 10'!$D$11,2)</f>
        <v/>
      </c>
      <c r="J40" s="200">
        <f>ROUND(E40*I40,2)</f>
        <v/>
      </c>
    </row>
    <row r="41" hidden="1" outlineLevel="1" ht="15.75" customFormat="1" customHeight="1" s="107">
      <c r="A41" s="199" t="n">
        <v>21</v>
      </c>
      <c r="B41" s="198" t="inlineStr">
        <is>
          <t>91.08.04-021</t>
        </is>
      </c>
      <c r="C41" s="206" t="inlineStr">
        <is>
          <t>Котлы битумные передвижные 400 л</t>
        </is>
      </c>
      <c r="D41" s="211" t="inlineStr">
        <is>
          <t>маш.час</t>
        </is>
      </c>
      <c r="E41" s="207" t="n">
        <v>56.68074</v>
      </c>
      <c r="F41" s="157" t="n">
        <v>30</v>
      </c>
      <c r="G41" s="157">
        <f>ROUND(E41*F41,2)</f>
        <v/>
      </c>
      <c r="H41" s="154">
        <f>G41/G72</f>
        <v/>
      </c>
      <c r="I41" s="200">
        <f>ROUND(F41*'Прил. 10'!$D$11,2)</f>
        <v/>
      </c>
      <c r="J41" s="200">
        <f>ROUND(E41*I41,2)</f>
        <v/>
      </c>
    </row>
    <row r="42" hidden="1" outlineLevel="1" ht="47.25" customFormat="1" customHeight="1" s="107">
      <c r="A42" s="199" t="n">
        <v>22</v>
      </c>
      <c r="B42" s="198" t="inlineStr">
        <is>
          <t>91.21.01-012</t>
        </is>
      </c>
      <c r="C42" s="206" t="inlineStr">
        <is>
          <t>Агрегаты окрасочные высокого давления для окраски поверхностей конструкций, мощность 1 кВт</t>
        </is>
      </c>
      <c r="D42" s="211" t="inlineStr">
        <is>
          <t>маш.час</t>
        </is>
      </c>
      <c r="E42" s="207" t="n">
        <v>247.9141349</v>
      </c>
      <c r="F42" s="157" t="n">
        <v>6.82</v>
      </c>
      <c r="G42" s="157">
        <f>ROUND(E42*F42,2)</f>
        <v/>
      </c>
      <c r="H42" s="154">
        <f>G42/G72</f>
        <v/>
      </c>
      <c r="I42" s="200">
        <f>ROUND(F42*'Прил. 10'!$D$11,2)</f>
        <v/>
      </c>
      <c r="J42" s="200">
        <f>ROUND(E42*I42,2)</f>
        <v/>
      </c>
    </row>
    <row r="43" hidden="1" outlineLevel="1" ht="31.5" customFormat="1" customHeight="1" s="107">
      <c r="A43" s="199" t="n">
        <v>23</v>
      </c>
      <c r="B43" s="198" t="inlineStr">
        <is>
          <t>91.17.04-233</t>
        </is>
      </c>
      <c r="C43" s="206" t="inlineStr">
        <is>
          <t>Установки для сварки ручной дуговой (постоянного тока)</t>
        </is>
      </c>
      <c r="D43" s="211" t="inlineStr">
        <is>
          <t>маш.час</t>
        </is>
      </c>
      <c r="E43" s="207" t="n">
        <v>178.4766224</v>
      </c>
      <c r="F43" s="157" t="n">
        <v>8.1</v>
      </c>
      <c r="G43" s="157">
        <f>ROUND(E43*F43,2)</f>
        <v/>
      </c>
      <c r="H43" s="154">
        <f>G43/G72</f>
        <v/>
      </c>
      <c r="I43" s="200">
        <f>ROUND(F43*'Прил. 10'!$D$11,2)</f>
        <v/>
      </c>
      <c r="J43" s="200">
        <f>ROUND(E43*I43,2)</f>
        <v/>
      </c>
    </row>
    <row r="44" hidden="1" outlineLevel="1" ht="31.5" customFormat="1" customHeight="1" s="107">
      <c r="A44" s="199" t="n">
        <v>24</v>
      </c>
      <c r="B44" s="198" t="inlineStr">
        <is>
          <t>91.17.04-031</t>
        </is>
      </c>
      <c r="C44" s="206" t="inlineStr">
        <is>
          <t>Агрегаты для сварки полиэтиленовых труб</t>
        </is>
      </c>
      <c r="D44" s="211" t="inlineStr">
        <is>
          <t>маш.час</t>
        </is>
      </c>
      <c r="E44" s="207" t="n">
        <v>10.6881</v>
      </c>
      <c r="F44" s="157" t="n">
        <v>100.1</v>
      </c>
      <c r="G44" s="157">
        <f>ROUND(E44*F44,2)</f>
        <v/>
      </c>
      <c r="H44" s="154">
        <f>G44/G72</f>
        <v/>
      </c>
      <c r="I44" s="200">
        <f>ROUND(F44*'Прил. 10'!$D$11,2)</f>
        <v/>
      </c>
      <c r="J44" s="200">
        <f>ROUND(E44*I44,2)</f>
        <v/>
      </c>
    </row>
    <row r="45" hidden="1" outlineLevel="1" ht="15.75" customFormat="1" customHeight="1" s="107">
      <c r="A45" s="199" t="n">
        <v>25</v>
      </c>
      <c r="B45" s="198" t="inlineStr">
        <is>
          <t>91.17.04-042</t>
        </is>
      </c>
      <c r="C45" s="206" t="inlineStr">
        <is>
          <t>Аппараты для газовой сварки и резки</t>
        </is>
      </c>
      <c r="D45" s="211" t="inlineStr">
        <is>
          <t>маш.час</t>
        </is>
      </c>
      <c r="E45" s="207" t="n">
        <v>757.9855891</v>
      </c>
      <c r="F45" s="157" t="n">
        <v>1.2</v>
      </c>
      <c r="G45" s="157">
        <f>ROUND(E45*F45,2)</f>
        <v/>
      </c>
      <c r="H45" s="154">
        <f>G45/G72</f>
        <v/>
      </c>
      <c r="I45" s="200">
        <f>ROUND(F45*'Прил. 10'!$D$11,2)</f>
        <v/>
      </c>
      <c r="J45" s="200">
        <f>ROUND(E45*I45,2)</f>
        <v/>
      </c>
    </row>
    <row r="46" hidden="1" outlineLevel="1" ht="47.25" customFormat="1" customHeight="1" s="107">
      <c r="A46" s="199" t="n">
        <v>26</v>
      </c>
      <c r="B46" s="198" t="inlineStr">
        <is>
          <t>91.21.22-161</t>
        </is>
      </c>
      <c r="C46" s="206" t="inlineStr">
        <is>
          <t>Комплексы вакуумные для вирибровакуумной обработки бетона при устройстве полов</t>
        </is>
      </c>
      <c r="D46" s="211" t="inlineStr">
        <is>
          <t>маш.час</t>
        </is>
      </c>
      <c r="E46" s="207" t="n">
        <v>39.81526</v>
      </c>
      <c r="F46" s="157" t="n">
        <v>17.3</v>
      </c>
      <c r="G46" s="157">
        <f>ROUND(E46*F46,2)</f>
        <v/>
      </c>
      <c r="H46" s="154">
        <f>G46/G72</f>
        <v/>
      </c>
      <c r="I46" s="200">
        <f>ROUND(F46*'Прил. 10'!$D$11,2)</f>
        <v/>
      </c>
      <c r="J46" s="200">
        <f>ROUND(E46*I46,2)</f>
        <v/>
      </c>
    </row>
    <row r="47" hidden="1" outlineLevel="1" ht="31.5" customFormat="1" customHeight="1" s="107">
      <c r="A47" s="199" t="n">
        <v>27</v>
      </c>
      <c r="B47" s="198" t="inlineStr">
        <is>
          <t>91.07.08-025</t>
        </is>
      </c>
      <c r="C47" s="206" t="inlineStr">
        <is>
          <t>Растворосмесители передвижные, объем барабана 250 л</t>
        </is>
      </c>
      <c r="D47" s="211" t="inlineStr">
        <is>
          <t>маш.час</t>
        </is>
      </c>
      <c r="E47" s="207" t="n">
        <v>37.28616</v>
      </c>
      <c r="F47" s="157" t="n">
        <v>16.31</v>
      </c>
      <c r="G47" s="157">
        <f>ROUND(E47*F47,2)</f>
        <v/>
      </c>
      <c r="H47" s="154">
        <f>G47/G72</f>
        <v/>
      </c>
      <c r="I47" s="200">
        <f>ROUND(F47*'Прил. 10'!$D$11,2)</f>
        <v/>
      </c>
      <c r="J47" s="200">
        <f>ROUND(E47*I47,2)</f>
        <v/>
      </c>
    </row>
    <row r="48" hidden="1" outlineLevel="1" ht="31.5" customFormat="1" customHeight="1" s="107">
      <c r="A48" s="199" t="n">
        <v>28</v>
      </c>
      <c r="B48" s="198" t="inlineStr">
        <is>
          <t>91.06.03-047</t>
        </is>
      </c>
      <c r="C48" s="206" t="inlineStr">
        <is>
          <t>Лебедки ручные и рычажные тяговым усилием 31,39 кН (3,2 т)</t>
        </is>
      </c>
      <c r="D48" s="211" t="inlineStr">
        <is>
          <t>маш.час</t>
        </is>
      </c>
      <c r="E48" s="207" t="n">
        <v>99.7407248</v>
      </c>
      <c r="F48" s="157" t="n">
        <v>3.12</v>
      </c>
      <c r="G48" s="157">
        <f>ROUND(E48*F48,2)</f>
        <v/>
      </c>
      <c r="H48" s="154">
        <f>G48/G72</f>
        <v/>
      </c>
      <c r="I48" s="200">
        <f>ROUND(F48*'Прил. 10'!$D$11,2)</f>
        <v/>
      </c>
      <c r="J48" s="200">
        <f>ROUND(E48*I48,2)</f>
        <v/>
      </c>
    </row>
    <row r="49" hidden="1" outlineLevel="1" ht="31.5" customFormat="1" customHeight="1" s="107">
      <c r="A49" s="199" t="n">
        <v>29</v>
      </c>
      <c r="B49" s="198" t="inlineStr">
        <is>
          <t>91.06.03-055</t>
        </is>
      </c>
      <c r="C49" s="206" t="inlineStr">
        <is>
          <t>Лебедки электрические тяговым усилием 19,62 кН (2 т)</t>
        </is>
      </c>
      <c r="D49" s="211" t="inlineStr">
        <is>
          <t>маш.час</t>
        </is>
      </c>
      <c r="E49" s="207" t="n">
        <v>43.8420877</v>
      </c>
      <c r="F49" s="157" t="n">
        <v>6.66</v>
      </c>
      <c r="G49" s="157">
        <f>ROUND(E49*F49,2)</f>
        <v/>
      </c>
      <c r="H49" s="154">
        <f>G49/G72</f>
        <v/>
      </c>
      <c r="I49" s="200">
        <f>ROUND(F49*'Прил. 10'!$D$11,2)</f>
        <v/>
      </c>
      <c r="J49" s="200">
        <f>ROUND(E49*I49,2)</f>
        <v/>
      </c>
    </row>
    <row r="50" hidden="1" outlineLevel="1" ht="15.75" customFormat="1" customHeight="1" s="107">
      <c r="A50" s="199" t="n">
        <v>30</v>
      </c>
      <c r="B50" s="198" t="inlineStr">
        <is>
          <t>91.07.04-001</t>
        </is>
      </c>
      <c r="C50" s="206" t="inlineStr">
        <is>
          <t>Вибраторы глубинные</t>
        </is>
      </c>
      <c r="D50" s="211" t="inlineStr">
        <is>
          <t>маш.час</t>
        </is>
      </c>
      <c r="E50" s="207" t="n">
        <v>139.2755</v>
      </c>
      <c r="F50" s="157" t="n">
        <v>1.9</v>
      </c>
      <c r="G50" s="157">
        <f>ROUND(E50*F50,2)</f>
        <v/>
      </c>
      <c r="H50" s="154">
        <f>G50/G72</f>
        <v/>
      </c>
      <c r="I50" s="200">
        <f>ROUND(F50*'Прил. 10'!$D$11,2)</f>
        <v/>
      </c>
      <c r="J50" s="200">
        <f>ROUND(E50*I50,2)</f>
        <v/>
      </c>
    </row>
    <row r="51" hidden="1" outlineLevel="1" ht="31.5" customFormat="1" customHeight="1" s="107">
      <c r="A51" s="199" t="n">
        <v>31</v>
      </c>
      <c r="B51" s="198" t="inlineStr">
        <is>
          <t>91.07.07-041</t>
        </is>
      </c>
      <c r="C51" s="206" t="inlineStr">
        <is>
          <t>Растворонасосы, производительность 1 м3/ч</t>
        </is>
      </c>
      <c r="D51" s="211" t="inlineStr">
        <is>
          <t>маш.час</t>
        </is>
      </c>
      <c r="E51" s="207" t="n">
        <v>17.014</v>
      </c>
      <c r="F51" s="157" t="n">
        <v>14.15</v>
      </c>
      <c r="G51" s="157">
        <f>ROUND(E51*F51,2)</f>
        <v/>
      </c>
      <c r="H51" s="154">
        <f>G51/G72</f>
        <v/>
      </c>
      <c r="I51" s="200">
        <f>ROUND(F51*'Прил. 10'!$D$11,2)</f>
        <v/>
      </c>
      <c r="J51" s="200">
        <f>ROUND(E51*I51,2)</f>
        <v/>
      </c>
    </row>
    <row r="52" hidden="1" outlineLevel="1" ht="15.75" customFormat="1" customHeight="1" s="107">
      <c r="A52" s="199" t="n">
        <v>32</v>
      </c>
      <c r="B52" s="198" t="inlineStr">
        <is>
          <t>91.07.04-002</t>
        </is>
      </c>
      <c r="C52" s="206" t="inlineStr">
        <is>
          <t>Вибраторы поверхностные</t>
        </is>
      </c>
      <c r="D52" s="211" t="inlineStr">
        <is>
          <t>маш.час</t>
        </is>
      </c>
      <c r="E52" s="207" t="n">
        <v>214.1434907</v>
      </c>
      <c r="F52" s="157" t="n">
        <v>0.5</v>
      </c>
      <c r="G52" s="157">
        <f>ROUND(E52*F52,2)</f>
        <v/>
      </c>
      <c r="H52" s="154">
        <f>G52/G72</f>
        <v/>
      </c>
      <c r="I52" s="200">
        <f>ROUND(F52*'Прил. 10'!$D$11,2)</f>
        <v/>
      </c>
      <c r="J52" s="200">
        <f>ROUND(E52*I52,2)</f>
        <v/>
      </c>
    </row>
    <row r="53" hidden="1" outlineLevel="1" ht="31.5" customFormat="1" customHeight="1" s="107">
      <c r="A53" s="199" t="n">
        <v>33</v>
      </c>
      <c r="B53" s="198" t="inlineStr">
        <is>
          <t>91.21.22-441</t>
        </is>
      </c>
      <c r="C53" s="206" t="inlineStr">
        <is>
          <t>Установки для заготовки защитных покрытий тепловой изоляции</t>
        </is>
      </c>
      <c r="D53" s="211" t="inlineStr">
        <is>
          <t>маш.час</t>
        </is>
      </c>
      <c r="E53" s="207" t="n">
        <v>1.59531</v>
      </c>
      <c r="F53" s="157" t="n">
        <v>65.25</v>
      </c>
      <c r="G53" s="157">
        <f>ROUND(E53*F53,2)</f>
        <v/>
      </c>
      <c r="H53" s="154">
        <f>G53/G72</f>
        <v/>
      </c>
      <c r="I53" s="200">
        <f>ROUND(F53*'Прил. 10'!$D$11,2)</f>
        <v/>
      </c>
      <c r="J53" s="200">
        <f>ROUND(E53*I53,2)</f>
        <v/>
      </c>
    </row>
    <row r="54" hidden="1" outlineLevel="1" ht="31.5" customFormat="1" customHeight="1" s="107">
      <c r="A54" s="199" t="n">
        <v>34</v>
      </c>
      <c r="B54" s="198" t="inlineStr">
        <is>
          <t>91.07.08-024</t>
        </is>
      </c>
      <c r="C54" s="206" t="inlineStr">
        <is>
          <t>Растворосмесители передвижные, объем барабана 65 л</t>
        </is>
      </c>
      <c r="D54" s="211" t="inlineStr">
        <is>
          <t>маш.час</t>
        </is>
      </c>
      <c r="E54" s="207" t="n">
        <v>7.181386</v>
      </c>
      <c r="F54" s="157" t="n">
        <v>12.39</v>
      </c>
      <c r="G54" s="157">
        <f>ROUND(E54*F54,2)</f>
        <v/>
      </c>
      <c r="H54" s="154">
        <f>G54/G72</f>
        <v/>
      </c>
      <c r="I54" s="200">
        <f>ROUND(F54*'Прил. 10'!$D$11,2)</f>
        <v/>
      </c>
      <c r="J54" s="200">
        <f>ROUND(E54*I54,2)</f>
        <v/>
      </c>
    </row>
    <row r="55" hidden="1" outlineLevel="1" ht="31.5" customFormat="1" customHeight="1" s="107">
      <c r="A55" s="199" t="n">
        <v>35</v>
      </c>
      <c r="B55" s="198" t="inlineStr">
        <is>
          <t>91.06.03-060</t>
        </is>
      </c>
      <c r="C55" s="206" t="inlineStr">
        <is>
          <t>Лебедки электрические тяговым усилием до 5,79 кН (0,59 т)</t>
        </is>
      </c>
      <c r="D55" s="211" t="inlineStr">
        <is>
          <t>маш.час</t>
        </is>
      </c>
      <c r="E55" s="207" t="n">
        <v>47.4163839</v>
      </c>
      <c r="F55" s="157" t="n">
        <v>1.7</v>
      </c>
      <c r="G55" s="157">
        <f>ROUND(E55*F55,2)</f>
        <v/>
      </c>
      <c r="H55" s="154">
        <f>G55/G72</f>
        <v/>
      </c>
      <c r="I55" s="200">
        <f>ROUND(F55*'Прил. 10'!$D$11,2)</f>
        <v/>
      </c>
      <c r="J55" s="200">
        <f>ROUND(E55*I55,2)</f>
        <v/>
      </c>
    </row>
    <row r="56" hidden="1" outlineLevel="1" ht="15.75" customFormat="1" customHeight="1" s="107">
      <c r="A56" s="199" t="n">
        <v>36</v>
      </c>
      <c r="B56" s="198" t="inlineStr">
        <is>
          <t>91.21.12-004</t>
        </is>
      </c>
      <c r="C56" s="206" t="inlineStr">
        <is>
          <t>Ножницы электрические</t>
        </is>
      </c>
      <c r="D56" s="211" t="inlineStr">
        <is>
          <t>маш.час</t>
        </is>
      </c>
      <c r="E56" s="207" t="n">
        <v>1.765074</v>
      </c>
      <c r="F56" s="157" t="n">
        <v>33.59</v>
      </c>
      <c r="G56" s="157">
        <f>ROUND(E56*F56,2)</f>
        <v/>
      </c>
      <c r="H56" s="154">
        <f>G56/G72</f>
        <v/>
      </c>
      <c r="I56" s="200">
        <f>ROUND(F56*'Прил. 10'!$D$11,2)</f>
        <v/>
      </c>
      <c r="J56" s="200">
        <f>ROUND(E56*I56,2)</f>
        <v/>
      </c>
    </row>
    <row r="57" hidden="1" outlineLevel="1" ht="15.75" customFormat="1" customHeight="1" s="107">
      <c r="A57" s="199" t="n">
        <v>37</v>
      </c>
      <c r="B57" s="198" t="inlineStr">
        <is>
          <t>91.21.22-421</t>
        </is>
      </c>
      <c r="C57" s="206" t="inlineStr">
        <is>
          <t>Термосы 100 л</t>
        </is>
      </c>
      <c r="D57" s="211" t="inlineStr">
        <is>
          <t>маш.час</t>
        </is>
      </c>
      <c r="E57" s="207" t="n">
        <v>20.65</v>
      </c>
      <c r="F57" s="157" t="n">
        <v>2.7</v>
      </c>
      <c r="G57" s="157">
        <f>ROUND(E57*F57,2)</f>
        <v/>
      </c>
      <c r="H57" s="154">
        <f>G57/G72</f>
        <v/>
      </c>
      <c r="I57" s="200">
        <f>ROUND(F57*'Прил. 10'!$D$11,2)</f>
        <v/>
      </c>
      <c r="J57" s="200">
        <f>ROUND(E57*I57,2)</f>
        <v/>
      </c>
    </row>
    <row r="58" hidden="1" outlineLevel="1" ht="15.75" customFormat="1" customHeight="1" s="107">
      <c r="A58" s="199" t="n">
        <v>38</v>
      </c>
      <c r="B58" s="198" t="inlineStr">
        <is>
          <t>91.08.05-082</t>
        </is>
      </c>
      <c r="C58" s="206" t="inlineStr">
        <is>
          <t>Пневмобетоноукладчики 3,3 м3</t>
        </is>
      </c>
      <c r="D58" s="211" t="inlineStr">
        <is>
          <t>маш.час</t>
        </is>
      </c>
      <c r="E58" s="207" t="n">
        <v>0.65772</v>
      </c>
      <c r="F58" s="157" t="n">
        <v>72.38</v>
      </c>
      <c r="G58" s="157">
        <f>ROUND(E58*F58,2)</f>
        <v/>
      </c>
      <c r="H58" s="154">
        <f>G58/G72</f>
        <v/>
      </c>
      <c r="I58" s="200">
        <f>ROUND(F58*'Прил. 10'!$D$11,2)</f>
        <v/>
      </c>
      <c r="J58" s="200">
        <f>ROUND(E58*I58,2)</f>
        <v/>
      </c>
    </row>
    <row r="59" hidden="1" outlineLevel="1" ht="31.5" customFormat="1" customHeight="1" s="107">
      <c r="A59" s="199" t="n">
        <v>39</v>
      </c>
      <c r="B59" s="198" t="inlineStr">
        <is>
          <t>91.06.03-062</t>
        </is>
      </c>
      <c r="C59" s="206" t="inlineStr">
        <is>
          <t>Лебедки электрические тяговым усилием до 31,39 кН (3,2 т)</t>
        </is>
      </c>
      <c r="D59" s="211" t="inlineStr">
        <is>
          <t>маш.час</t>
        </is>
      </c>
      <c r="E59" s="207" t="n">
        <v>3.33236</v>
      </c>
      <c r="F59" s="157" t="n">
        <v>6.9</v>
      </c>
      <c r="G59" s="157">
        <f>ROUND(E59*F59,2)</f>
        <v/>
      </c>
      <c r="H59" s="154">
        <f>G59/G72</f>
        <v/>
      </c>
      <c r="I59" s="200">
        <f>ROUND(F59*'Прил. 10'!$D$11,2)</f>
        <v/>
      </c>
      <c r="J59" s="200">
        <f>ROUND(E59*I59,2)</f>
        <v/>
      </c>
    </row>
    <row r="60" hidden="1" outlineLevel="1" ht="15.75" customFormat="1" customHeight="1" s="107">
      <c r="A60" s="199" t="n">
        <v>40</v>
      </c>
      <c r="B60" s="198" t="inlineStr">
        <is>
          <t>91.21.07-011</t>
        </is>
      </c>
      <c r="C60" s="206" t="inlineStr">
        <is>
          <t>Машины мозаично-шлифовальные</t>
        </is>
      </c>
      <c r="D60" s="211" t="inlineStr">
        <is>
          <t>маш.час</t>
        </is>
      </c>
      <c r="E60" s="207" t="n">
        <v>14.452</v>
      </c>
      <c r="F60" s="157" t="n">
        <v>1.5</v>
      </c>
      <c r="G60" s="157">
        <f>ROUND(E60*F60,2)</f>
        <v/>
      </c>
      <c r="H60" s="154">
        <f>G60/G72</f>
        <v/>
      </c>
      <c r="I60" s="200">
        <f>ROUND(F60*'Прил. 10'!$D$11,2)</f>
        <v/>
      </c>
      <c r="J60" s="200">
        <f>ROUND(E60*I60,2)</f>
        <v/>
      </c>
    </row>
    <row r="61" hidden="1" outlineLevel="1" ht="31.5" customFormat="1" customHeight="1" s="107">
      <c r="A61" s="199" t="n">
        <v>41</v>
      </c>
      <c r="B61" s="198" t="inlineStr">
        <is>
          <t>91.06.05-012</t>
        </is>
      </c>
      <c r="C61" s="206" t="inlineStr">
        <is>
          <t>Погрузчики с вилочными подхватами, грузоподъемность 1 т</t>
        </is>
      </c>
      <c r="D61" s="211" t="inlineStr">
        <is>
          <t>маш.час</t>
        </is>
      </c>
      <c r="E61" s="207" t="n">
        <v>0.27186</v>
      </c>
      <c r="F61" s="157" t="n">
        <v>76.7</v>
      </c>
      <c r="G61" s="157">
        <f>ROUND(E61*F61,2)</f>
        <v/>
      </c>
      <c r="H61" s="154">
        <f>G61/G72</f>
        <v/>
      </c>
      <c r="I61" s="200">
        <f>ROUND(F61*'Прил. 10'!$D$11,2)</f>
        <v/>
      </c>
      <c r="J61" s="200">
        <f>ROUND(E61*I61,2)</f>
        <v/>
      </c>
    </row>
    <row r="62" hidden="1" outlineLevel="1" ht="15.75" customFormat="1" customHeight="1" s="107">
      <c r="A62" s="199" t="n">
        <v>42</v>
      </c>
      <c r="B62" s="198" t="inlineStr">
        <is>
          <t>91.21.19-031</t>
        </is>
      </c>
      <c r="C62" s="206" t="inlineStr">
        <is>
          <t>Станки сверлильные</t>
        </is>
      </c>
      <c r="D62" s="211" t="inlineStr">
        <is>
          <t>маш.час</t>
        </is>
      </c>
      <c r="E62" s="207" t="n">
        <v>4.83</v>
      </c>
      <c r="F62" s="157" t="n">
        <v>2.36</v>
      </c>
      <c r="G62" s="157">
        <f>ROUND(E62*F62,2)</f>
        <v/>
      </c>
      <c r="H62" s="154">
        <f>G62/G72</f>
        <v/>
      </c>
      <c r="I62" s="200">
        <f>ROUND(F62*'Прил. 10'!$D$11,2)</f>
        <v/>
      </c>
      <c r="J62" s="200">
        <f>ROUND(E62*I62,2)</f>
        <v/>
      </c>
    </row>
    <row r="63" hidden="1" outlineLevel="1" ht="31.5" customFormat="1" customHeight="1" s="107">
      <c r="A63" s="199" t="n">
        <v>43</v>
      </c>
      <c r="B63" s="198" t="inlineStr">
        <is>
          <t>91.21.22-638</t>
        </is>
      </c>
      <c r="C63" s="206" t="inlineStr">
        <is>
          <t>Пылесосы промышленные, мощность до 2000 Вт</t>
        </is>
      </c>
      <c r="D63" s="211" t="inlineStr">
        <is>
          <t>маш.час</t>
        </is>
      </c>
      <c r="E63" s="207" t="n">
        <v>3.31128</v>
      </c>
      <c r="F63" s="157" t="n">
        <v>3.29</v>
      </c>
      <c r="G63" s="157">
        <f>ROUND(E63*F63,2)</f>
        <v/>
      </c>
      <c r="H63" s="154">
        <f>G63/G72</f>
        <v/>
      </c>
      <c r="I63" s="200">
        <f>ROUND(F63*'Прил. 10'!$D$11,2)</f>
        <v/>
      </c>
      <c r="J63" s="200">
        <f>ROUND(E63*I63,2)</f>
        <v/>
      </c>
    </row>
    <row r="64" hidden="1" outlineLevel="1" ht="31.5" customFormat="1" customHeight="1" s="107">
      <c r="A64" s="199" t="n">
        <v>44</v>
      </c>
      <c r="B64" s="198" t="inlineStr">
        <is>
          <t>91.10.05-005</t>
        </is>
      </c>
      <c r="C64" s="206" t="inlineStr">
        <is>
          <t>Трубоукладчики для труб диаметром до 700 мм, грузоподъемность 12,5 т</t>
        </is>
      </c>
      <c r="D64" s="211" t="inlineStr">
        <is>
          <t>маш.час</t>
        </is>
      </c>
      <c r="E64" s="207" t="n">
        <v>0.06</v>
      </c>
      <c r="F64" s="157" t="n">
        <v>152.5</v>
      </c>
      <c r="G64" s="157">
        <f>ROUND(E64*F64,2)</f>
        <v/>
      </c>
      <c r="H64" s="154">
        <f>G64/G72</f>
        <v/>
      </c>
      <c r="I64" s="200">
        <f>ROUND(F64*'Прил. 10'!$D$11,2)</f>
        <v/>
      </c>
      <c r="J64" s="200">
        <f>ROUND(E64*I64,2)</f>
        <v/>
      </c>
    </row>
    <row r="65" hidden="1" outlineLevel="1" ht="47.25" customFormat="1" customHeight="1" s="107">
      <c r="A65" s="199" t="n">
        <v>45</v>
      </c>
      <c r="B65" s="198" t="inlineStr">
        <is>
          <t>91.06.06-046</t>
        </is>
      </c>
      <c r="C65" s="206" t="inlineStr">
        <is>
          <t>Подъемники одномачтовые, грузоподъемность до 500 кг, высота подъема 25 м</t>
        </is>
      </c>
      <c r="D65" s="211" t="inlineStr">
        <is>
          <t>маш.час</t>
        </is>
      </c>
      <c r="E65" s="207" t="n">
        <v>0.2849328</v>
      </c>
      <c r="F65" s="157" t="n">
        <v>27.66</v>
      </c>
      <c r="G65" s="157">
        <f>ROUND(E65*F65,2)</f>
        <v/>
      </c>
      <c r="H65" s="154">
        <f>G65/G72</f>
        <v/>
      </c>
      <c r="I65" s="200">
        <f>ROUND(F65*'Прил. 10'!$D$11,2)</f>
        <v/>
      </c>
      <c r="J65" s="200">
        <f>ROUND(E65*I65,2)</f>
        <v/>
      </c>
    </row>
    <row r="66" hidden="1" outlineLevel="1" ht="31.5" customFormat="1" customHeight="1" s="107">
      <c r="A66" s="199" t="n">
        <v>46</v>
      </c>
      <c r="B66" s="198" t="inlineStr">
        <is>
          <t>91.06.01-003</t>
        </is>
      </c>
      <c r="C66" s="206" t="inlineStr">
        <is>
          <t>Домкраты гидравлические, грузоподъемность 63-100 т</t>
        </is>
      </c>
      <c r="D66" s="211" t="inlineStr">
        <is>
          <t>маш.час</t>
        </is>
      </c>
      <c r="E66" s="207" t="n">
        <v>5.2397664</v>
      </c>
      <c r="F66" s="157" t="n">
        <v>0.9</v>
      </c>
      <c r="G66" s="157">
        <f>ROUND(E66*F66,2)</f>
        <v/>
      </c>
      <c r="H66" s="154">
        <f>G66/G72</f>
        <v/>
      </c>
      <c r="I66" s="200">
        <f>ROUND(F66*'Прил. 10'!$D$11,2)</f>
        <v/>
      </c>
      <c r="J66" s="200">
        <f>ROUND(E66*I66,2)</f>
        <v/>
      </c>
    </row>
    <row r="67" hidden="1" outlineLevel="1" ht="31.5" customFormat="1" customHeight="1" s="107">
      <c r="A67" s="199" t="n">
        <v>47</v>
      </c>
      <c r="B67" s="198" t="inlineStr">
        <is>
          <t>91.05.01-016</t>
        </is>
      </c>
      <c r="C67" s="206" t="inlineStr">
        <is>
          <t>Краны башенные, грузоподъемность 5 т</t>
        </is>
      </c>
      <c r="D67" s="211" t="inlineStr">
        <is>
          <t>маш.час</t>
        </is>
      </c>
      <c r="E67" s="207" t="n">
        <v>0.040056</v>
      </c>
      <c r="F67" s="157" t="n">
        <v>83.43000000000001</v>
      </c>
      <c r="G67" s="157">
        <f>ROUND(E67*F67,2)</f>
        <v/>
      </c>
      <c r="H67" s="154">
        <f>G67/G72</f>
        <v/>
      </c>
      <c r="I67" s="200">
        <f>ROUND(F67*'Прил. 10'!$D$11,2)</f>
        <v/>
      </c>
      <c r="J67" s="200">
        <f>ROUND(E67*I67,2)</f>
        <v/>
      </c>
    </row>
    <row r="68" hidden="1" outlineLevel="1" ht="31.5" customFormat="1" customHeight="1" s="107">
      <c r="A68" s="199" t="n">
        <v>48</v>
      </c>
      <c r="B68" s="198" t="inlineStr">
        <is>
          <t>91.21.22-443</t>
        </is>
      </c>
      <c r="C68" s="206" t="inlineStr">
        <is>
          <t>Установки для изготовления бандажей, диафрагм, пряжек</t>
        </is>
      </c>
      <c r="D68" s="211" t="inlineStr">
        <is>
          <t>маш.час</t>
        </is>
      </c>
      <c r="E68" s="207" t="n">
        <v>1.36629</v>
      </c>
      <c r="F68" s="157" t="n">
        <v>2.16</v>
      </c>
      <c r="G68" s="157">
        <f>ROUND(E68*F68,2)</f>
        <v/>
      </c>
      <c r="H68" s="154">
        <f>G68/G72</f>
        <v/>
      </c>
      <c r="I68" s="200">
        <f>ROUND(F68*'Прил. 10'!$D$11,2)</f>
        <v/>
      </c>
      <c r="J68" s="200">
        <f>ROUND(E68*I68,2)</f>
        <v/>
      </c>
    </row>
    <row r="69" hidden="1" outlineLevel="1" ht="31.5" customFormat="1" customHeight="1" s="107">
      <c r="A69" s="199" t="n">
        <v>49</v>
      </c>
      <c r="B69" s="198" t="inlineStr">
        <is>
          <t>91.06.03-033</t>
        </is>
      </c>
      <c r="C69" s="206" t="inlineStr">
        <is>
          <t>Лебедки вспомогательные шахтные с тяговым усилием 13,73 кН (1,4 т)</t>
        </is>
      </c>
      <c r="D69" s="211" t="inlineStr">
        <is>
          <t>маш.час</t>
        </is>
      </c>
      <c r="E69" s="207" t="n">
        <v>0.2061</v>
      </c>
      <c r="F69" s="157" t="n">
        <v>11.75</v>
      </c>
      <c r="G69" s="157">
        <f>ROUND(E69*F69,2)</f>
        <v/>
      </c>
      <c r="H69" s="154">
        <f>G69/G72</f>
        <v/>
      </c>
      <c r="I69" s="200">
        <f>ROUND(F69*'Прил. 10'!$D$11,2)</f>
        <v/>
      </c>
      <c r="J69" s="200">
        <f>ROUND(E69*I69,2)</f>
        <v/>
      </c>
    </row>
    <row r="70" collapsed="1" ht="15.75" customFormat="1" customHeight="1" s="107">
      <c r="A70" s="199" t="n"/>
      <c r="B70" s="199" t="inlineStr">
        <is>
          <t>Итого прочие Машины и механизмы</t>
        </is>
      </c>
      <c r="C70" s="218" t="n"/>
      <c r="D70" s="218" t="n"/>
      <c r="E70" s="218" t="n"/>
      <c r="F70" s="219" t="n"/>
      <c r="G70" s="200">
        <f>SUM(G31:G69)</f>
        <v/>
      </c>
      <c r="H70" s="154">
        <f>SUM(H31:H69)</f>
        <v/>
      </c>
      <c r="I70" s="200" t="n"/>
      <c r="J70" s="200">
        <f>SUM(J31:J69)</f>
        <v/>
      </c>
    </row>
    <row r="71" ht="30.75" customFormat="1" customHeight="1" s="107">
      <c r="A71" s="199" t="n"/>
      <c r="B71" s="201" t="inlineStr">
        <is>
          <t>Итого прочие машины и механизмы 
(с коэффициентом на демонтаж 0,7)</t>
        </is>
      </c>
      <c r="C71" s="218" t="n"/>
      <c r="D71" s="218" t="n"/>
      <c r="E71" s="218" t="n"/>
      <c r="F71" s="219" t="n"/>
      <c r="G71" s="200">
        <f>G70*0.7</f>
        <v/>
      </c>
      <c r="H71" s="154">
        <f>G71/G73</f>
        <v/>
      </c>
      <c r="I71" s="200" t="n"/>
      <c r="J71" s="200">
        <f>J70*0.7</f>
        <v/>
      </c>
    </row>
    <row r="72" ht="15.75" customFormat="1" customHeight="1" s="107">
      <c r="A72" s="199" t="n"/>
      <c r="B72" s="199" t="inlineStr">
        <is>
          <t>Итого по разделу "Машины и механизмы"</t>
        </is>
      </c>
      <c r="C72" s="218" t="n"/>
      <c r="D72" s="218" t="n"/>
      <c r="E72" s="218" t="n"/>
      <c r="F72" s="219" t="n"/>
      <c r="G72" s="200">
        <f>G29+G70</f>
        <v/>
      </c>
      <c r="H72" s="154">
        <f>H29+H70</f>
        <v/>
      </c>
      <c r="I72" s="200" t="n"/>
      <c r="J72" s="200">
        <f>J29+J70</f>
        <v/>
      </c>
    </row>
    <row r="73" ht="39" customFormat="1" customHeight="1" s="107">
      <c r="A73" s="199" t="n"/>
      <c r="B73" s="201" t="inlineStr">
        <is>
          <t>Итого по разделу «Машины и механизмы»  
(с коэффициентом на демонтаж 0,7)</t>
        </is>
      </c>
      <c r="C73" s="218" t="n"/>
      <c r="D73" s="218" t="n"/>
      <c r="E73" s="218" t="n"/>
      <c r="F73" s="219" t="n"/>
      <c r="G73" s="200">
        <f>G72*0.7</f>
        <v/>
      </c>
      <c r="H73" s="154">
        <f>G73/G73</f>
        <v/>
      </c>
      <c r="I73" s="200" t="n"/>
      <c r="J73" s="200">
        <f>J72*0.7</f>
        <v/>
      </c>
    </row>
    <row r="74" ht="15.75" customFormat="1" customHeight="1" s="107">
      <c r="A74" s="192" t="n"/>
      <c r="B74" s="197" t="inlineStr">
        <is>
          <t>Оборудование</t>
        </is>
      </c>
      <c r="C74" s="218" t="n"/>
      <c r="D74" s="218" t="n"/>
      <c r="E74" s="218" t="n"/>
      <c r="F74" s="218" t="n"/>
      <c r="G74" s="218" t="n"/>
      <c r="H74" s="218" t="n"/>
      <c r="I74" s="218" t="n"/>
      <c r="J74" s="219" t="n"/>
    </row>
    <row r="75" ht="15.75" customFormat="1" customHeight="1" s="107">
      <c r="A75" s="192" t="n"/>
      <c r="B75" s="192" t="inlineStr">
        <is>
          <t>Основное оборудование</t>
        </is>
      </c>
      <c r="C75" s="218" t="n"/>
      <c r="D75" s="218" t="n"/>
      <c r="E75" s="218" t="n"/>
      <c r="F75" s="218" t="n"/>
      <c r="G75" s="218" t="n"/>
      <c r="H75" s="218" t="n"/>
      <c r="I75" s="218" t="n"/>
      <c r="J75" s="219" t="n"/>
    </row>
    <row r="76" ht="15.75" customFormat="1" customHeight="1" s="107">
      <c r="A76" s="201" t="n"/>
      <c r="B76" s="198" t="n"/>
      <c r="C76" s="206" t="inlineStr">
        <is>
          <t>Итого основное оборудование</t>
        </is>
      </c>
      <c r="D76" s="211" t="n"/>
      <c r="E76" s="207" t="n"/>
      <c r="F76" s="208" t="n"/>
      <c r="G76" s="157" t="n">
        <v>0</v>
      </c>
      <c r="H76" s="154" t="n">
        <v>0</v>
      </c>
      <c r="I76" s="200" t="n"/>
      <c r="J76" s="200" t="n">
        <v>0</v>
      </c>
    </row>
    <row r="77" ht="15.75" customFormat="1" customHeight="1" s="107">
      <c r="A77" s="201" t="n"/>
      <c r="B77" s="198" t="n"/>
      <c r="C77" s="206" t="inlineStr">
        <is>
          <t>Итого прочее оборудование</t>
        </is>
      </c>
      <c r="D77" s="211" t="n"/>
      <c r="E77" s="207" t="n"/>
      <c r="F77" s="157" t="n"/>
      <c r="G77" s="157" t="n">
        <v>0</v>
      </c>
      <c r="H77" s="154" t="n">
        <v>0</v>
      </c>
      <c r="I77" s="200" t="n"/>
      <c r="J77" s="200" t="n">
        <v>0</v>
      </c>
    </row>
    <row r="78" ht="15.75" customFormat="1" customHeight="1" s="107">
      <c r="A78" s="192" t="n"/>
      <c r="B78" s="192" t="n"/>
      <c r="C78" s="192" t="inlineStr">
        <is>
          <t>Итого по разделу «Оборудование»</t>
        </is>
      </c>
      <c r="D78" s="192" t="n"/>
      <c r="E78" s="192" t="n"/>
      <c r="F78" s="193" t="n"/>
      <c r="G78" s="193">
        <f>G76+G77</f>
        <v/>
      </c>
      <c r="H78" s="52">
        <f>H76+H77</f>
        <v/>
      </c>
      <c r="I78" s="193" t="n"/>
      <c r="J78" s="193">
        <f>J76+J77</f>
        <v/>
      </c>
    </row>
    <row r="79" ht="15.75" customFormat="1" customHeight="1" s="107">
      <c r="A79" s="192" t="n"/>
      <c r="B79" s="192" t="n"/>
      <c r="C79" s="192" t="inlineStr">
        <is>
          <t>в том числе технологическое оборудование</t>
        </is>
      </c>
      <c r="D79" s="192" t="n"/>
      <c r="E79" s="192" t="n"/>
      <c r="F79" s="193" t="n"/>
      <c r="G79" s="193">
        <f>G78</f>
        <v/>
      </c>
      <c r="H79" s="52">
        <f>H78</f>
        <v/>
      </c>
      <c r="I79" s="193" t="n"/>
      <c r="J79" s="193">
        <f>J78</f>
        <v/>
      </c>
    </row>
    <row r="80" ht="15.75" customFormat="1" customHeight="1" s="107">
      <c r="A80" s="199" t="n"/>
      <c r="B80" s="188" t="inlineStr">
        <is>
          <t>Материалы</t>
        </is>
      </c>
      <c r="C80" s="218" t="n"/>
      <c r="D80" s="218" t="n"/>
      <c r="E80" s="218" t="n"/>
      <c r="F80" s="218" t="n"/>
      <c r="G80" s="218" t="n"/>
      <c r="H80" s="219" t="n"/>
      <c r="I80" s="200" t="n"/>
      <c r="J80" s="200" t="n"/>
    </row>
    <row r="81" ht="15.75" customFormat="1" customHeight="1" s="107">
      <c r="A81" s="199" t="n"/>
      <c r="B81" s="199" t="inlineStr">
        <is>
          <t>Основные Материалы</t>
        </is>
      </c>
      <c r="C81" s="218" t="n"/>
      <c r="D81" s="218" t="n"/>
      <c r="E81" s="218" t="n"/>
      <c r="F81" s="218" t="n"/>
      <c r="G81" s="218" t="n"/>
      <c r="H81" s="219" t="n"/>
      <c r="I81" s="200" t="n"/>
      <c r="J81" s="200" t="n"/>
    </row>
    <row r="82" ht="15.75" customFormat="1" customHeight="1" s="107">
      <c r="A82" s="199" t="n"/>
      <c r="B82" s="198" t="inlineStr">
        <is>
          <t>Итого основные Материалы</t>
        </is>
      </c>
      <c r="C82" s="218" t="n"/>
      <c r="D82" s="218" t="n"/>
      <c r="E82" s="218" t="n"/>
      <c r="F82" s="219" t="n"/>
      <c r="G82" s="157" t="n">
        <v>0</v>
      </c>
      <c r="H82" s="154" t="n">
        <v>0</v>
      </c>
      <c r="I82" s="200" t="n"/>
      <c r="J82" s="200" t="n">
        <v>0</v>
      </c>
    </row>
    <row r="83" ht="15.75" customFormat="1" customHeight="1" s="107">
      <c r="A83" s="199" t="n"/>
      <c r="B83" s="199" t="inlineStr">
        <is>
          <t>Итого прочие Материалы</t>
        </is>
      </c>
      <c r="C83" s="218" t="n"/>
      <c r="D83" s="218" t="n"/>
      <c r="E83" s="218" t="n"/>
      <c r="F83" s="219" t="n"/>
      <c r="G83" s="200" t="n">
        <v>0</v>
      </c>
      <c r="H83" s="154" t="n">
        <v>0</v>
      </c>
      <c r="I83" s="200" t="n"/>
      <c r="J83" s="200" t="n">
        <v>0</v>
      </c>
    </row>
    <row r="84" ht="15.75" customFormat="1" customHeight="1" s="107">
      <c r="A84" s="199" t="n"/>
      <c r="B84" s="199" t="inlineStr">
        <is>
          <t>Итого по разделу "Материалы"</t>
        </is>
      </c>
      <c r="C84" s="218" t="n"/>
      <c r="D84" s="218" t="n"/>
      <c r="E84" s="218" t="n"/>
      <c r="F84" s="219" t="n"/>
      <c r="G84" s="200">
        <f>G82+G83</f>
        <v/>
      </c>
      <c r="H84" s="154">
        <f>H82+H83</f>
        <v/>
      </c>
      <c r="I84" s="200" t="n"/>
      <c r="J84" s="200">
        <f>J82+J83</f>
        <v/>
      </c>
    </row>
    <row r="85" ht="15.75" customFormat="1" customHeight="1" s="107">
      <c r="A85" s="201" t="n"/>
      <c r="B85" s="211" t="n"/>
      <c r="C85" s="206" t="inlineStr">
        <is>
          <t>ИТОГО ПО РМ</t>
        </is>
      </c>
      <c r="D85" s="211" t="n"/>
      <c r="E85" s="211" t="n"/>
      <c r="F85" s="208" t="n"/>
      <c r="G85" s="208">
        <f>G14+G72+G84</f>
        <v/>
      </c>
      <c r="H85" s="161" t="n"/>
      <c r="I85" s="200" t="n"/>
      <c r="J85" s="208">
        <f>+J14+J72+J84</f>
        <v/>
      </c>
    </row>
    <row r="86" ht="35.25" customFormat="1" customHeight="1" s="107">
      <c r="A86" s="201" t="n"/>
      <c r="B86" s="211" t="n"/>
      <c r="C86" s="206" t="inlineStr">
        <is>
          <t>ИТОГО ПО РМ
(с коэффициентом на демонтаж 0,7)</t>
        </is>
      </c>
      <c r="D86" s="211" t="n"/>
      <c r="E86" s="211" t="n"/>
      <c r="F86" s="208" t="n"/>
      <c r="G86" s="208">
        <f>G15+G73</f>
        <v/>
      </c>
      <c r="H86" s="161" t="n"/>
      <c r="I86" s="200" t="n"/>
      <c r="J86" s="208">
        <f>J15+J73</f>
        <v/>
      </c>
    </row>
    <row r="87" ht="15.75" customFormat="1" customHeight="1" s="107">
      <c r="A87" s="201" t="n"/>
      <c r="B87" s="211" t="n"/>
      <c r="C87" s="206" t="inlineStr">
        <is>
          <t>Накладные расходы</t>
        </is>
      </c>
      <c r="D87" s="162" t="n">
        <v>1.0206761157709</v>
      </c>
      <c r="E87" s="211" t="n"/>
      <c r="F87" s="208" t="n"/>
      <c r="G87" s="208">
        <f>(G14+G17)*D87</f>
        <v/>
      </c>
      <c r="H87" s="161" t="n"/>
      <c r="I87" s="200" t="n"/>
      <c r="J87" s="200">
        <f>(J14+J17)*D87</f>
        <v/>
      </c>
    </row>
    <row r="88" ht="32.25" customFormat="1" customHeight="1" s="107">
      <c r="A88" s="201" t="n"/>
      <c r="B88" s="211" t="n"/>
      <c r="C88" s="206" t="inlineStr">
        <is>
          <t>Накладные расходы 
(с коэффициентом на демонтаж 0,7)</t>
        </is>
      </c>
      <c r="D88" s="162">
        <f>G88/(G15+G18)</f>
        <v/>
      </c>
      <c r="E88" s="211" t="n"/>
      <c r="F88" s="208" t="n"/>
      <c r="G88" s="208">
        <f>G87*0.7</f>
        <v/>
      </c>
      <c r="H88" s="161" t="n"/>
      <c r="I88" s="200" t="n"/>
      <c r="J88" s="200">
        <f>ROUND(D88*(J15+J18),2)</f>
        <v/>
      </c>
    </row>
    <row r="89" ht="15.75" customFormat="1" customHeight="1" s="107">
      <c r="A89" s="201" t="n"/>
      <c r="B89" s="211" t="n"/>
      <c r="C89" s="206" t="inlineStr">
        <is>
          <t>Сметная прибыль</t>
        </is>
      </c>
      <c r="D89" s="162" t="n">
        <v>0.5955629234366701</v>
      </c>
      <c r="E89" s="211" t="n"/>
      <c r="F89" s="208" t="n"/>
      <c r="G89" s="208">
        <f>(G14+G17)*D89</f>
        <v/>
      </c>
      <c r="H89" s="161" t="n"/>
      <c r="I89" s="200" t="n"/>
      <c r="J89" s="200">
        <f>(J14+J17)*D89</f>
        <v/>
      </c>
    </row>
    <row r="90" ht="36" customFormat="1" customHeight="1" s="107">
      <c r="A90" s="201" t="n"/>
      <c r="B90" s="211" t="n"/>
      <c r="C90" s="206" t="inlineStr">
        <is>
          <t>Сметная прибыль 
(с коэффициентом на демонтаж 0,7)</t>
        </is>
      </c>
      <c r="D90" s="162">
        <f>G90/(G$15+G$18)</f>
        <v/>
      </c>
      <c r="E90" s="211" t="n"/>
      <c r="F90" s="208" t="n"/>
      <c r="G90" s="208">
        <f>G89*0.7</f>
        <v/>
      </c>
      <c r="H90" s="161" t="n"/>
      <c r="I90" s="200" t="n"/>
      <c r="J90" s="200">
        <f>ROUND(D90*(J15+J18),2)</f>
        <v/>
      </c>
    </row>
    <row r="91" ht="28.5" customFormat="1" customHeight="1" s="107">
      <c r="A91" s="201" t="n"/>
      <c r="B91" s="211" t="n"/>
      <c r="C91" s="206" t="inlineStr">
        <is>
          <t>Итого СМР (с НР и СП) 
(с коэффициентом на демонтаж 0,7)</t>
        </is>
      </c>
      <c r="D91" s="211" t="n"/>
      <c r="E91" s="211" t="n"/>
      <c r="F91" s="208" t="n"/>
      <c r="G91" s="208">
        <f>G86+G88+G90</f>
        <v/>
      </c>
      <c r="H91" s="161" t="n"/>
      <c r="I91" s="200" t="n"/>
      <c r="J91" s="208">
        <f>J86+J88+J90</f>
        <v/>
      </c>
    </row>
    <row r="92" ht="28.5" customFormat="1" customHeight="1" s="107">
      <c r="A92" s="201" t="n"/>
      <c r="B92" s="211" t="n"/>
      <c r="C92" s="206" t="inlineStr">
        <is>
          <t>ВСЕГО СМР + ОБОРУДОВАНИЕ 
(с коэффициентом на демонтаж 0,7)</t>
        </is>
      </c>
      <c r="D92" s="211" t="n"/>
      <c r="E92" s="211" t="n"/>
      <c r="F92" s="208" t="n"/>
      <c r="G92" s="208">
        <f>G78+G91</f>
        <v/>
      </c>
      <c r="H92" s="161" t="n"/>
      <c r="I92" s="200" t="n"/>
      <c r="J92" s="200">
        <f>J78+J91</f>
        <v/>
      </c>
    </row>
    <row r="93" ht="15.75" customFormat="1" customHeight="1" s="107">
      <c r="A93" s="201" t="n"/>
      <c r="B93" s="211" t="n"/>
      <c r="C93" s="206" t="inlineStr">
        <is>
          <t>ИТОГО ПОКАЗАТЕЛЬ НА ЕД. ИЗМ.</t>
        </is>
      </c>
      <c r="D93" s="211" t="inlineStr">
        <is>
          <t>м2</t>
        </is>
      </c>
      <c r="E93" s="211" t="n">
        <v>642</v>
      </c>
      <c r="F93" s="208" t="n"/>
      <c r="G93" s="208">
        <f>G92/E93</f>
        <v/>
      </c>
      <c r="H93" s="161" t="n"/>
      <c r="I93" s="200" t="n"/>
      <c r="J93" s="208">
        <f>J92/E93</f>
        <v/>
      </c>
    </row>
    <row r="94" ht="15.75" customFormat="1" customHeight="1" s="107">
      <c r="A94" s="107" t="n"/>
      <c r="B94" s="107" t="n"/>
      <c r="C94" s="107" t="n"/>
      <c r="E94" s="107" t="n"/>
      <c r="F94" s="144" t="n"/>
      <c r="G94" s="144" t="n"/>
      <c r="I94" s="144" t="n"/>
      <c r="J94" s="144" t="n"/>
    </row>
    <row r="95" ht="15.75" customFormat="1" customHeight="1" s="107">
      <c r="A95" s="107" t="n"/>
      <c r="B95" s="107" t="n"/>
      <c r="C95" s="107" t="n"/>
      <c r="E95" s="107" t="n"/>
      <c r="F95" s="144" t="n"/>
      <c r="G95" s="144" t="n"/>
      <c r="I95" s="144" t="n"/>
      <c r="J95" s="144" t="n"/>
    </row>
    <row r="96" ht="15.75" customFormat="1" customHeight="1" s="107">
      <c r="A96" s="103" t="n"/>
      <c r="B96" s="107" t="n"/>
      <c r="C96" s="107" t="n"/>
      <c r="E96" s="107" t="n"/>
      <c r="F96" s="144" t="n"/>
      <c r="G96" s="144" t="n"/>
      <c r="I96" s="144" t="n"/>
      <c r="J96" s="144" t="n"/>
    </row>
    <row r="97" ht="15.75" customFormat="1" customHeight="1" s="107">
      <c r="A97" s="107" t="n"/>
      <c r="B97" s="107" t="n"/>
      <c r="C97" s="107" t="n"/>
      <c r="E97" s="107" t="n"/>
      <c r="F97" s="144" t="n"/>
      <c r="G97" s="144" t="n"/>
      <c r="I97" s="144" t="n"/>
      <c r="J97" s="144" t="n"/>
    </row>
    <row r="98" ht="15.75" customFormat="1" customHeight="1" s="107">
      <c r="A98" s="107" t="n"/>
      <c r="B98" s="107" t="n"/>
      <c r="C98" s="107" t="n"/>
      <c r="E98" s="107" t="n"/>
      <c r="F98" s="144" t="n"/>
      <c r="G98" s="144" t="n"/>
      <c r="I98" s="144" t="n"/>
      <c r="J98" s="144" t="n"/>
    </row>
    <row r="99" ht="15.75" customFormat="1" customHeight="1" s="107">
      <c r="A99" s="103" t="n"/>
      <c r="B99" s="107" t="n"/>
      <c r="C99" s="107" t="n"/>
      <c r="E99" s="107" t="n"/>
      <c r="F99" s="144" t="n"/>
      <c r="G99" s="144" t="n"/>
      <c r="I99" s="144" t="n"/>
      <c r="J99" s="144" t="n"/>
    </row>
    <row r="100" ht="15.75" customFormat="1" customHeight="1" s="107">
      <c r="A100" s="107" t="n"/>
      <c r="B100" s="107" t="n"/>
      <c r="C100" s="107" t="n"/>
      <c r="E100" s="107" t="n"/>
      <c r="F100" s="144" t="n"/>
      <c r="G100" s="144" t="n"/>
      <c r="I100" s="144" t="n"/>
      <c r="J100" s="144" t="n"/>
    </row>
  </sheetData>
  <mergeCells count="30">
    <mergeCell ref="H9:H10"/>
    <mergeCell ref="B72:F72"/>
    <mergeCell ref="B71:F71"/>
    <mergeCell ref="H2:J2"/>
    <mergeCell ref="B80:H80"/>
    <mergeCell ref="B20:H20"/>
    <mergeCell ref="B70:F70"/>
    <mergeCell ref="C9:C10"/>
    <mergeCell ref="E9:E10"/>
    <mergeCell ref="B16:H16"/>
    <mergeCell ref="B74:J74"/>
    <mergeCell ref="B81:H81"/>
    <mergeCell ref="B82:F82"/>
    <mergeCell ref="B9:B10"/>
    <mergeCell ref="B29:F29"/>
    <mergeCell ref="D9:D10"/>
    <mergeCell ref="B73:F73"/>
    <mergeCell ref="B12:H12"/>
    <mergeCell ref="D6:J6"/>
    <mergeCell ref="B75:J75"/>
    <mergeCell ref="B84:F84"/>
    <mergeCell ref="F9:G9"/>
    <mergeCell ref="B30:F30"/>
    <mergeCell ref="A4:H4"/>
    <mergeCell ref="B83:F83"/>
    <mergeCell ref="A9:A10"/>
    <mergeCell ref="A6:C6"/>
    <mergeCell ref="A7:C7"/>
    <mergeCell ref="B19:H19"/>
    <mergeCell ref="I9:J9"/>
  </mergeCells>
  <conditionalFormatting sqref="E13:E100">
    <cfRule type="expression" priority="1" dxfId="0" stopIfTrue="1">
      <formula>E13&gt;=1/10000</formula>
    </cfRule>
  </conditionalFormatting>
  <printOptions gridLines="0" gridLinesSet="1"/>
  <pageMargins left="0.7" right="0.7" top="0.75" bottom="0.75" header="0.3" footer="0.3"/>
  <pageSetup orientation="portrait" paperSize="9" scale="47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showGridLines="1" showRowColHeaders="1" tabSelected="0" view="pageBreakPreview" zoomScale="85" workbookViewId="0">
      <selection activeCell="G13" sqref="G13"/>
    </sheetView>
  </sheetViews>
  <sheetFormatPr baseColWidth="8" defaultColWidth="9.140625" defaultRowHeight="14.4" outlineLevelRow="0"/>
  <cols>
    <col width="5.7109375" customWidth="1" style="105" min="1" max="1"/>
    <col width="14.85546875" customWidth="1" style="105" min="2" max="2"/>
    <col width="39.140625" customWidth="1" style="105" min="3" max="3"/>
    <col width="8.28515625" customWidth="1" style="105" min="4" max="4"/>
    <col width="13.5703125" customWidth="1" style="105" min="5" max="5"/>
    <col width="12.42578125" customWidth="1" style="105" min="6" max="6"/>
    <col width="14.140625" customWidth="1" style="105" min="7" max="7"/>
    <col width="9.140625" customWidth="1" style="105" min="8" max="8"/>
  </cols>
  <sheetData>
    <row r="1" ht="15.75" customHeight="1" s="105">
      <c r="A1" s="209" t="inlineStr">
        <is>
          <t>Приложение №6</t>
        </is>
      </c>
    </row>
    <row r="2" ht="21.75" customHeight="1" s="105">
      <c r="A2" s="209" t="n"/>
      <c r="B2" s="209" t="n"/>
      <c r="C2" s="209" t="n"/>
      <c r="D2" s="209" t="n"/>
      <c r="E2" s="209" t="n"/>
      <c r="F2" s="209" t="n"/>
      <c r="G2" s="209" t="n"/>
    </row>
    <row r="3" ht="15.75" customHeight="1" s="105">
      <c r="A3" s="215" t="inlineStr">
        <is>
          <t>Расчет стоимости оборудования</t>
        </is>
      </c>
    </row>
    <row r="4" ht="25.5" customHeight="1" s="105">
      <c r="A4" s="213">
        <f>'Прил.5 Расчет СМР и ОБ'!$A$6&amp;'Прил.5 Расчет СМР и ОБ'!$D$6</f>
        <v/>
      </c>
    </row>
    <row r="5" ht="15.75" customHeight="1" s="105">
      <c r="A5" s="107" t="n"/>
      <c r="B5" s="107" t="n"/>
      <c r="C5" s="107" t="n"/>
      <c r="D5" s="107" t="n"/>
      <c r="E5" s="107" t="n"/>
      <c r="F5" s="107" t="n"/>
      <c r="G5" s="107" t="n"/>
    </row>
    <row r="6" ht="30" customFormat="1" customHeight="1" s="107">
      <c r="A6" s="211" t="inlineStr">
        <is>
          <t>№ пп.</t>
        </is>
      </c>
      <c r="B6" s="211" t="inlineStr">
        <is>
          <t>Код ресурса</t>
        </is>
      </c>
      <c r="C6" s="211" t="inlineStr">
        <is>
          <t>Наименование</t>
        </is>
      </c>
      <c r="D6" s="211" t="inlineStr">
        <is>
          <t>Ед. изм.</t>
        </is>
      </c>
      <c r="E6" s="214" t="inlineStr">
        <is>
          <t>Кол-во единиц по проектным данным</t>
        </is>
      </c>
      <c r="F6" s="211" t="inlineStr">
        <is>
          <t>Сметная стоимость в ценах на 01.01.2000 (руб.)</t>
        </is>
      </c>
      <c r="G6" s="219" t="n"/>
    </row>
    <row r="7" ht="15.75" customFormat="1" customHeight="1" s="107">
      <c r="A7" s="221" t="n"/>
      <c r="B7" s="221" t="n"/>
      <c r="C7" s="221" t="n"/>
      <c r="D7" s="221" t="n"/>
      <c r="E7" s="221" t="n"/>
      <c r="F7" s="214" t="inlineStr">
        <is>
          <t>на ед. изм.</t>
        </is>
      </c>
      <c r="G7" s="214" t="inlineStr">
        <is>
          <t>общая</t>
        </is>
      </c>
    </row>
    <row r="8" ht="15.75" customFormat="1" customHeight="1" s="107">
      <c r="A8" s="214" t="n">
        <v>1</v>
      </c>
      <c r="B8" s="214" t="n">
        <v>2</v>
      </c>
      <c r="C8" s="214" t="n">
        <v>3</v>
      </c>
      <c r="D8" s="214" t="n">
        <v>4</v>
      </c>
      <c r="E8" s="214" t="n">
        <v>5</v>
      </c>
      <c r="F8" s="214" t="n">
        <v>6</v>
      </c>
      <c r="G8" s="214" t="n">
        <v>7</v>
      </c>
    </row>
    <row r="9" ht="15.75" customFormat="1" customHeight="1" s="107">
      <c r="A9" s="201" t="n"/>
      <c r="B9" s="206" t="inlineStr">
        <is>
          <t>ИНЖЕНЕРНОЕ ОБОРУДОВАНИЕ</t>
        </is>
      </c>
      <c r="C9" s="218" t="n"/>
      <c r="D9" s="218" t="n"/>
      <c r="E9" s="218" t="n"/>
      <c r="F9" s="218" t="n"/>
      <c r="G9" s="219" t="n"/>
    </row>
    <row r="10" ht="31.5" customFormat="1" customHeight="1" s="107">
      <c r="A10" s="211" t="n"/>
      <c r="B10" s="66" t="n"/>
      <c r="C10" s="206" t="inlineStr">
        <is>
          <t>ИТОГО ИНЖЕНЕРНОЕ ОБОРУДОВАНИЕ</t>
        </is>
      </c>
      <c r="D10" s="66" t="n"/>
      <c r="E10" s="67" t="n"/>
      <c r="F10" s="208" t="n"/>
      <c r="G10" s="208" t="n">
        <v>0</v>
      </c>
    </row>
    <row r="11" ht="15.75" customFormat="1" customHeight="1" s="107">
      <c r="A11" s="211" t="n"/>
      <c r="B11" s="206" t="inlineStr">
        <is>
          <t>ТЕХНОЛОГИЧЕСКОЕ ОБОРУДОВАНИЕ</t>
        </is>
      </c>
      <c r="C11" s="218" t="n"/>
      <c r="D11" s="218" t="n"/>
      <c r="E11" s="218" t="n"/>
      <c r="F11" s="218" t="n"/>
      <c r="G11" s="219" t="n"/>
    </row>
    <row r="12" ht="31.5" customFormat="1" customHeight="1" s="107">
      <c r="A12" s="211" t="n"/>
      <c r="B12" s="206" t="n"/>
      <c r="C12" s="206" t="inlineStr">
        <is>
          <t>ИТОГО ТЕХНОЛОГИЧЕСКОЕ ОБОРУДОВАНИЕ</t>
        </is>
      </c>
      <c r="D12" s="206" t="n"/>
      <c r="E12" s="207" t="n"/>
      <c r="F12" s="208" t="n"/>
      <c r="G12" s="208" t="n">
        <v>0</v>
      </c>
    </row>
    <row r="13" ht="15.75" customFormat="1" customHeight="1" s="107">
      <c r="A13" s="211" t="n"/>
      <c r="B13" s="206" t="n"/>
      <c r="C13" s="206" t="inlineStr">
        <is>
          <t>Итого по разделу "Оборудование"</t>
        </is>
      </c>
      <c r="D13" s="206" t="n"/>
      <c r="E13" s="207" t="n"/>
      <c r="F13" s="208" t="n"/>
      <c r="G13" s="208">
        <f>G12</f>
        <v/>
      </c>
    </row>
    <row r="14" ht="15.75" customFormat="1" customHeight="1" s="107"/>
    <row r="15" ht="15.75" customFormat="1" customHeight="1" s="107">
      <c r="A15" s="107" t="inlineStr">
        <is>
          <t>Составил ______________________        М.С. Колотиевская</t>
        </is>
      </c>
      <c r="B15" s="107" t="n"/>
      <c r="C15" s="107" t="n"/>
    </row>
    <row r="16" ht="15.75" customFormat="1" customHeight="1" s="107">
      <c r="A16" s="103" t="inlineStr">
        <is>
          <t xml:space="preserve">                         (подпись, инициалы, фамилия)</t>
        </is>
      </c>
      <c r="B16" s="107" t="n"/>
      <c r="C16" s="107" t="n"/>
    </row>
    <row r="17" ht="15.75" customFormat="1" customHeight="1" s="107">
      <c r="A17" s="107" t="n"/>
      <c r="B17" s="107" t="n"/>
      <c r="C17" s="107" t="n"/>
    </row>
    <row r="18" ht="15.75" customFormat="1" customHeight="1" s="107">
      <c r="A18" s="107" t="inlineStr">
        <is>
          <t>Проверил ______________________       М.С. Колотиевская</t>
        </is>
      </c>
      <c r="B18" s="107" t="n"/>
      <c r="C18" s="107" t="n"/>
    </row>
    <row r="19" ht="15.75" customFormat="1" customHeight="1" s="107">
      <c r="A19" s="103" t="inlineStr">
        <is>
          <t xml:space="preserve">                        (подпись, инициалы, фамилия)</t>
        </is>
      </c>
      <c r="B19" s="107" t="n"/>
      <c r="C19" s="107" t="n"/>
    </row>
    <row r="20" ht="15.75" customFormat="1" customHeight="1" s="107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showGridLines="1" showRowColHeaders="1" tabSelected="0" view="pageBreakPreview" workbookViewId="0">
      <selection activeCell="B11" sqref="B11"/>
    </sheetView>
  </sheetViews>
  <sheetFormatPr baseColWidth="8" defaultColWidth="8.85546875" defaultRowHeight="14.4" outlineLevelRow="0"/>
  <cols>
    <col width="14.42578125" customWidth="1" style="107" min="1" max="1"/>
    <col width="29.7109375" customWidth="1" style="107" min="2" max="2"/>
    <col width="39.140625" customWidth="1" style="107" min="3" max="3"/>
    <col width="24.5703125" customWidth="1" style="107" min="4" max="4"/>
    <col width="8.85546875" customWidth="1" style="107" min="5" max="5"/>
  </cols>
  <sheetData>
    <row r="1">
      <c r="D1" s="209" t="inlineStr">
        <is>
          <t>Приложение №7</t>
        </is>
      </c>
    </row>
    <row r="2">
      <c r="A2" s="209" t="n"/>
      <c r="B2" s="209" t="n"/>
      <c r="C2" s="209" t="n"/>
      <c r="D2" s="209" t="n"/>
    </row>
    <row r="3" ht="24.75" customHeight="1" s="105">
      <c r="A3" s="215" t="inlineStr">
        <is>
          <t>Расчет показателя УНЦ</t>
        </is>
      </c>
    </row>
    <row r="4" ht="24.75" customHeight="1" s="105">
      <c r="A4" s="215" t="n"/>
      <c r="B4" s="215" t="n"/>
      <c r="C4" s="215" t="n"/>
      <c r="D4" s="215" t="n"/>
    </row>
    <row r="5" ht="24.6" customHeight="1" s="105">
      <c r="A5" s="213">
        <f>'Прил.5 Расчет СМР и ОБ'!$A$6&amp;'Прил.5 Расчет СМР и ОБ'!$D$6</f>
        <v/>
      </c>
      <c r="D5" s="213" t="n"/>
    </row>
    <row r="6" ht="19.9" customHeight="1" s="105">
      <c r="A6" s="213">
        <f>'Прил.5 Расчет СМР и ОБ'!$A$7</f>
        <v/>
      </c>
      <c r="D6" s="213" t="n"/>
    </row>
    <row r="8" ht="14.45" customHeight="1" s="105">
      <c r="A8" s="214" t="inlineStr">
        <is>
          <t>Код показателя</t>
        </is>
      </c>
      <c r="B8" s="214" t="inlineStr">
        <is>
          <t>Наименование показателя</t>
        </is>
      </c>
      <c r="C8" s="214" t="inlineStr">
        <is>
          <t>Наименование РМ, входящих в состав показателя</t>
        </is>
      </c>
      <c r="D8" s="214" t="inlineStr">
        <is>
          <t>Норматив цены на 01.01.2023, тыс.руб.</t>
        </is>
      </c>
    </row>
    <row r="9" ht="15" customHeight="1" s="105">
      <c r="A9" s="221" t="n"/>
      <c r="B9" s="221" t="n"/>
      <c r="C9" s="221" t="n"/>
      <c r="D9" s="221" t="n"/>
    </row>
    <row r="10">
      <c r="A10" s="214" t="n">
        <v>1</v>
      </c>
      <c r="B10" s="214" t="n">
        <v>2</v>
      </c>
      <c r="C10" s="214" t="n">
        <v>3</v>
      </c>
      <c r="D10" s="214" t="n">
        <v>4</v>
      </c>
    </row>
    <row r="11" ht="41.45" customHeight="1" s="105">
      <c r="A11" s="214" t="inlineStr">
        <is>
          <t>М7-12</t>
        </is>
      </c>
      <c r="B11" s="214" t="inlineStr">
        <is>
          <t>УНЦ на демонтаж зданий и сооружений</t>
        </is>
      </c>
      <c r="C11" s="101" t="inlineStr">
        <is>
          <t>Демонтаж АБК</t>
        </is>
      </c>
      <c r="D11" s="113">
        <f>ROUND('Прил.4 РМ'!$C$41/1000,2)</f>
        <v/>
      </c>
      <c r="E11" s="103" t="n"/>
    </row>
    <row r="12">
      <c r="B12" s="209" t="n"/>
    </row>
    <row r="13">
      <c r="A13" s="107" t="inlineStr">
        <is>
          <t>Составил ______________________        М.С. Колотиевская</t>
        </is>
      </c>
    </row>
    <row r="14">
      <c r="A14" s="103" t="inlineStr">
        <is>
          <t xml:space="preserve">                         (подпись, инициалы, фамилия)</t>
        </is>
      </c>
    </row>
    <row r="16">
      <c r="A16" s="107" t="inlineStr">
        <is>
          <t>Проверил ______________________       М.С. Колотиевская</t>
        </is>
      </c>
    </row>
    <row r="17">
      <c r="A17" s="103" t="inlineStr">
        <is>
          <t xml:space="preserve">                        (подпись, инициалы, фамилия)</t>
        </is>
      </c>
    </row>
  </sheetData>
  <mergeCells count="7">
    <mergeCell ref="A8:A9"/>
    <mergeCell ref="C8:C9"/>
    <mergeCell ref="A5:C5"/>
    <mergeCell ref="A3:D3"/>
    <mergeCell ref="A6:C6"/>
    <mergeCell ref="D8:D9"/>
    <mergeCell ref="B8:B9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topLeftCell="A6" workbookViewId="0">
      <selection activeCell="D16" sqref="D16"/>
    </sheetView>
  </sheetViews>
  <sheetFormatPr baseColWidth="8" defaultRowHeight="14.4" outlineLevelRow="0"/>
  <cols>
    <col width="9.140625" customWidth="1" style="105" min="1" max="1"/>
    <col width="40.7109375" customWidth="1" style="105" min="2" max="2"/>
    <col width="37" customWidth="1" style="105" min="3" max="3"/>
    <col width="32" customWidth="1" style="105" min="4" max="4"/>
    <col width="9.140625" customWidth="1" style="105" min="5" max="5"/>
  </cols>
  <sheetData>
    <row r="4" ht="15.75" customHeight="1" s="105">
      <c r="B4" s="163" t="inlineStr">
        <is>
          <t>Приложение № 10</t>
        </is>
      </c>
    </row>
    <row r="5" ht="18.75" customHeight="1" s="105">
      <c r="B5" s="14" t="n"/>
    </row>
    <row r="6" ht="15.75" customHeight="1" s="105">
      <c r="B6" s="215" t="inlineStr">
        <is>
          <t>Используемые индексы изменений сметной стоимости и нормы сопутствующих затрат</t>
        </is>
      </c>
    </row>
    <row r="7" ht="18.75" customHeight="1" s="105">
      <c r="B7" s="15" t="n"/>
    </row>
    <row r="8" ht="47.25" customFormat="1" customHeight="1" s="107">
      <c r="B8" s="214" t="inlineStr">
        <is>
          <t>Наименование индекса / норм сопутствующих затрат</t>
        </is>
      </c>
      <c r="C8" s="214" t="inlineStr">
        <is>
          <t>Дата применения и обоснование индекса / норм сопутствующих затрат</t>
        </is>
      </c>
      <c r="D8" s="214" t="inlineStr">
        <is>
          <t>Размер индекса / норма сопутствующих затрат</t>
        </is>
      </c>
    </row>
    <row r="9" ht="15.75" customFormat="1" customHeight="1" s="107">
      <c r="B9" s="214" t="n">
        <v>1</v>
      </c>
      <c r="C9" s="214" t="n">
        <v>2</v>
      </c>
      <c r="D9" s="214" t="n">
        <v>3</v>
      </c>
    </row>
    <row r="10" ht="31.5" customFormat="1" customHeight="1" s="107">
      <c r="B10" s="214" t="inlineStr">
        <is>
          <t xml:space="preserve">Индекс изменения сметной стоимости на 1 квартал 2023 года. ОЗП </t>
        </is>
      </c>
      <c r="C10" s="214" t="inlineStr">
        <is>
          <t>Письмо Минстроя России от 30.03.2023г. №17106-ИФ/09  прил.1</t>
        </is>
      </c>
      <c r="D10" s="214" t="n">
        <v>44.29</v>
      </c>
    </row>
    <row r="11" ht="31.5" customFormat="1" customHeight="1" s="107">
      <c r="B11" s="214" t="inlineStr">
        <is>
          <t>Индекс изменения сметной стоимости на 1 квартал 2023 года. ЭМ</t>
        </is>
      </c>
      <c r="C11" s="214" t="inlineStr">
        <is>
          <t>Письмо Минстроя России от 30.03.2023г. №17106-ИФ/09  прил.1</t>
        </is>
      </c>
      <c r="D11" s="214" t="n">
        <v>13.47</v>
      </c>
    </row>
    <row r="12" ht="31.5" customFormat="1" customHeight="1" s="107">
      <c r="B12" s="214" t="inlineStr">
        <is>
          <t>Индекс изменения сметной стоимости на 1 квартал 2023 года. МАТ</t>
        </is>
      </c>
      <c r="C12" s="214" t="inlineStr">
        <is>
          <t>Письмо Минстроя России от 30.03.2023г. №17106-ИФ/09  прил.1</t>
        </is>
      </c>
      <c r="D12" s="214" t="n">
        <v>8.039999999999999</v>
      </c>
    </row>
    <row r="13" ht="31.5" customFormat="1" customHeight="1" s="107">
      <c r="B13" s="214" t="inlineStr">
        <is>
          <t>Индекс изменения сметной стоимости на 1 квартал 2023 года. ОБ</t>
        </is>
      </c>
      <c r="C13" s="17" t="inlineStr">
        <is>
          <t>Письмо Минстроя России от 23.02.2023г. №9791-ИФ/09 прил.6</t>
        </is>
      </c>
      <c r="D13" s="214" t="n">
        <v>6.26</v>
      </c>
    </row>
    <row r="14" ht="78.75" customFormat="1" customHeight="1" s="107">
      <c r="B14" s="214" t="inlineStr">
        <is>
          <t>Временные здания и сооружения</t>
        </is>
      </c>
      <c r="C14" s="21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8" t="n">
        <v>0.039</v>
      </c>
    </row>
    <row r="15" ht="78.75" customFormat="1" customHeight="1" s="107">
      <c r="B15" s="214" t="inlineStr">
        <is>
          <t>Дополнительные затраты при производстве строительно-монтажных работ в зимнее время</t>
        </is>
      </c>
      <c r="C15" s="21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8" t="n">
        <v>0.021</v>
      </c>
      <c r="E15" s="41" t="n"/>
    </row>
    <row r="16" ht="15.75" customFormat="1" customHeight="1" s="107">
      <c r="B16" s="214" t="inlineStr">
        <is>
          <t>Пусконаладочные работы</t>
        </is>
      </c>
      <c r="C16" s="214" t="n"/>
      <c r="D16" s="214" t="inlineStr">
        <is>
          <t>расчёт</t>
        </is>
      </c>
    </row>
    <row r="17" ht="31.5" customFormat="1" customHeight="1" s="107">
      <c r="B17" s="214" t="inlineStr">
        <is>
          <t>Строительный контроль</t>
        </is>
      </c>
      <c r="C17" s="214" t="inlineStr">
        <is>
          <t>Постановление Правительства РФ от 21.06.10 г. № 468</t>
        </is>
      </c>
      <c r="D17" s="18" t="n">
        <v>0.0214</v>
      </c>
    </row>
    <row r="18" ht="15.75" customFormat="1" customHeight="1" s="107">
      <c r="B18" s="214" t="inlineStr">
        <is>
          <t>Авторский надзор</t>
        </is>
      </c>
      <c r="C18" s="214" t="inlineStr">
        <is>
          <t>Приказ от 4.08.2020 № 421/пр п.173</t>
        </is>
      </c>
      <c r="D18" s="18" t="n">
        <v>0.002</v>
      </c>
    </row>
    <row r="19" ht="15.75" customFormat="1" customHeight="1" s="107">
      <c r="B19" s="214" t="inlineStr">
        <is>
          <t>Непредвиденные расходы</t>
        </is>
      </c>
      <c r="C19" s="214" t="inlineStr">
        <is>
          <t>Приказ от 4.08.2020 № 421/пр п.179</t>
        </is>
      </c>
      <c r="D19" s="18" t="n">
        <v>0.03</v>
      </c>
    </row>
    <row r="20" ht="15.75" customFormat="1" customHeight="1" s="107">
      <c r="B20" s="167" t="n"/>
    </row>
    <row r="21" ht="15.75" customFormat="1" customHeight="1" s="107">
      <c r="B21" s="167" t="n"/>
    </row>
    <row r="22" ht="15.75" customFormat="1" customHeight="1" s="107">
      <c r="B22" s="167" t="n"/>
    </row>
    <row r="23" ht="15.75" customFormat="1" customHeight="1" s="107">
      <c r="B23" s="167" t="n"/>
    </row>
    <row r="24" ht="15.75" customFormat="1" customHeight="1" s="107"/>
    <row r="25" ht="15.75" customFormat="1" customHeight="1" s="107"/>
    <row r="26" ht="15.75" customFormat="1" customHeight="1" s="107">
      <c r="B26" s="107" t="inlineStr">
        <is>
          <t>Составил ______________________        М.С. Колотиевская</t>
        </is>
      </c>
      <c r="C26" s="107" t="n"/>
    </row>
    <row r="27" ht="15.75" customFormat="1" customHeight="1" s="107">
      <c r="B27" s="103" t="inlineStr">
        <is>
          <t xml:space="preserve">                         (подпись, инициалы, фамилия)</t>
        </is>
      </c>
      <c r="C27" s="107" t="n"/>
    </row>
    <row r="28" ht="15.75" customFormat="1" customHeight="1" s="107">
      <c r="B28" s="107" t="n"/>
      <c r="C28" s="107" t="n"/>
    </row>
    <row r="29" ht="15.75" customFormat="1" customHeight="1" s="107">
      <c r="B29" s="107" t="inlineStr">
        <is>
          <t>Проверил ______________________        М.С. Колотиевская</t>
        </is>
      </c>
      <c r="C29" s="107" t="n"/>
    </row>
    <row r="30" ht="15.75" customFormat="1" customHeight="1" s="107">
      <c r="B30" s="103" t="inlineStr">
        <is>
          <t xml:space="preserve">                        (подпись, инициалы, фамилия)</t>
        </is>
      </c>
      <c r="C30" s="107" t="n"/>
    </row>
    <row r="31" ht="15.75" customFormat="1" customHeight="1" s="107"/>
    <row r="32" ht="15.75" customFormat="1" customHeight="1" s="107"/>
  </sheetData>
  <mergeCells count="2"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40625" defaultRowHeight="14.4" outlineLevelRow="0"/>
  <cols>
    <col width="44.85546875" customWidth="1" style="105" min="2" max="2"/>
    <col width="13" customWidth="1" style="105" min="3" max="3"/>
    <col width="22.85546875" customWidth="1" style="105" min="4" max="4"/>
    <col width="21.5703125" customWidth="1" style="105" min="5" max="5"/>
    <col width="43.85546875" customWidth="1" style="105" min="6" max="6"/>
  </cols>
  <sheetData>
    <row r="1" s="105"/>
    <row r="2" ht="17.25" customHeight="1" s="105">
      <c r="A2" s="215" t="inlineStr">
        <is>
          <t>Расчет размера средств на оплату труда рабочих-строителей в текущем уровне цен (ФОТр.тек.)</t>
        </is>
      </c>
    </row>
    <row r="3" s="105"/>
    <row r="4" ht="18" customHeight="1" s="105">
      <c r="A4" s="106" t="inlineStr">
        <is>
          <t>Составлен в уровне цен на 01.01.2023 г.</t>
        </is>
      </c>
      <c r="B4" s="107" t="n"/>
      <c r="C4" s="107" t="n"/>
      <c r="D4" s="107" t="n"/>
      <c r="E4" s="107" t="n"/>
      <c r="F4" s="107" t="n"/>
      <c r="G4" s="107" t="n"/>
    </row>
    <row r="5" ht="15.75" customHeight="1" s="105">
      <c r="A5" s="128" t="inlineStr">
        <is>
          <t>№ пп.</t>
        </is>
      </c>
      <c r="B5" s="128" t="inlineStr">
        <is>
          <t>Наименование элемента</t>
        </is>
      </c>
      <c r="C5" s="128" t="inlineStr">
        <is>
          <t>Обозначение</t>
        </is>
      </c>
      <c r="D5" s="128" t="inlineStr">
        <is>
          <t>Формула</t>
        </is>
      </c>
      <c r="E5" s="128" t="inlineStr">
        <is>
          <t>Величина элемента</t>
        </is>
      </c>
      <c r="F5" s="128" t="inlineStr">
        <is>
          <t>Наименования обосновывающих документов</t>
        </is>
      </c>
      <c r="G5" s="107" t="n"/>
    </row>
    <row r="6" ht="15.75" customHeight="1" s="105">
      <c r="A6" s="128" t="n">
        <v>1</v>
      </c>
      <c r="B6" s="128" t="n">
        <v>2</v>
      </c>
      <c r="C6" s="128" t="n">
        <v>3</v>
      </c>
      <c r="D6" s="128" t="n">
        <v>4</v>
      </c>
      <c r="E6" s="128" t="n">
        <v>5</v>
      </c>
      <c r="F6" s="128" t="n">
        <v>6</v>
      </c>
      <c r="G6" s="107" t="n"/>
    </row>
    <row r="7" ht="110.25" customHeight="1" s="105">
      <c r="A7" s="126" t="inlineStr">
        <is>
          <t>1.1</t>
        </is>
      </c>
      <c r="B7" s="1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4" t="inlineStr">
        <is>
          <t>С1ср</t>
        </is>
      </c>
      <c r="D7" s="214" t="inlineStr">
        <is>
          <t>-</t>
        </is>
      </c>
      <c r="E7" s="112" t="n">
        <v>47872.94</v>
      </c>
      <c r="F7" s="1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7" t="n"/>
    </row>
    <row r="8" ht="31.5" customHeight="1" s="105">
      <c r="A8" s="126" t="inlineStr">
        <is>
          <t>1.2</t>
        </is>
      </c>
      <c r="B8" s="114" t="inlineStr">
        <is>
          <t>Среднегодовое нормативное число часов работы одного рабочего в месяц, часы (ч.)</t>
        </is>
      </c>
      <c r="C8" s="214" t="inlineStr">
        <is>
          <t>tср</t>
        </is>
      </c>
      <c r="D8" s="214" t="inlineStr">
        <is>
          <t>1973ч/12мес.</t>
        </is>
      </c>
      <c r="E8" s="113">
        <f>1973/12</f>
        <v/>
      </c>
      <c r="F8" s="114" t="inlineStr">
        <is>
          <t>Производственный календарь 2023 год
(40-часов.неделя)</t>
        </is>
      </c>
      <c r="G8" s="116" t="n"/>
    </row>
    <row r="9" ht="15.75" customHeight="1" s="105">
      <c r="A9" s="126" t="inlineStr">
        <is>
          <t>1.3</t>
        </is>
      </c>
      <c r="B9" s="114" t="inlineStr">
        <is>
          <t>Коэффициент увеличения</t>
        </is>
      </c>
      <c r="C9" s="214" t="inlineStr">
        <is>
          <t>Кув</t>
        </is>
      </c>
      <c r="D9" s="214" t="inlineStr">
        <is>
          <t>-</t>
        </is>
      </c>
      <c r="E9" s="113" t="n">
        <v>1</v>
      </c>
      <c r="F9" s="114" t="n"/>
      <c r="G9" s="116" t="n"/>
    </row>
    <row r="10" ht="15.75" customHeight="1" s="105">
      <c r="A10" s="126" t="inlineStr">
        <is>
          <t>1.4</t>
        </is>
      </c>
      <c r="B10" s="114" t="inlineStr">
        <is>
          <t>Средний разряд работ</t>
        </is>
      </c>
      <c r="C10" s="214" t="n"/>
      <c r="D10" s="214" t="n"/>
      <c r="E10" s="117" t="n">
        <v>3.2</v>
      </c>
      <c r="F10" s="114" t="inlineStr">
        <is>
          <t>РТМ</t>
        </is>
      </c>
      <c r="G10" s="116" t="n"/>
    </row>
    <row r="11" ht="78.75" customHeight="1" s="105">
      <c r="A11" s="126" t="inlineStr">
        <is>
          <t>1.5</t>
        </is>
      </c>
      <c r="B11" s="114" t="inlineStr">
        <is>
          <t>Тарифный коэффициент среднего разряда работ</t>
        </is>
      </c>
      <c r="C11" s="214" t="inlineStr">
        <is>
          <t>КТ</t>
        </is>
      </c>
      <c r="D11" s="214" t="inlineStr">
        <is>
          <t>-</t>
        </is>
      </c>
      <c r="E11" s="118" t="n">
        <v>1.217</v>
      </c>
      <c r="F11" s="1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7" t="n"/>
    </row>
    <row r="12" ht="78.75" customHeight="1" s="105">
      <c r="A12" s="126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120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5">
      <c r="A13" s="146" t="inlineStr">
        <is>
          <t>1.7</t>
        </is>
      </c>
      <c r="B13" s="147" t="inlineStr">
        <is>
          <t>Размер средств на оплату труда рабочих-строителей в текущем уровне цен (ФОТр.тек.), руб/чел.-ч</t>
        </is>
      </c>
      <c r="C13" s="169" t="inlineStr">
        <is>
          <t>ФОТр.тек.</t>
        </is>
      </c>
      <c r="D13" s="169" t="inlineStr">
        <is>
          <t>(С1ср/tср*КТ*Т*Кув)*Кинф</t>
        </is>
      </c>
      <c r="E13" s="149">
        <f>((E7*E9/E8)*E11)*E12</f>
        <v/>
      </c>
      <c r="F13" s="1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7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2023-10-12T08:24:57Z</dcterms:created>
  <dcterms:modified xsi:type="dcterms:W3CDTF">2025-01-24T12:12:22Z</dcterms:modified>
  <cp:lastModifiedBy>Администратор</cp:lastModifiedBy>
</cp:coreProperties>
</file>