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табл'!$A$1:$D$31</definedName>
    <definedName name="_xlnm.Print_Area" localSheetId="1">'Прил.2 Расч стоим'!$A$1:$J$30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4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Calibri"/>
      <strike val="0"/>
      <color rgb="FF000000"/>
      <sz val="12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5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0" fillId="2" borderId="0" pivotButton="0" quotePrefix="0" xfId="0"/>
    <xf numFmtId="43" fontId="5" fillId="0" borderId="1" applyAlignment="1" pivotButton="0" quotePrefix="0" xfId="0">
      <alignment vertical="center" wrapText="1"/>
    </xf>
    <xf numFmtId="0" fontId="1" fillId="2" borderId="0" pivotButton="0" quotePrefix="0" xfId="0"/>
    <xf numFmtId="165" fontId="7" fillId="0" borderId="1" pivotButton="0" quotePrefix="0" xfId="0"/>
    <xf numFmtId="165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/>
    </xf>
    <xf numFmtId="0" fontId="1" fillId="0" borderId="1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165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5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  <xf numFmtId="0" fontId="0" fillId="0" borderId="13" pivotButton="0" quotePrefix="0" xfId="0"/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2"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showGridLines="1" showRowColHeaders="1" tabSelected="1" view="pageBreakPreview" zoomScale="75" zoomScaleNormal="75" workbookViewId="0">
      <selection activeCell="B7" sqref="B7:E7"/>
    </sheetView>
  </sheetViews>
  <sheetFormatPr baseColWidth="8" defaultColWidth="9.140625" defaultRowHeight="14.4" outlineLevelRow="0"/>
  <cols>
    <col width="5.5703125" customWidth="1" style="87" min="1" max="1"/>
    <col width="31.42578125" customWidth="1" style="87" min="2" max="2"/>
    <col width="35" customWidth="1" style="87" min="3" max="3"/>
    <col width="31.5703125" customWidth="1" style="87" min="4" max="4"/>
    <col width="9.140625" customWidth="1" style="87" min="5" max="5"/>
    <col width="9.140625" customWidth="1" style="87" min="6" max="6"/>
    <col width="12.42578125" customWidth="1" style="87" min="7" max="7"/>
    <col width="9.140625" customWidth="1" style="87" min="8" max="8"/>
  </cols>
  <sheetData>
    <row r="1" customFormat="1" s="87">
      <c r="B1" s="111" t="inlineStr">
        <is>
          <t>Приложение № 1</t>
        </is>
      </c>
      <c r="E1" s="5" t="n"/>
    </row>
    <row r="2" customFormat="1" s="87">
      <c r="B2" s="146" t="inlineStr">
        <is>
          <t>Сравнительная таблица отбора объекта-представителя</t>
        </is>
      </c>
    </row>
    <row r="3" customFormat="1" s="87">
      <c r="B3" s="57" t="n"/>
      <c r="C3" s="57" t="n"/>
      <c r="D3" s="57" t="n"/>
      <c r="E3" s="57" t="n"/>
    </row>
    <row r="4" customFormat="1" s="87">
      <c r="B4" s="57" t="n"/>
      <c r="C4" s="57" t="n"/>
      <c r="D4" s="57" t="n"/>
      <c r="E4" s="57" t="n"/>
    </row>
    <row r="5" customFormat="1" s="87">
      <c r="B5" s="110" t="inlineStr">
        <is>
          <t>Наименование разрабатываемого показателя УНЦ — Демонтаж здания ПРУ</t>
        </is>
      </c>
      <c r="G5" s="3" t="n"/>
    </row>
    <row r="6" ht="31.7" customFormat="1" customHeight="1" s="87">
      <c r="B6" s="110" t="inlineStr">
        <is>
          <t>Сопоставимый уровень цен: 2 кв. 2014 г.</t>
        </is>
      </c>
    </row>
    <row r="7" ht="15.75" customFormat="1" customHeight="1" s="87">
      <c r="B7" s="110" t="inlineStr">
        <is>
          <t>Единица измерения  — 1 м2</t>
        </is>
      </c>
      <c r="G7" s="3" t="n"/>
    </row>
    <row r="11" ht="31.35" customHeight="1" s="85">
      <c r="A11" s="145" t="inlineStr">
        <is>
          <t>№ п/п</t>
        </is>
      </c>
      <c r="B11" s="145" t="inlineStr">
        <is>
          <t>Параметр</t>
        </is>
      </c>
      <c r="C11" s="145" t="inlineStr">
        <is>
          <t>Объект-представитель 1</t>
        </is>
      </c>
      <c r="D11" s="145" t="inlineStr">
        <is>
          <t>Объект-представитель 2</t>
        </is>
      </c>
    </row>
    <row r="12" ht="78" customHeight="1" s="85">
      <c r="A12" s="145" t="n">
        <v>1</v>
      </c>
      <c r="B12" s="8" t="inlineStr">
        <is>
          <t>Наименование объекта-представителя</t>
        </is>
      </c>
      <c r="C12" s="145" t="inlineStr">
        <is>
          <t xml:space="preserve">Реконструкция ПС 110 кВ №69 «Котельники» для нужд Южных электрических сетей </t>
        </is>
      </c>
      <c r="D12" s="145" t="inlineStr">
        <is>
          <t>Строительство ПС 330 кВ «Гудермес» с заходами ВЛ 330 кВ</t>
        </is>
      </c>
    </row>
    <row r="13" ht="31.35" customHeight="1" s="85">
      <c r="A13" s="145" t="n">
        <v>2</v>
      </c>
      <c r="B13" s="8" t="inlineStr">
        <is>
          <t>Наименование субъекта Российской Федерации</t>
        </is>
      </c>
      <c r="C13" s="145" t="inlineStr">
        <is>
          <t>Московская область</t>
        </is>
      </c>
      <c r="D13" s="145" t="inlineStr">
        <is>
          <t>Чеченская республика</t>
        </is>
      </c>
    </row>
    <row r="14" ht="31.35" customHeight="1" s="85">
      <c r="A14" s="145" t="n">
        <v>3</v>
      </c>
      <c r="B14" s="8" t="inlineStr">
        <is>
          <t>Климатический район и подрайон</t>
        </is>
      </c>
      <c r="C14" s="145" t="inlineStr">
        <is>
          <t>IIВ</t>
        </is>
      </c>
      <c r="D14" s="145" t="inlineStr">
        <is>
          <t>IIIВ</t>
        </is>
      </c>
    </row>
    <row r="15">
      <c r="A15" s="145" t="n">
        <v>4</v>
      </c>
      <c r="B15" s="8" t="inlineStr">
        <is>
          <t>Мощность объекта, м2</t>
        </is>
      </c>
      <c r="C15" s="145" t="n">
        <v>511.4</v>
      </c>
      <c r="D15" s="145" t="n">
        <v>16</v>
      </c>
    </row>
    <row r="16" ht="280.9" customHeight="1" s="85">
      <c r="A16" s="145" t="n">
        <v>5</v>
      </c>
      <c r="B16" s="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33" t="inlineStr">
        <is>
          <t>ПРУ запроектировано вместимостью 25 чел. в подвальном этаже здания ЗРУ-10кВ, совмещенным с ОПУ. Высота помещений – 2,9м. Конструкции кабельного этажа предусматриваются монолитными (фундаментная плита, наружные и внутренние стены, перекрытие). Вышележащие конструкции в кол-ве 2-х этажей и чердака выполняются из кирпичных стен и сборных ж/б перекрытий. Кровля – из профлиста по металлоконструкциям. Наружные стены предусматриваются из пустотных каменных блоков, без утеплителя.</t>
        </is>
      </c>
      <c r="D16" s="133" t="inlineStr">
        <is>
          <t>ПРУ вместимостью на 20 человек предусматривается в виде отдельно стоящего, подземного сооружения с использованием типового проекта Пу-1-50-367.89 (сметы в альбоме №3). Размеры в осях составляют 7,8х2,15(м). Фундамент в виде монолитной плиты, стены из блоков ФБС, перекрытия из сборных ж/б плит. Сверху осуществляется обсыпка из грунта слоем 0,5(м)</t>
        </is>
      </c>
    </row>
    <row r="17" ht="93.59999999999999" customHeight="1" s="85">
      <c r="A17" s="145" t="n">
        <v>6</v>
      </c>
      <c r="B17" s="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45" t="inlineStr">
        <is>
          <t>8 049,59/43 941,66 
ТСНБ МО 2 квартал 2014 г</t>
        </is>
      </c>
      <c r="D17" s="145" t="inlineStr">
        <is>
          <t>209,33/1 343,72
1 квартал 2014 г.</t>
        </is>
      </c>
      <c r="F17" s="58" t="n"/>
      <c r="G17" s="36" t="n"/>
      <c r="H17" s="36" t="n"/>
      <c r="I17" s="36" t="n"/>
    </row>
    <row r="18" ht="31.35" customHeight="1" s="85">
      <c r="A18" s="89" t="inlineStr">
        <is>
          <t>6.1</t>
        </is>
      </c>
      <c r="B18" s="8" t="inlineStr">
        <is>
          <t>строительно-монтажные работы</t>
        </is>
      </c>
      <c r="C18" s="145" t="inlineStr">
        <is>
          <t>7 131,79/41 342,81</t>
        </is>
      </c>
      <c r="D18" s="145" t="inlineStr">
        <is>
          <t>193,64/1 281,90</t>
        </is>
      </c>
      <c r="F18" s="58" t="n"/>
      <c r="G18" s="36" t="n"/>
      <c r="H18" s="36" t="n"/>
      <c r="I18" s="36" t="n"/>
    </row>
    <row r="19" ht="63.75" customHeight="1" s="85">
      <c r="A19" s="89" t="inlineStr">
        <is>
          <t>6.2</t>
        </is>
      </c>
      <c r="B19" s="8" t="inlineStr">
        <is>
          <t>оборудование и инвентарь</t>
        </is>
      </c>
      <c r="C19" s="145" t="inlineStr">
        <is>
          <t>916,8/2 598,85</t>
        </is>
      </c>
      <c r="D19" s="145" t="inlineStr">
        <is>
          <t>15,69/61,82</t>
        </is>
      </c>
      <c r="G19" s="36" t="n"/>
      <c r="I19" s="87" t="n"/>
    </row>
    <row r="20">
      <c r="A20" s="89" t="inlineStr">
        <is>
          <t>6.3</t>
        </is>
      </c>
      <c r="B20" s="8" t="inlineStr">
        <is>
          <t>пусконаладочные работы</t>
        </is>
      </c>
      <c r="C20" s="145" t="n"/>
      <c r="D20" s="145" t="n"/>
    </row>
    <row r="21" ht="31.35" customHeight="1" s="85">
      <c r="A21" s="89" t="inlineStr">
        <is>
          <t>6.4</t>
        </is>
      </c>
      <c r="B21" s="8" t="inlineStr">
        <is>
          <t>прочие и лимитированные затраты</t>
        </is>
      </c>
      <c r="C21" s="145" t="n"/>
      <c r="D21" s="145" t="n"/>
    </row>
    <row r="22" ht="21" customHeight="1" s="85">
      <c r="A22" s="88" t="n">
        <v>7</v>
      </c>
      <c r="B22" s="8" t="inlineStr">
        <is>
          <t>Сопоставимый уровень цен</t>
        </is>
      </c>
      <c r="C22" s="145" t="inlineStr">
        <is>
          <t>2 квартал 2014 г.</t>
        </is>
      </c>
      <c r="D22" s="145" t="inlineStr">
        <is>
          <t>2 квартал 2014 г.</t>
        </is>
      </c>
      <c r="I22" s="87" t="n"/>
    </row>
    <row r="23" ht="109.15" customHeight="1" s="85">
      <c r="A23" s="88" t="n">
        <v>8</v>
      </c>
      <c r="B23" s="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2" t="n">
        <v>43941.66</v>
      </c>
      <c r="D23" s="12" t="n">
        <v>1361.8307846378</v>
      </c>
    </row>
    <row r="24" ht="62.45" customHeight="1" s="85">
      <c r="A24" s="88" t="n">
        <v>9</v>
      </c>
      <c r="B24" s="8" t="inlineStr">
        <is>
          <t>Приведенная сметная стоимость на единицу мощности, тыс. руб. (строка 8/строку 4)</t>
        </is>
      </c>
      <c r="C24" s="12">
        <f>C23/C15</f>
        <v/>
      </c>
      <c r="D24" s="12">
        <f>D23/D15</f>
        <v/>
      </c>
    </row>
    <row r="25" ht="132.75" customHeight="1" s="85">
      <c r="A25" s="88" t="n">
        <v>10</v>
      </c>
      <c r="B25" s="8" t="inlineStr">
        <is>
          <t>Примечание</t>
        </is>
      </c>
      <c r="C25" s="145" t="n"/>
      <c r="D25" s="145" t="inlineStr">
        <is>
          <t>Объект-представитель</t>
        </is>
      </c>
    </row>
    <row r="27">
      <c r="B27" s="87" t="inlineStr">
        <is>
          <t>Составил ______________________         М.С. Колотиевская</t>
        </is>
      </c>
    </row>
    <row r="28">
      <c r="B28" s="5" t="inlineStr">
        <is>
          <t xml:space="preserve">                         (подпись, инициалы, фамилия)</t>
        </is>
      </c>
    </row>
    <row r="30">
      <c r="B30" s="87" t="inlineStr">
        <is>
          <t>Проверил ______________________         М.С. Колотиевская</t>
        </is>
      </c>
      <c r="C30" s="87" t="n"/>
    </row>
    <row r="31">
      <c r="B31" s="5" t="inlineStr">
        <is>
          <t xml:space="preserve">                        (подпись, инициалы, фамилия)</t>
        </is>
      </c>
      <c r="C31" s="87" t="n"/>
    </row>
    <row r="32">
      <c r="B32" s="84" t="n"/>
      <c r="C32" s="84" t="n"/>
    </row>
  </sheetData>
  <mergeCells count="5">
    <mergeCell ref="B1:D1"/>
    <mergeCell ref="B6:E6"/>
    <mergeCell ref="B7:E7"/>
    <mergeCell ref="B2:E2"/>
    <mergeCell ref="B5:E5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1"/>
  <sheetViews>
    <sheetView showGridLines="1" showRowColHeaders="1" tabSelected="0" view="pageBreakPreview" zoomScaleNormal="85" workbookViewId="0">
      <selection activeCell="F12" sqref="F12"/>
    </sheetView>
  </sheetViews>
  <sheetFormatPr baseColWidth="8" defaultColWidth="9.140625" defaultRowHeight="14.4" outlineLevelRow="0"/>
  <cols>
    <col width="5.42578125" customWidth="1" style="85" min="1" max="1"/>
    <col width="28.140625" customWidth="1" style="85" min="3" max="3"/>
    <col width="15.42578125" customWidth="1" style="85" min="4" max="4"/>
    <col width="39" customWidth="1" style="85" min="5" max="5"/>
    <col width="14.42578125" customWidth="1" style="85" min="6" max="6"/>
    <col width="21.42578125" customWidth="1" style="85" min="7" max="7"/>
    <col width="19.42578125" customWidth="1" style="85" min="8" max="8"/>
    <col width="13" customWidth="1" style="85" min="9" max="9"/>
    <col width="20.85546875" customWidth="1" style="85" min="10" max="10"/>
    <col width="18" customWidth="1" style="85" min="11" max="11"/>
  </cols>
  <sheetData>
    <row r="3" ht="15.6" customHeight="1" s="85">
      <c r="B3" s="111" t="inlineStr">
        <is>
          <t>Приложение № 2</t>
        </is>
      </c>
    </row>
    <row r="4" ht="15.6" customHeight="1" s="85">
      <c r="B4" s="146" t="inlineStr">
        <is>
          <t>Расчет стоимости основных видов работ для выбора объекта-представителя</t>
        </is>
      </c>
    </row>
    <row r="5" ht="15.6" customHeight="1" s="85"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</row>
    <row r="6" ht="15.6" customHeight="1" s="85">
      <c r="B6" s="110">
        <f>'Прил.1 Сравнит табл'!B5:E5</f>
        <v/>
      </c>
      <c r="L6" s="61" t="n"/>
    </row>
    <row r="7" ht="15.6" customHeight="1" s="85">
      <c r="B7" s="121">
        <f>'Прил.1 Сравнит табл'!B7:E7</f>
        <v/>
      </c>
      <c r="L7" s="61" t="n"/>
    </row>
    <row r="8" ht="18" customHeight="1" s="85">
      <c r="B8" s="7" t="n"/>
      <c r="K8" s="62" t="n"/>
    </row>
    <row r="9" ht="42.75" customFormat="1" customHeight="1" s="87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 xml:space="preserve">Реконструкция ПС 110 кВ №69 «Котельники» для нужд Южных электрических сетей </t>
        </is>
      </c>
      <c r="E9" s="147" t="n"/>
      <c r="F9" s="147" t="n"/>
      <c r="G9" s="147" t="n"/>
      <c r="H9" s="147" t="n"/>
      <c r="I9" s="147" t="n"/>
      <c r="J9" s="148" t="n"/>
    </row>
    <row r="10" ht="26.25" customFormat="1" customHeight="1" s="87">
      <c r="B10" s="149" t="n"/>
      <c r="C10" s="149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2 кв. 2014г., тыс. руб.</t>
        </is>
      </c>
      <c r="G10" s="147" t="n"/>
      <c r="H10" s="147" t="n"/>
      <c r="I10" s="147" t="n"/>
      <c r="J10" s="148" t="n"/>
    </row>
    <row r="11" ht="45" customFormat="1" customHeight="1" s="87">
      <c r="B11" s="150" t="n"/>
      <c r="C11" s="150" t="n"/>
      <c r="D11" s="150" t="n"/>
      <c r="E11" s="150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32.25" customFormat="1" customHeight="1" s="87">
      <c r="B12" s="145" t="n">
        <v>1</v>
      </c>
      <c r="C12" s="139" t="n"/>
      <c r="D12" s="67" t="inlineStr">
        <is>
          <t>02-03</t>
        </is>
      </c>
      <c r="E12" s="135" t="inlineStr">
        <is>
          <t>Основные объекты строительства здания ЗРУ 6 кВ совмещенного с ОПУ</t>
        </is>
      </c>
      <c r="F12" s="141" t="n">
        <v>41342.81</v>
      </c>
      <c r="G12" s="151" t="n"/>
      <c r="H12" s="141" t="n">
        <v>2598.85</v>
      </c>
      <c r="I12" s="140" t="n"/>
      <c r="J12" s="141" t="n">
        <v>43941.66</v>
      </c>
    </row>
    <row r="13" ht="15.6" customFormat="1" customHeight="1" s="87">
      <c r="B13" s="152" t="inlineStr">
        <is>
          <t>Всего по объекту:</t>
        </is>
      </c>
      <c r="C13" s="147" t="n"/>
      <c r="D13" s="147" t="n"/>
      <c r="E13" s="148" t="n"/>
      <c r="F13" s="153" t="n">
        <v>41342.81</v>
      </c>
      <c r="G13" s="153" t="n">
        <v>0</v>
      </c>
      <c r="H13" s="141" t="n">
        <v>2598.85</v>
      </c>
      <c r="I13" s="153" t="n">
        <v>0</v>
      </c>
      <c r="J13" s="153" t="n">
        <v>43941.66</v>
      </c>
    </row>
    <row r="14" ht="15.6" customFormat="1" customHeight="1" s="87">
      <c r="B14" s="152" t="inlineStr">
        <is>
          <t>Всего по объекту в сопоставимом уровне цен 2 кв. 2014г:</t>
        </is>
      </c>
      <c r="C14" s="147" t="n"/>
      <c r="D14" s="147" t="n"/>
      <c r="E14" s="148" t="n"/>
      <c r="F14" s="154" t="n">
        <v>41342.81</v>
      </c>
      <c r="G14" s="154" t="n">
        <v>0</v>
      </c>
      <c r="H14" s="154" t="n">
        <v>2598.85</v>
      </c>
      <c r="I14" s="154" t="n">
        <v>0</v>
      </c>
      <c r="J14" s="154" t="n">
        <v>43941.66</v>
      </c>
    </row>
    <row r="15" ht="15.6" customFormat="1" customHeight="1" s="87">
      <c r="B15" s="110" t="n"/>
    </row>
    <row r="16" ht="15.6" customFormat="1" customHeight="1" s="87">
      <c r="B16" s="110" t="n"/>
      <c r="K16" s="64" t="n"/>
    </row>
    <row r="17" ht="33" customFormat="1" customHeight="1" s="87">
      <c r="B17" s="145" t="inlineStr">
        <is>
          <t>№ п/п</t>
        </is>
      </c>
      <c r="C17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45" t="inlineStr">
        <is>
          <t>Строительство ПС 330 кВ «Гудермес» с заходами ВЛ 330 кВ</t>
        </is>
      </c>
      <c r="E17" s="147" t="n"/>
      <c r="F17" s="147" t="n"/>
      <c r="G17" s="147" t="n"/>
      <c r="H17" s="147" t="n"/>
      <c r="I17" s="147" t="n"/>
      <c r="J17" s="148" t="n"/>
    </row>
    <row r="18" ht="27.75" customFormat="1" customHeight="1" s="87">
      <c r="B18" s="149" t="n"/>
      <c r="C18" s="149" t="n"/>
      <c r="D18" s="145" t="inlineStr">
        <is>
          <t>Номер сметы</t>
        </is>
      </c>
      <c r="E18" s="145" t="inlineStr">
        <is>
          <t>Наименование сметы</t>
        </is>
      </c>
      <c r="F18" s="145" t="inlineStr">
        <is>
          <t>Сметная стоимость в уровне цен 1 кв. 2014г., тыс. руб.</t>
        </is>
      </c>
      <c r="G18" s="147" t="n"/>
      <c r="H18" s="147" t="n"/>
      <c r="I18" s="147" t="n"/>
      <c r="J18" s="148" t="n"/>
    </row>
    <row r="19" ht="48.75" customFormat="1" customHeight="1" s="87">
      <c r="B19" s="150" t="n"/>
      <c r="C19" s="150" t="n"/>
      <c r="D19" s="150" t="n"/>
      <c r="E19" s="150" t="n"/>
      <c r="F19" s="145" t="inlineStr">
        <is>
          <t>Строительные работы</t>
        </is>
      </c>
      <c r="G19" s="145" t="inlineStr">
        <is>
          <t>Монтажные работы</t>
        </is>
      </c>
      <c r="H19" s="145" t="inlineStr">
        <is>
          <t>Оборудование</t>
        </is>
      </c>
      <c r="I19" s="145" t="inlineStr">
        <is>
          <t>Прочее</t>
        </is>
      </c>
      <c r="J19" s="145" t="inlineStr">
        <is>
          <t>Всего</t>
        </is>
      </c>
    </row>
    <row r="20" ht="17.45" customFormat="1" customHeight="1" s="87">
      <c r="B20" s="145" t="n"/>
      <c r="C20" s="139" t="n"/>
      <c r="D20" s="67" t="inlineStr">
        <is>
          <t>03-03</t>
        </is>
      </c>
      <c r="E20" s="135" t="inlineStr">
        <is>
          <t>ПРУ-1очередь</t>
        </is>
      </c>
      <c r="F20" s="141" t="n">
        <v>1281.9</v>
      </c>
      <c r="G20" s="141" t="n"/>
      <c r="H20" s="141" t="n">
        <v>61.82</v>
      </c>
      <c r="I20" s="140" t="n"/>
      <c r="J20" s="141" t="n">
        <v>1343.72</v>
      </c>
    </row>
    <row r="21" ht="15.6" customFormat="1" customHeight="1" s="87">
      <c r="B21" s="152" t="inlineStr">
        <is>
          <t>Всего по объекту:</t>
        </is>
      </c>
      <c r="C21" s="147" t="n"/>
      <c r="D21" s="147" t="n"/>
      <c r="E21" s="148" t="n"/>
      <c r="F21" s="153" t="n">
        <v>1281.9</v>
      </c>
      <c r="G21" s="153" t="n">
        <v>0</v>
      </c>
      <c r="H21" s="153" t="n">
        <v>61.82</v>
      </c>
      <c r="I21" s="153" t="n">
        <v>0</v>
      </c>
      <c r="J21" s="153" t="n">
        <v>1343.72</v>
      </c>
    </row>
    <row r="22" ht="15.6" customFormat="1" customHeight="1" s="87">
      <c r="B22" s="152" t="inlineStr">
        <is>
          <t>Всего по объекту в сопоставимом уровне цен 2 кв. 2014г:</t>
        </is>
      </c>
      <c r="C22" s="147" t="n"/>
      <c r="D22" s="147" t="n"/>
      <c r="E22" s="148" t="n"/>
      <c r="F22" s="154" t="n">
        <v>1299.177568859</v>
      </c>
      <c r="G22" s="154" t="n">
        <v>0</v>
      </c>
      <c r="H22" s="154" t="n">
        <v>62.653215778814</v>
      </c>
      <c r="I22" s="154" t="n">
        <v>0</v>
      </c>
      <c r="J22" s="154" t="n">
        <v>1361.8307846378</v>
      </c>
    </row>
    <row r="23" ht="15.6" customFormat="1" customHeight="1" s="87">
      <c r="B23" s="68" t="n"/>
      <c r="C23" s="68" t="n"/>
      <c r="D23" s="68" t="n"/>
      <c r="E23" s="68" t="n"/>
      <c r="F23" s="155" t="n"/>
      <c r="G23" s="155" t="n"/>
      <c r="H23" s="155" t="n"/>
      <c r="I23" s="155" t="n"/>
      <c r="J23" s="155" t="n"/>
    </row>
    <row r="24" ht="15.6" customFormat="1" customHeight="1" s="87">
      <c r="B24" s="110" t="n"/>
      <c r="K24" s="36" t="n"/>
    </row>
    <row r="25" ht="15.6" customFormat="1" customHeight="1" s="87"/>
    <row r="26" ht="15.6" customFormat="1" customHeight="1" s="87">
      <c r="C26" s="87" t="inlineStr">
        <is>
          <t>Составил ______________________         М.С. Колотиевская</t>
        </is>
      </c>
    </row>
    <row r="27" ht="15.6" customFormat="1" customHeight="1" s="87">
      <c r="C27" s="5" t="inlineStr">
        <is>
          <t xml:space="preserve">                         (подпись, инициалы, фамилия)</t>
        </is>
      </c>
    </row>
    <row r="28" ht="15.6" customFormat="1" customHeight="1" s="87"/>
    <row r="29" ht="15.6" customHeight="1" s="85">
      <c r="B29" s="87" t="n"/>
      <c r="C29" s="87" t="inlineStr">
        <is>
          <t>Проверил ______________________         М.С. Колотиевская</t>
        </is>
      </c>
      <c r="D29" s="87" t="n"/>
      <c r="E29" s="87" t="n"/>
      <c r="F29" s="87" t="n"/>
      <c r="G29" s="87" t="n"/>
      <c r="H29" s="87" t="n"/>
      <c r="I29" s="87" t="n"/>
      <c r="J29" s="87" t="n"/>
    </row>
    <row r="30" ht="15.6" customHeight="1" s="85">
      <c r="B30" s="87" t="n"/>
      <c r="C30" s="5" t="inlineStr">
        <is>
          <t xml:space="preserve">                        (подпись, инициалы, фамилия)</t>
        </is>
      </c>
      <c r="D30" s="87" t="n"/>
      <c r="E30" s="87" t="n"/>
      <c r="F30" s="87" t="n"/>
      <c r="G30" s="87" t="n"/>
      <c r="H30" s="87" t="n"/>
      <c r="I30" s="87" t="n"/>
      <c r="J30" s="87" t="n"/>
    </row>
    <row r="31" ht="15.6" customHeight="1" s="85"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</row>
  </sheetData>
  <mergeCells count="20">
    <mergeCell ref="D9:J9"/>
    <mergeCell ref="C17:C19"/>
    <mergeCell ref="F10:J10"/>
    <mergeCell ref="B6:K6"/>
    <mergeCell ref="E10:E11"/>
    <mergeCell ref="B4:K4"/>
    <mergeCell ref="B7:K7"/>
    <mergeCell ref="F18:J18"/>
    <mergeCell ref="B3:K3"/>
    <mergeCell ref="B22:E22"/>
    <mergeCell ref="D18:D19"/>
    <mergeCell ref="B21:E21"/>
    <mergeCell ref="B14:E14"/>
    <mergeCell ref="B17:B19"/>
    <mergeCell ref="D10:D11"/>
    <mergeCell ref="D17:J17"/>
    <mergeCell ref="B13:E13"/>
    <mergeCell ref="E18:E19"/>
    <mergeCell ref="B9:B11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99"/>
  <sheetViews>
    <sheetView showGridLines="1" showRowColHeaders="1" tabSelected="0" workbookViewId="0">
      <selection activeCell="A7" sqref="A7"/>
    </sheetView>
  </sheetViews>
  <sheetFormatPr baseColWidth="8" defaultColWidth="9.140625" defaultRowHeight="14.4" outlineLevelRow="0"/>
  <cols>
    <col width="12.42578125" customWidth="1" style="85" min="2" max="2"/>
    <col width="17" customWidth="1" style="85" min="3" max="3"/>
    <col width="49.5703125" customWidth="1" style="85" min="4" max="4"/>
    <col width="16.42578125" customWidth="1" style="85" min="5" max="5"/>
    <col width="20.5703125" customWidth="1" style="85" min="6" max="6"/>
    <col width="16.140625" customWidth="1" style="85" min="7" max="7"/>
    <col width="16.5703125" customWidth="1" style="85" min="8" max="8"/>
  </cols>
  <sheetData>
    <row r="2" ht="15.6" customHeight="1" s="85">
      <c r="A2" s="111" t="inlineStr">
        <is>
          <t xml:space="preserve">Приложение № 3 </t>
        </is>
      </c>
    </row>
    <row r="3" ht="17.45" customHeight="1" s="85">
      <c r="A3" s="125" t="inlineStr">
        <is>
          <t>Объектная ресурсная ведомость</t>
        </is>
      </c>
    </row>
    <row r="4" ht="18.75" customHeight="1" s="85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7" t="n"/>
      <c r="J4" s="87" t="n"/>
      <c r="K4" s="87" t="n"/>
      <c r="L4" s="87" t="n"/>
    </row>
    <row r="5" ht="18" customHeight="1" s="85">
      <c r="A5" s="7" t="n"/>
    </row>
    <row r="6" ht="15.6" customHeight="1" s="85">
      <c r="A6" s="121" t="inlineStr">
        <is>
          <t>Наименование разрабатываемого показателя УНЦ -  Демонтаж здания ПРУ</t>
        </is>
      </c>
    </row>
    <row r="7" ht="15.6" customFormat="1" customHeight="1" s="87">
      <c r="A7" s="70" t="n"/>
      <c r="B7" s="70" t="n"/>
      <c r="C7" s="70" t="n"/>
      <c r="D7" s="70" t="n"/>
      <c r="E7" s="70" t="n"/>
      <c r="F7" s="70" t="n"/>
      <c r="G7" s="70" t="n"/>
      <c r="H7" s="70" t="n"/>
    </row>
    <row r="8" ht="38.25" customFormat="1" customHeight="1" s="87">
      <c r="A8" s="117" t="inlineStr">
        <is>
          <t>п/п</t>
        </is>
      </c>
      <c r="B8" s="117" t="inlineStr">
        <is>
          <t>№ЛСР</t>
        </is>
      </c>
      <c r="C8" s="117" t="inlineStr">
        <is>
          <t>Код ресурса</t>
        </is>
      </c>
      <c r="D8" s="117" t="inlineStr">
        <is>
          <t>Наименование ресурса</t>
        </is>
      </c>
      <c r="E8" s="117" t="inlineStr">
        <is>
          <t>Ед. изм.</t>
        </is>
      </c>
      <c r="F8" s="117" t="inlineStr">
        <is>
          <t>Кол-во единиц по данным объекта-представителя</t>
        </is>
      </c>
      <c r="G8" s="117" t="inlineStr">
        <is>
          <t>Сметная стоимость в ценах на 01.01.2000 (руб.)</t>
        </is>
      </c>
      <c r="H8" s="156" t="n"/>
    </row>
    <row r="9" ht="40.7" customFormat="1" customHeight="1" s="87">
      <c r="A9" s="150" t="n"/>
      <c r="B9" s="150" t="n"/>
      <c r="C9" s="150" t="n"/>
      <c r="D9" s="150" t="n"/>
      <c r="E9" s="150" t="n"/>
      <c r="F9" s="150" t="n"/>
      <c r="G9" s="145" t="inlineStr">
        <is>
          <t>на ед.изм.</t>
        </is>
      </c>
      <c r="H9" s="145" t="inlineStr">
        <is>
          <t>общая</t>
        </is>
      </c>
    </row>
    <row r="10" ht="15.6" customFormat="1" customHeight="1" s="87">
      <c r="A10" s="145" t="n">
        <v>1</v>
      </c>
      <c r="B10" s="145" t="n"/>
      <c r="C10" s="145" t="n">
        <v>2</v>
      </c>
      <c r="D10" s="145" t="inlineStr">
        <is>
          <t>З</t>
        </is>
      </c>
      <c r="E10" s="145" t="n">
        <v>4</v>
      </c>
      <c r="F10" s="145" t="n">
        <v>5</v>
      </c>
      <c r="G10" s="12" t="n">
        <v>6</v>
      </c>
      <c r="H10" s="12" t="n">
        <v>7</v>
      </c>
    </row>
    <row r="11" ht="15.6" customFormat="1" customHeight="1" s="11">
      <c r="A11" s="122" t="inlineStr">
        <is>
          <t>Затраты труда рабочих</t>
        </is>
      </c>
      <c r="B11" s="147" t="n"/>
      <c r="C11" s="147" t="n"/>
      <c r="D11" s="147" t="n"/>
      <c r="E11" s="148" t="n"/>
      <c r="F11" s="122" t="n">
        <v>1285.55</v>
      </c>
      <c r="G11" s="14" t="n"/>
      <c r="H11" s="14">
        <f>SUM(H12:H30)</f>
        <v/>
      </c>
    </row>
    <row r="12" ht="15.6" customFormat="1" customHeight="1" s="87">
      <c r="A12" s="123" t="n">
        <v>1</v>
      </c>
      <c r="B12" s="123" t="n"/>
      <c r="C12" s="124" t="inlineStr">
        <is>
          <t>1-100-32</t>
        </is>
      </c>
      <c r="D12" s="124" t="inlineStr">
        <is>
          <t>Затраты труда рабочих (ср 3,2)</t>
        </is>
      </c>
      <c r="E12" s="123" t="inlineStr">
        <is>
          <t>чел.час</t>
        </is>
      </c>
      <c r="F12" s="123" t="n">
        <v>343.36</v>
      </c>
      <c r="G12" s="128" t="n">
        <v>8.74</v>
      </c>
      <c r="H12" s="128">
        <f>ROUND(F12*G12,2)</f>
        <v/>
      </c>
    </row>
    <row r="13" ht="15.6" customFormat="1" customHeight="1" s="87">
      <c r="A13" s="123" t="n">
        <v>2</v>
      </c>
      <c r="B13" s="123" t="n"/>
      <c r="C13" s="124" t="inlineStr">
        <is>
          <t>1-100-40</t>
        </is>
      </c>
      <c r="D13" s="124" t="inlineStr">
        <is>
          <t>Затраты труда рабочих (ср 4)</t>
        </is>
      </c>
      <c r="E13" s="123" t="inlineStr">
        <is>
          <t>чел.час</t>
        </is>
      </c>
      <c r="F13" s="123" t="n">
        <v>267.45</v>
      </c>
      <c r="G13" s="128" t="n">
        <v>9.619999999999999</v>
      </c>
      <c r="H13" s="128">
        <f>ROUND(F13*G13,2)</f>
        <v/>
      </c>
    </row>
    <row r="14" ht="15.6" customFormat="1" customHeight="1" s="87">
      <c r="A14" s="123" t="n">
        <v>3</v>
      </c>
      <c r="B14" s="123" t="n"/>
      <c r="C14" s="124" t="inlineStr">
        <is>
          <t>1-100-38</t>
        </is>
      </c>
      <c r="D14" s="124" t="inlineStr">
        <is>
          <t>Затраты труда рабочих (ср 3,8)</t>
        </is>
      </c>
      <c r="E14" s="123" t="inlineStr">
        <is>
          <t>чел.час</t>
        </is>
      </c>
      <c r="F14" s="123" t="n">
        <v>86.58</v>
      </c>
      <c r="G14" s="128" t="n">
        <v>9.4</v>
      </c>
      <c r="H14" s="128">
        <f>ROUND(F14*G14,2)</f>
        <v/>
      </c>
    </row>
    <row r="15" ht="15.6" customFormat="1" customHeight="1" s="87">
      <c r="A15" s="123" t="n">
        <v>4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чел.час</t>
        </is>
      </c>
      <c r="F15" s="123" t="n">
        <v>92.76000000000001</v>
      </c>
      <c r="G15" s="128" t="n">
        <v>8.529999999999999</v>
      </c>
      <c r="H15" s="128">
        <f>ROUND(F15*G15,2)</f>
        <v/>
      </c>
    </row>
    <row r="16" ht="15.6" customFormat="1" customHeight="1" s="87">
      <c r="A16" s="123" t="n">
        <v>5</v>
      </c>
      <c r="B16" s="123" t="n"/>
      <c r="C16" s="124" t="inlineStr">
        <is>
          <t>1-100-34</t>
        </is>
      </c>
      <c r="D16" s="124" t="inlineStr">
        <is>
          <t>Затраты труда рабочих (ср 3,4)</t>
        </is>
      </c>
      <c r="E16" s="123" t="inlineStr">
        <is>
          <t>чел.час</t>
        </is>
      </c>
      <c r="F16" s="123" t="n">
        <v>85.89</v>
      </c>
      <c r="G16" s="128" t="n">
        <v>8.970000000000001</v>
      </c>
      <c r="H16" s="128">
        <f>ROUND(F16*G16,2)</f>
        <v/>
      </c>
    </row>
    <row r="17" ht="15.6" customFormat="1" customHeight="1" s="87">
      <c r="A17" s="123" t="n">
        <v>6</v>
      </c>
      <c r="B17" s="123" t="n"/>
      <c r="C17" s="124" t="inlineStr">
        <is>
          <t>1-100-15</t>
        </is>
      </c>
      <c r="D17" s="124" t="inlineStr">
        <is>
          <t>Затраты труда рабочих (ср 1,5)</t>
        </is>
      </c>
      <c r="E17" s="123" t="inlineStr">
        <is>
          <t>чел.час</t>
        </is>
      </c>
      <c r="F17" s="123" t="n">
        <v>91.09999999999999</v>
      </c>
      <c r="G17" s="128" t="n">
        <v>7.5</v>
      </c>
      <c r="H17" s="128">
        <f>ROUND(F17*G17,2)</f>
        <v/>
      </c>
    </row>
    <row r="18" ht="15.6" customFormat="1" customHeight="1" s="87">
      <c r="A18" s="123" t="n">
        <v>7</v>
      </c>
      <c r="B18" s="123" t="n"/>
      <c r="C18" s="124" t="inlineStr">
        <is>
          <t>1-100-28</t>
        </is>
      </c>
      <c r="D18" s="124" t="inlineStr">
        <is>
          <t>Затраты труда рабочих (ср 2,8)</t>
        </is>
      </c>
      <c r="E18" s="123" t="inlineStr">
        <is>
          <t>чел.час</t>
        </is>
      </c>
      <c r="F18" s="123" t="n">
        <v>70.20999999999999</v>
      </c>
      <c r="G18" s="128" t="n">
        <v>8.380000000000001</v>
      </c>
      <c r="H18" s="128">
        <f>ROUND(F18*G18,2)</f>
        <v/>
      </c>
    </row>
    <row r="19" ht="15.6" customFormat="1" customHeight="1" s="87">
      <c r="A19" s="123" t="n">
        <v>8</v>
      </c>
      <c r="B19" s="123" t="n"/>
      <c r="C19" s="124" t="inlineStr">
        <is>
          <t>1-100-22</t>
        </is>
      </c>
      <c r="D19" s="124" t="inlineStr">
        <is>
          <t>Затраты труда рабочих (ср 2,2)</t>
        </is>
      </c>
      <c r="E19" s="123" t="inlineStr">
        <is>
          <t>чел.час</t>
        </is>
      </c>
      <c r="F19" s="123" t="n">
        <v>58.16</v>
      </c>
      <c r="G19" s="128" t="n">
        <v>7.94</v>
      </c>
      <c r="H19" s="128">
        <f>ROUND(F19*G19,2)</f>
        <v/>
      </c>
    </row>
    <row r="20" ht="15.6" customFormat="1" customHeight="1" s="87">
      <c r="A20" s="123" t="n">
        <v>9</v>
      </c>
      <c r="B20" s="123" t="n"/>
      <c r="C20" s="124" t="inlineStr">
        <is>
          <t>1-100-49</t>
        </is>
      </c>
      <c r="D20" s="124" t="inlineStr">
        <is>
          <t>Затраты труда рабочих (ср 4,9)</t>
        </is>
      </c>
      <c r="E20" s="123" t="inlineStr">
        <is>
          <t>чел.час</t>
        </is>
      </c>
      <c r="F20" s="123" t="n">
        <v>36.48</v>
      </c>
      <c r="G20" s="128" t="n">
        <v>10.94</v>
      </c>
      <c r="H20" s="128">
        <f>ROUND(F20*G20,2)</f>
        <v/>
      </c>
    </row>
    <row r="21" ht="15.6" customFormat="1" customHeight="1" s="87">
      <c r="A21" s="123" t="n">
        <v>10</v>
      </c>
      <c r="B21" s="123" t="n"/>
      <c r="C21" s="124" t="inlineStr">
        <is>
          <t>1-100-31</t>
        </is>
      </c>
      <c r="D21" s="124" t="inlineStr">
        <is>
          <t>Затраты труда рабочих (ср 3,1)</t>
        </is>
      </c>
      <c r="E21" s="123" t="inlineStr">
        <is>
          <t>чел.час</t>
        </is>
      </c>
      <c r="F21" s="123" t="n">
        <v>35.29</v>
      </c>
      <c r="G21" s="128" t="n">
        <v>8.640000000000001</v>
      </c>
      <c r="H21" s="128">
        <f>ROUND(F21*G21,2)</f>
        <v/>
      </c>
    </row>
    <row r="22" ht="15.6" customFormat="1" customHeight="1" s="87">
      <c r="A22" s="123" t="n">
        <v>11</v>
      </c>
      <c r="B22" s="123" t="n"/>
      <c r="C22" s="124" t="inlineStr">
        <is>
          <t>1-100-20</t>
        </is>
      </c>
      <c r="D22" s="124" t="inlineStr">
        <is>
          <t>Затраты труда рабочих (ср 2)</t>
        </is>
      </c>
      <c r="E22" s="123" t="inlineStr">
        <is>
          <t>чел.час</t>
        </is>
      </c>
      <c r="F22" s="123" t="n">
        <v>26.72</v>
      </c>
      <c r="G22" s="128" t="n">
        <v>7.8</v>
      </c>
      <c r="H22" s="128">
        <f>ROUND(F22*G22,2)</f>
        <v/>
      </c>
    </row>
    <row r="23" ht="15.6" customFormat="1" customHeight="1" s="87">
      <c r="A23" s="123" t="n">
        <v>12</v>
      </c>
      <c r="B23" s="123" t="n"/>
      <c r="C23" s="124" t="inlineStr">
        <is>
          <t>1-100-39</t>
        </is>
      </c>
      <c r="D23" s="124" t="inlineStr">
        <is>
          <t>Затраты труда рабочих (ср 3,9)</t>
        </is>
      </c>
      <c r="E23" s="123" t="inlineStr">
        <is>
          <t>чел.час</t>
        </is>
      </c>
      <c r="F23" s="123" t="n">
        <v>21.41</v>
      </c>
      <c r="G23" s="128" t="n">
        <v>9.51</v>
      </c>
      <c r="H23" s="128">
        <f>ROUND(F23*G23,2)</f>
        <v/>
      </c>
    </row>
    <row r="24" ht="15.6" customFormat="1" customHeight="1" s="87">
      <c r="A24" s="123" t="n">
        <v>13</v>
      </c>
      <c r="B24" s="123" t="n"/>
      <c r="C24" s="124" t="inlineStr">
        <is>
          <t>1-100-42</t>
        </is>
      </c>
      <c r="D24" s="124" t="inlineStr">
        <is>
          <t>Затраты труда рабочих (ср 4,2)</t>
        </is>
      </c>
      <c r="E24" s="123" t="inlineStr">
        <is>
          <t>чел.час</t>
        </is>
      </c>
      <c r="F24" s="123" t="n">
        <v>19.03</v>
      </c>
      <c r="G24" s="128" t="n">
        <v>9.92</v>
      </c>
      <c r="H24" s="128">
        <f>ROUND(F24*G24,2)</f>
        <v/>
      </c>
    </row>
    <row r="25" ht="15.6" customFormat="1" customHeight="1" s="87">
      <c r="A25" s="123" t="n">
        <v>14</v>
      </c>
      <c r="B25" s="123" t="n"/>
      <c r="C25" s="124" t="inlineStr">
        <is>
          <t>1-100-25</t>
        </is>
      </c>
      <c r="D25" s="124" t="inlineStr">
        <is>
          <t>Затраты труда рабочих (ср 2,5)</t>
        </is>
      </c>
      <c r="E25" s="123" t="inlineStr">
        <is>
          <t>чел.час</t>
        </is>
      </c>
      <c r="F25" s="123" t="n">
        <v>19.34</v>
      </c>
      <c r="G25" s="128" t="n">
        <v>8.17</v>
      </c>
      <c r="H25" s="128">
        <f>ROUND(F25*G25,2)</f>
        <v/>
      </c>
    </row>
    <row r="26" ht="15.6" customFormat="1" customHeight="1" s="87">
      <c r="A26" s="123" t="n">
        <v>15</v>
      </c>
      <c r="B26" s="123" t="n"/>
      <c r="C26" s="124" t="inlineStr">
        <is>
          <t>1-100-33</t>
        </is>
      </c>
      <c r="D26" s="124" t="inlineStr">
        <is>
          <t>Затраты труда рабочих (ср 3,3)</t>
        </is>
      </c>
      <c r="E26" s="123" t="inlineStr">
        <is>
          <t>чел.час</t>
        </is>
      </c>
      <c r="F26" s="123" t="n">
        <v>9.529999999999999</v>
      </c>
      <c r="G26" s="128" t="n">
        <v>8.859999999999999</v>
      </c>
      <c r="H26" s="128">
        <f>ROUND(F26*G26,2)</f>
        <v/>
      </c>
    </row>
    <row r="27" ht="15.6" customFormat="1" customHeight="1" s="87">
      <c r="A27" s="123" t="n">
        <v>16</v>
      </c>
      <c r="B27" s="123" t="n"/>
      <c r="C27" s="124" t="inlineStr">
        <is>
          <t>1-100-37</t>
        </is>
      </c>
      <c r="D27" s="124" t="inlineStr">
        <is>
          <t>Затраты труда рабочих (ср 3,7)</t>
        </is>
      </c>
      <c r="E27" s="123" t="inlineStr">
        <is>
          <t>чел.час</t>
        </is>
      </c>
      <c r="F27" s="123" t="n">
        <v>6.37</v>
      </c>
      <c r="G27" s="128" t="n">
        <v>9.289999999999999</v>
      </c>
      <c r="H27" s="128">
        <f>ROUND(F27*G27,2)</f>
        <v/>
      </c>
    </row>
    <row r="28" ht="15.6" customFormat="1" customHeight="1" s="87">
      <c r="A28" s="123" t="n">
        <v>17</v>
      </c>
      <c r="B28" s="123" t="n"/>
      <c r="C28" s="124" t="inlineStr">
        <is>
          <t>1-100-44</t>
        </is>
      </c>
      <c r="D28" s="124" t="inlineStr">
        <is>
          <t>Затраты труда рабочих (ср 4,4)</t>
        </is>
      </c>
      <c r="E28" s="123" t="inlineStr">
        <is>
          <t>чел.час</t>
        </is>
      </c>
      <c r="F28" s="123" t="n">
        <v>5.4</v>
      </c>
      <c r="G28" s="128" t="n">
        <v>10.21</v>
      </c>
      <c r="H28" s="128">
        <f>ROUND(F28*G28,2)</f>
        <v/>
      </c>
    </row>
    <row r="29" ht="15.6" customFormat="1" customHeight="1" s="87">
      <c r="A29" s="123" t="n">
        <v>18</v>
      </c>
      <c r="B29" s="123" t="n"/>
      <c r="C29" s="124" t="inlineStr">
        <is>
          <t>1-100-36</t>
        </is>
      </c>
      <c r="D29" s="124" t="inlineStr">
        <is>
          <t>Затраты труда рабочих (ср 3,6)</t>
        </is>
      </c>
      <c r="E29" s="123" t="inlineStr">
        <is>
          <t>чел.час</t>
        </is>
      </c>
      <c r="F29" s="123" t="n">
        <v>5.8</v>
      </c>
      <c r="G29" s="128" t="n">
        <v>9.18</v>
      </c>
      <c r="H29" s="128">
        <f>ROUND(F29*G29,2)</f>
        <v/>
      </c>
    </row>
    <row r="30" ht="15.6" customFormat="1" customHeight="1" s="87">
      <c r="A30" s="123" t="n">
        <v>19</v>
      </c>
      <c r="B30" s="123" t="n"/>
      <c r="C30" s="124" t="inlineStr">
        <is>
          <t>1-100-35</t>
        </is>
      </c>
      <c r="D30" s="124" t="inlineStr">
        <is>
          <t>Затраты труда рабочих (ср 3,5)</t>
        </is>
      </c>
      <c r="E30" s="123" t="inlineStr">
        <is>
          <t>чел.час</t>
        </is>
      </c>
      <c r="F30" s="123" t="n">
        <v>4.67</v>
      </c>
      <c r="G30" s="128" t="n">
        <v>9.07</v>
      </c>
      <c r="H30" s="128">
        <f>ROUND(F30*G30,2)</f>
        <v/>
      </c>
    </row>
    <row r="31" ht="15.6" customFormat="1" customHeight="1" s="11">
      <c r="A31" s="122" t="inlineStr">
        <is>
          <t>Затраты труда машинистов</t>
        </is>
      </c>
      <c r="B31" s="147" t="n"/>
      <c r="C31" s="147" t="n"/>
      <c r="D31" s="147" t="n"/>
      <c r="E31" s="148" t="n"/>
      <c r="F31" s="122" t="n">
        <v>61.62</v>
      </c>
      <c r="G31" s="14" t="n"/>
      <c r="H31" s="14">
        <f>SUM(H32:H32)</f>
        <v/>
      </c>
    </row>
    <row r="32" ht="15.6" customFormat="1" customHeight="1" s="87">
      <c r="A32" s="123" t="n">
        <v>20</v>
      </c>
      <c r="B32" s="123" t="n"/>
      <c r="C32" s="124" t="n">
        <v>2</v>
      </c>
      <c r="D32" s="124" t="inlineStr">
        <is>
          <t>Затраты труда машинистов</t>
        </is>
      </c>
      <c r="E32" s="123" t="inlineStr">
        <is>
          <t>чел.час</t>
        </is>
      </c>
      <c r="F32" s="123" t="n">
        <v>61.62</v>
      </c>
      <c r="G32" s="128" t="n">
        <v>13.19</v>
      </c>
      <c r="H32" s="128">
        <f>ROUND(F32*G32,2)</f>
        <v/>
      </c>
    </row>
    <row r="33" ht="15.6" customFormat="1" customHeight="1" s="11">
      <c r="A33" s="122" t="inlineStr">
        <is>
          <t>Машины и механизмы</t>
        </is>
      </c>
      <c r="B33" s="147" t="n"/>
      <c r="C33" s="147" t="n"/>
      <c r="D33" s="147" t="n"/>
      <c r="E33" s="148" t="n"/>
      <c r="F33" s="122" t="n"/>
      <c r="G33" s="14" t="n"/>
      <c r="H33" s="14">
        <f>SUM(H34:H64)</f>
        <v/>
      </c>
    </row>
    <row r="34" ht="15.6" customFormat="1" customHeight="1" s="87">
      <c r="A34" s="123" t="n">
        <v>21</v>
      </c>
      <c r="B34" s="123" t="n"/>
      <c r="C34" s="18" t="n">
        <v>400001</v>
      </c>
      <c r="D34" s="124" t="inlineStr">
        <is>
          <t>Автомобили бортовые, грузоподъемность до 5 т</t>
        </is>
      </c>
      <c r="E34" s="123" t="inlineStr">
        <is>
          <t>маш.час</t>
        </is>
      </c>
      <c r="F34" s="123" t="n">
        <v>41.25</v>
      </c>
      <c r="G34" s="128" t="n">
        <v>87.17</v>
      </c>
      <c r="H34" s="128">
        <f>ROUND(F34*G34,2)</f>
        <v/>
      </c>
    </row>
    <row r="35" ht="31.35" customFormat="1" customHeight="1" s="87">
      <c r="A35" s="123" t="n">
        <v>22</v>
      </c>
      <c r="B35" s="123" t="n"/>
      <c r="C35" s="18" t="inlineStr">
        <is>
          <t>021102</t>
        </is>
      </c>
      <c r="D35" s="124" t="inlineStr">
        <is>
          <t>Краны на автомобильном ходу при работе на монтаже технологического оборудования 10 т</t>
        </is>
      </c>
      <c r="E35" s="123" t="inlineStr">
        <is>
          <t>маш.час</t>
        </is>
      </c>
      <c r="F35" s="123" t="n">
        <v>17.77</v>
      </c>
      <c r="G35" s="128" t="n">
        <v>134.65</v>
      </c>
      <c r="H35" s="128">
        <f>ROUND(F35*G35,2)</f>
        <v/>
      </c>
    </row>
    <row r="36" ht="31.35" customFormat="1" customHeight="1" s="87">
      <c r="A36" s="123" t="n">
        <v>23</v>
      </c>
      <c r="B36" s="123" t="n"/>
      <c r="C36" s="18" t="inlineStr">
        <is>
          <t>020129</t>
        </is>
      </c>
      <c r="D36" s="124" t="inlineStr">
        <is>
          <t>Краны башенные при работе на других видах строительства 8 т</t>
        </is>
      </c>
      <c r="E36" s="123" t="inlineStr">
        <is>
          <t>маш.час</t>
        </is>
      </c>
      <c r="F36" s="123" t="n">
        <v>16.15</v>
      </c>
      <c r="G36" s="128" t="n">
        <v>86.40000000000001</v>
      </c>
      <c r="H36" s="128">
        <f>ROUND(F36*G36,2)</f>
        <v/>
      </c>
    </row>
    <row r="37" ht="46.9" customFormat="1" customHeight="1" s="87">
      <c r="A37" s="123" t="n">
        <v>24</v>
      </c>
      <c r="B37" s="123" t="n"/>
      <c r="C37" s="18" t="inlineStr">
        <is>
          <t>050101</t>
        </is>
      </c>
      <c r="D37" s="124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37" s="123" t="inlineStr">
        <is>
          <t>маш.час</t>
        </is>
      </c>
      <c r="F37" s="123" t="n">
        <v>10.6</v>
      </c>
      <c r="G37" s="128" t="n">
        <v>90</v>
      </c>
      <c r="H37" s="128">
        <f>ROUND(F37*G37,2)</f>
        <v/>
      </c>
    </row>
    <row r="38" ht="46.9" customFormat="1" customHeight="1" s="87">
      <c r="A38" s="123" t="n">
        <v>25</v>
      </c>
      <c r="B38" s="123" t="n"/>
      <c r="C38" s="18" t="inlineStr">
        <is>
          <t>060249</t>
        </is>
      </c>
      <c r="D38" s="124" t="inlineStr">
        <is>
          <t>Экскаваторы одноковшовые дизельные на гусеничном ходу при работе на других видах строительства 1 м3</t>
        </is>
      </c>
      <c r="E38" s="123" t="inlineStr">
        <is>
          <t>маш.час</t>
        </is>
      </c>
      <c r="F38" s="123" t="n">
        <v>5.91</v>
      </c>
      <c r="G38" s="128" t="n">
        <v>122.9</v>
      </c>
      <c r="H38" s="128">
        <f>ROUND(F38*G38,2)</f>
        <v/>
      </c>
    </row>
    <row r="39" ht="31.35" customFormat="1" customHeight="1" s="87">
      <c r="A39" s="123" t="n">
        <v>26</v>
      </c>
      <c r="B39" s="123" t="n"/>
      <c r="C39" s="18" t="inlineStr">
        <is>
          <t>040502</t>
        </is>
      </c>
      <c r="D39" s="124" t="inlineStr">
        <is>
          <t>Установки для сварки ручной дуговой (постоянного тока)</t>
        </is>
      </c>
      <c r="E39" s="123" t="inlineStr">
        <is>
          <t>маш.час</t>
        </is>
      </c>
      <c r="F39" s="123" t="n">
        <v>41.2</v>
      </c>
      <c r="G39" s="128" t="n">
        <v>8.1</v>
      </c>
      <c r="H39" s="128">
        <f>ROUND(F39*G39,2)</f>
        <v/>
      </c>
    </row>
    <row r="40" ht="31.35" customFormat="1" customHeight="1" s="87">
      <c r="A40" s="123" t="n">
        <v>27</v>
      </c>
      <c r="B40" s="123" t="n"/>
      <c r="C40" s="18" t="inlineStr">
        <is>
          <t>070148</t>
        </is>
      </c>
      <c r="D40" s="124" t="inlineStr">
        <is>
          <t>Бульдозеры при работе на других видах строительства 59 кВт (80 л.с.)</t>
        </is>
      </c>
      <c r="E40" s="123" t="inlineStr">
        <is>
          <t>маш.час</t>
        </is>
      </c>
      <c r="F40" s="123" t="n">
        <v>3.45</v>
      </c>
      <c r="G40" s="128" t="n">
        <v>59.47</v>
      </c>
      <c r="H40" s="128">
        <f>ROUND(F40*G40,2)</f>
        <v/>
      </c>
    </row>
    <row r="41" ht="31.35" customFormat="1" customHeight="1" s="87">
      <c r="A41" s="123" t="n">
        <v>28</v>
      </c>
      <c r="B41" s="123" t="n"/>
      <c r="C41" s="18" t="inlineStr">
        <is>
          <t>030954</t>
        </is>
      </c>
      <c r="D41" s="124" t="inlineStr">
        <is>
          <t>Подъемники грузоподъемностью до 500 кг одномачтовые, высота подъема 45 м</t>
        </is>
      </c>
      <c r="E41" s="123" t="inlineStr">
        <is>
          <t>маш.час</t>
        </is>
      </c>
      <c r="F41" s="123" t="n">
        <v>4.08</v>
      </c>
      <c r="G41" s="128" t="n">
        <v>31.26</v>
      </c>
      <c r="H41" s="128">
        <f>ROUND(F41*G41,2)</f>
        <v/>
      </c>
    </row>
    <row r="42" ht="62.45" customFormat="1" customHeight="1" s="87">
      <c r="A42" s="123" t="n">
        <v>29</v>
      </c>
      <c r="B42" s="123" t="n"/>
      <c r="C42" s="18" t="inlineStr">
        <is>
          <t>ФССЦпг03-21-01-010</t>
        </is>
      </c>
      <c r="D42" s="124" t="inlineStr">
        <is>
          <t>Перевозка грузов автомобилями-самосвалами грузоподъемностью 10 т, работающих вне карьера, на расстояние: до 10 км I класс груза(перевозка щебня свыше 30 км по ПОС)</t>
        </is>
      </c>
      <c r="E42" s="123" t="inlineStr">
        <is>
          <t>1 т груза</t>
        </is>
      </c>
      <c r="F42" s="123" t="n">
        <v>10.35</v>
      </c>
      <c r="G42" s="128" t="n">
        <v>11.42</v>
      </c>
      <c r="H42" s="128">
        <f>ROUND(F42*G42,2)</f>
        <v/>
      </c>
    </row>
    <row r="43" ht="31.35" customFormat="1" customHeight="1" s="87">
      <c r="A43" s="123" t="n">
        <v>30</v>
      </c>
      <c r="B43" s="123" t="n"/>
      <c r="C43" s="18" t="inlineStr">
        <is>
          <t>021141</t>
        </is>
      </c>
      <c r="D43" s="124" t="inlineStr">
        <is>
          <t>Краны на автомобильном ходу при работе на других видах строительства 10 т</t>
        </is>
      </c>
      <c r="E43" s="123" t="inlineStr">
        <is>
          <t>маш.час</t>
        </is>
      </c>
      <c r="F43" s="123" t="n">
        <v>1.04</v>
      </c>
      <c r="G43" s="128" t="n">
        <v>111.99</v>
      </c>
      <c r="H43" s="128">
        <f>ROUND(F43*G43,2)</f>
        <v/>
      </c>
    </row>
    <row r="44" ht="31.35" customFormat="1" customHeight="1" s="87">
      <c r="A44" s="123" t="n">
        <v>31</v>
      </c>
      <c r="B44" s="123" t="n"/>
      <c r="C44" s="18" t="inlineStr">
        <is>
          <t>030402</t>
        </is>
      </c>
      <c r="D44" s="124" t="inlineStr">
        <is>
          <t>Лебедки электрические тяговым усилием до 12,26 кН (1,25 т)</t>
        </is>
      </c>
      <c r="E44" s="123" t="inlineStr">
        <is>
          <t>маш.час</t>
        </is>
      </c>
      <c r="F44" s="123" t="n">
        <v>28.37</v>
      </c>
      <c r="G44" s="128" t="n">
        <v>3.28</v>
      </c>
      <c r="H44" s="128">
        <f>ROUND(F44*G44,2)</f>
        <v/>
      </c>
    </row>
    <row r="45" ht="15.6" customFormat="1" customHeight="1" s="87">
      <c r="A45" s="123" t="n">
        <v>32</v>
      </c>
      <c r="B45" s="123" t="n"/>
      <c r="C45" s="18" t="inlineStr">
        <is>
          <t>030101</t>
        </is>
      </c>
      <c r="D45" s="124" t="inlineStr">
        <is>
          <t>Автопогрузчики 5 т</t>
        </is>
      </c>
      <c r="E45" s="123" t="inlineStr">
        <is>
          <t>маш.час</t>
        </is>
      </c>
      <c r="F45" s="123" t="n">
        <v>0.96</v>
      </c>
      <c r="G45" s="128" t="n">
        <v>89.98999999999999</v>
      </c>
      <c r="H45" s="128">
        <f>ROUND(F45*G45,2)</f>
        <v/>
      </c>
    </row>
    <row r="46" ht="15.6" customFormat="1" customHeight="1" s="87">
      <c r="A46" s="123" t="n">
        <v>33</v>
      </c>
      <c r="B46" s="123" t="n"/>
      <c r="C46" s="18" t="n">
        <v>121011</v>
      </c>
      <c r="D46" s="124" t="inlineStr">
        <is>
          <t>Котлы битумные передвижные 400 л</t>
        </is>
      </c>
      <c r="E46" s="123" t="inlineStr">
        <is>
          <t>маш.час</t>
        </is>
      </c>
      <c r="F46" s="123" t="n">
        <v>1.97</v>
      </c>
      <c r="G46" s="128" t="n">
        <v>30</v>
      </c>
      <c r="H46" s="128">
        <f>ROUND(F46*G46,2)</f>
        <v/>
      </c>
    </row>
    <row r="47" ht="31.35" customFormat="1" customHeight="1" s="87">
      <c r="A47" s="123" t="n">
        <v>34</v>
      </c>
      <c r="B47" s="123" t="n"/>
      <c r="C47" s="18" t="inlineStr">
        <is>
          <t>070149</t>
        </is>
      </c>
      <c r="D47" s="124" t="inlineStr">
        <is>
          <t>Бульдозеры при работе на других видах строительства 79 кВт (108 л.с.)</t>
        </is>
      </c>
      <c r="E47" s="123" t="inlineStr">
        <is>
          <t>маш.час</t>
        </is>
      </c>
      <c r="F47" s="123" t="n">
        <v>0.63</v>
      </c>
      <c r="G47" s="128" t="n">
        <v>79.06999999999999</v>
      </c>
      <c r="H47" s="128">
        <f>ROUND(F47*G47,2)</f>
        <v/>
      </c>
    </row>
    <row r="48" ht="31.35" customFormat="1" customHeight="1" s="87">
      <c r="A48" s="123" t="n">
        <v>35</v>
      </c>
      <c r="B48" s="123" t="n"/>
      <c r="C48" s="18" t="inlineStr">
        <is>
          <t>031812</t>
        </is>
      </c>
      <c r="D48" s="124" t="inlineStr">
        <is>
          <t>Погрузчики одноковшовые универсальные фронтальные пневмоколесные 3 т</t>
        </is>
      </c>
      <c r="E48" s="123" t="inlineStr">
        <is>
          <t>маш.час</t>
        </is>
      </c>
      <c r="F48" s="123" t="n">
        <v>0.4</v>
      </c>
      <c r="G48" s="128" t="n">
        <v>90.40000000000001</v>
      </c>
      <c r="H48" s="128">
        <f>ROUND(F48*G48,2)</f>
        <v/>
      </c>
    </row>
    <row r="49" ht="15.6" customFormat="1" customHeight="1" s="87">
      <c r="A49" s="123" t="n">
        <v>36</v>
      </c>
      <c r="B49" s="123" t="n"/>
      <c r="C49" s="18" t="n">
        <v>111100</v>
      </c>
      <c r="D49" s="124" t="inlineStr">
        <is>
          <t>Вибратор глубинный</t>
        </is>
      </c>
      <c r="E49" s="123" t="inlineStr">
        <is>
          <t>маш.час</t>
        </is>
      </c>
      <c r="F49" s="123" t="n">
        <v>18.77</v>
      </c>
      <c r="G49" s="128" t="n">
        <v>1.9</v>
      </c>
      <c r="H49" s="128">
        <f>ROUND(F49*G49,2)</f>
        <v/>
      </c>
    </row>
    <row r="50" ht="31.35" customFormat="1" customHeight="1" s="87">
      <c r="A50" s="123" t="n">
        <v>37</v>
      </c>
      <c r="B50" s="123" t="n"/>
      <c r="C50" s="18" t="inlineStr">
        <is>
          <t>030203</t>
        </is>
      </c>
      <c r="D50" s="124" t="inlineStr">
        <is>
          <t>Домкраты гидравлические грузоподъемностью 63-100 т</t>
        </is>
      </c>
      <c r="E50" s="123" t="inlineStr">
        <is>
          <t>маш.час</t>
        </is>
      </c>
      <c r="F50" s="123" t="n">
        <v>28.37</v>
      </c>
      <c r="G50" s="128" t="n">
        <v>0.9</v>
      </c>
      <c r="H50" s="128">
        <f>ROUND(F50*G50,2)</f>
        <v/>
      </c>
    </row>
    <row r="51" ht="15.6" customFormat="1" customHeight="1" s="87">
      <c r="A51" s="123" t="n">
        <v>38</v>
      </c>
      <c r="B51" s="123" t="n"/>
      <c r="C51" s="18" t="n">
        <v>120901</v>
      </c>
      <c r="D51" s="124" t="inlineStr">
        <is>
          <t>Катки дорожные самоходные вибрационные 2,2 т</t>
        </is>
      </c>
      <c r="E51" s="123" t="inlineStr">
        <is>
          <t>маш.час</t>
        </is>
      </c>
      <c r="F51" s="123" t="n">
        <v>0.5600000000000001</v>
      </c>
      <c r="G51" s="128" t="n">
        <v>36.54</v>
      </c>
      <c r="H51" s="128">
        <f>ROUND(F51*G51,2)</f>
        <v/>
      </c>
    </row>
    <row r="52" ht="31.35" customFormat="1" customHeight="1" s="87">
      <c r="A52" s="123" t="n">
        <v>39</v>
      </c>
      <c r="B52" s="123" t="n"/>
      <c r="C52" s="18" t="n">
        <v>331100</v>
      </c>
      <c r="D52" s="124" t="inlineStr">
        <is>
          <t>Трамбовки пневматические при работе от передвижных компрессорных станций</t>
        </is>
      </c>
      <c r="E52" s="123" t="inlineStr">
        <is>
          <t>маш.час</t>
        </is>
      </c>
      <c r="F52" s="123" t="n">
        <v>36.67</v>
      </c>
      <c r="G52" s="128" t="n">
        <v>0.55</v>
      </c>
      <c r="H52" s="128">
        <f>ROUND(F52*G52,2)</f>
        <v/>
      </c>
    </row>
    <row r="53" ht="15.6" customFormat="1" customHeight="1" s="87">
      <c r="A53" s="123" t="n">
        <v>40</v>
      </c>
      <c r="B53" s="123" t="n"/>
      <c r="C53" s="18" t="n">
        <v>111301</v>
      </c>
      <c r="D53" s="124" t="inlineStr">
        <is>
          <t>Вибратор поверхностный</t>
        </is>
      </c>
      <c r="E53" s="123" t="inlineStr">
        <is>
          <t>маш.час</t>
        </is>
      </c>
      <c r="F53" s="123" t="n">
        <v>30.16</v>
      </c>
      <c r="G53" s="128" t="n">
        <v>0.5</v>
      </c>
      <c r="H53" s="128">
        <f>ROUND(F53*G53,2)</f>
        <v/>
      </c>
    </row>
    <row r="54" ht="15.6" customFormat="1" customHeight="1" s="87">
      <c r="A54" s="123" t="n">
        <v>41</v>
      </c>
      <c r="B54" s="123" t="n"/>
      <c r="C54" s="18" t="n">
        <v>331451</v>
      </c>
      <c r="D54" s="124" t="inlineStr">
        <is>
          <t>Перфораторы электрические</t>
        </is>
      </c>
      <c r="E54" s="123" t="inlineStr">
        <is>
          <t>маш.час</t>
        </is>
      </c>
      <c r="F54" s="123" t="n">
        <v>3.43</v>
      </c>
      <c r="G54" s="128" t="n">
        <v>2.08</v>
      </c>
      <c r="H54" s="128">
        <f>ROUND(F54*G54,2)</f>
        <v/>
      </c>
    </row>
    <row r="55" ht="15.6" customFormat="1" customHeight="1" s="87">
      <c r="A55" s="123" t="n">
        <v>42</v>
      </c>
      <c r="B55" s="123" t="n"/>
      <c r="C55" s="18" t="n">
        <v>331305</v>
      </c>
      <c r="D55" s="124" t="inlineStr">
        <is>
          <t>Пылесосы промышленные</t>
        </is>
      </c>
      <c r="E55" s="123" t="inlineStr">
        <is>
          <t>маш.час</t>
        </is>
      </c>
      <c r="F55" s="123" t="n">
        <v>2.61</v>
      </c>
      <c r="G55" s="128" t="n">
        <v>2.7</v>
      </c>
      <c r="H55" s="128">
        <f>ROUND(F55*G55,2)</f>
        <v/>
      </c>
    </row>
    <row r="56" ht="46.9" customFormat="1" customHeight="1" s="87">
      <c r="A56" s="123" t="n">
        <v>43</v>
      </c>
      <c r="B56" s="123" t="n"/>
      <c r="C56" s="18" t="inlineStr">
        <is>
          <t>ФССЦпг03-21-01-003</t>
        </is>
      </c>
      <c r="D56" s="124" t="inlineStr">
        <is>
          <t>Перевозка грузов автомобилями-самосвалами грузоподъемностью 10 т, работающих вне карьера, на расстояние: до 3 км I класс груза</t>
        </is>
      </c>
      <c r="E56" s="123" t="inlineStr">
        <is>
          <t>1 т груза</t>
        </is>
      </c>
      <c r="F56" s="123" t="n">
        <v>1.3468</v>
      </c>
      <c r="G56" s="128" t="n">
        <v>4.8</v>
      </c>
      <c r="H56" s="128">
        <f>ROUND(F56*G56,2)</f>
        <v/>
      </c>
    </row>
    <row r="57" ht="62.45" customFormat="1" customHeight="1" s="87">
      <c r="A57" s="123" t="n">
        <v>44</v>
      </c>
      <c r="B57" s="123" t="n"/>
      <c r="C57" s="18" t="inlineStr">
        <is>
          <t>042901</t>
        </is>
      </c>
      <c r="D57" s="1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7" s="123" t="inlineStr">
        <is>
          <t>маш.час</t>
        </is>
      </c>
      <c r="F57" s="123" t="n">
        <v>0.24</v>
      </c>
      <c r="G57" s="128" t="n">
        <v>26.32</v>
      </c>
      <c r="H57" s="128">
        <f>ROUND(F57*G57,2)</f>
        <v/>
      </c>
    </row>
    <row r="58" ht="15.6" customFormat="1" customHeight="1" s="87">
      <c r="A58" s="123" t="n">
        <v>45</v>
      </c>
      <c r="B58" s="123" t="n"/>
      <c r="C58" s="18" t="n">
        <v>134041</v>
      </c>
      <c r="D58" s="124" t="inlineStr">
        <is>
          <t>Шуруповерт</t>
        </is>
      </c>
      <c r="E58" s="123" t="inlineStr">
        <is>
          <t>маш.час</t>
        </is>
      </c>
      <c r="F58" s="123" t="n">
        <v>1.86</v>
      </c>
      <c r="G58" s="128" t="n">
        <v>3</v>
      </c>
      <c r="H58" s="128">
        <f>ROUND(F58*G58,2)</f>
        <v/>
      </c>
    </row>
    <row r="59" ht="15.6" customFormat="1" customHeight="1" s="87">
      <c r="A59" s="123" t="n">
        <v>46</v>
      </c>
      <c r="B59" s="123" t="n"/>
      <c r="C59" s="18" t="n">
        <v>330206</v>
      </c>
      <c r="D59" s="124" t="inlineStr">
        <is>
          <t>Дрели электрические</t>
        </is>
      </c>
      <c r="E59" s="123" t="inlineStr">
        <is>
          <t>маш.час</t>
        </is>
      </c>
      <c r="F59" s="123" t="n">
        <v>2.58</v>
      </c>
      <c r="G59" s="128" t="n">
        <v>1.95</v>
      </c>
      <c r="H59" s="128">
        <f>ROUND(F59*G59,2)</f>
        <v/>
      </c>
    </row>
    <row r="60" ht="46.9" customFormat="1" customHeight="1" s="87">
      <c r="A60" s="123" t="n">
        <v>47</v>
      </c>
      <c r="B60" s="123" t="n"/>
      <c r="C60" s="18" t="n">
        <v>340101</v>
      </c>
      <c r="D60" s="124" t="inlineStr">
        <is>
          <t>Агрегаты окрасочные высокого давления для окраски поверхностей конструкций мощностью 1 кВт</t>
        </is>
      </c>
      <c r="E60" s="123" t="inlineStr">
        <is>
          <t>маш.час</t>
        </is>
      </c>
      <c r="F60" s="123" t="n">
        <v>0.63</v>
      </c>
      <c r="G60" s="128" t="n">
        <v>6.82</v>
      </c>
      <c r="H60" s="128">
        <f>ROUND(F60*G60,2)</f>
        <v/>
      </c>
    </row>
    <row r="61" ht="15.6" customFormat="1" customHeight="1" s="87">
      <c r="A61" s="123" t="n">
        <v>48</v>
      </c>
      <c r="B61" s="123" t="n"/>
      <c r="C61" s="18" t="n">
        <v>331532</v>
      </c>
      <c r="D61" s="124" t="inlineStr">
        <is>
          <t>Пила цепная электрическая</t>
        </is>
      </c>
      <c r="E61" s="123" t="inlineStr">
        <is>
          <t>маш.час</t>
        </is>
      </c>
      <c r="F61" s="123" t="n">
        <v>0.77</v>
      </c>
      <c r="G61" s="128" t="n">
        <v>3.27</v>
      </c>
      <c r="H61" s="128">
        <f>ROUND(F61*G61,2)</f>
        <v/>
      </c>
    </row>
    <row r="62" ht="15.6" customFormat="1" customHeight="1" s="87">
      <c r="A62" s="123" t="n">
        <v>49</v>
      </c>
      <c r="B62" s="123" t="n"/>
      <c r="C62" s="18" t="n">
        <v>153101</v>
      </c>
      <c r="D62" s="124" t="inlineStr">
        <is>
          <t>Катки дорожные самоходные гладкие 5 т</t>
        </is>
      </c>
      <c r="E62" s="123" t="inlineStr">
        <is>
          <t>маш.час</t>
        </is>
      </c>
      <c r="F62" s="123" t="n">
        <v>0.02</v>
      </c>
      <c r="G62" s="128" t="n">
        <v>112.14</v>
      </c>
      <c r="H62" s="128">
        <f>ROUND(F62*G62,2)</f>
        <v/>
      </c>
    </row>
    <row r="63" ht="15.6" customFormat="1" customHeight="1" s="87">
      <c r="A63" s="123" t="n">
        <v>50</v>
      </c>
      <c r="B63" s="123" t="n"/>
      <c r="C63" s="18" t="n">
        <v>330301</v>
      </c>
      <c r="D63" s="124" t="inlineStr">
        <is>
          <t>Машины шлифовальные электрические</t>
        </is>
      </c>
      <c r="E63" s="123" t="inlineStr">
        <is>
          <t>маш.час</t>
        </is>
      </c>
      <c r="F63" s="123" t="n">
        <v>0.23</v>
      </c>
      <c r="G63" s="128" t="n">
        <v>5.13</v>
      </c>
      <c r="H63" s="128">
        <f>ROUND(F63*G63,2)</f>
        <v/>
      </c>
    </row>
    <row r="64" ht="15.6" customFormat="1" customHeight="1" s="87">
      <c r="A64" s="123" t="n">
        <v>51</v>
      </c>
      <c r="B64" s="123" t="n"/>
      <c r="C64" s="18" t="inlineStr">
        <is>
          <t>040102</t>
        </is>
      </c>
      <c r="D64" s="124" t="inlineStr">
        <is>
          <t>Электростанции передвижные 4 кВт</t>
        </is>
      </c>
      <c r="E64" s="123" t="inlineStr">
        <is>
          <t>маш.час</t>
        </is>
      </c>
      <c r="F64" s="123" t="n">
        <v>0.03</v>
      </c>
      <c r="G64" s="128" t="n">
        <v>27.11</v>
      </c>
      <c r="H64" s="128">
        <f>ROUND(F64*G64,2)</f>
        <v/>
      </c>
    </row>
    <row r="65" ht="15.6" customFormat="1" customHeight="1" s="11">
      <c r="A65" s="122" t="inlineStr">
        <is>
          <t>Материалы</t>
        </is>
      </c>
      <c r="B65" s="147" t="n"/>
      <c r="C65" s="147" t="n"/>
      <c r="D65" s="147" t="n"/>
      <c r="E65" s="148" t="n"/>
      <c r="F65" s="122" t="n"/>
      <c r="G65" s="14" t="n"/>
      <c r="H65" s="14">
        <f>SUM(H66:H190)</f>
        <v/>
      </c>
    </row>
    <row r="66" ht="31.35" customFormat="1" customHeight="1" s="87">
      <c r="A66" s="123" t="n">
        <v>52</v>
      </c>
      <c r="B66" s="123" t="n"/>
      <c r="C66" s="18" t="inlineStr">
        <is>
          <t>401-0066</t>
        </is>
      </c>
      <c r="D66" s="124" t="inlineStr">
        <is>
          <t>Бетон тяжелый, крупность заполнителя 20 мм, класс В15 (М200)</t>
        </is>
      </c>
      <c r="E66" s="123" t="inlineStr">
        <is>
          <t>м3</t>
        </is>
      </c>
      <c r="F66" s="123" t="n">
        <v>47.1839</v>
      </c>
      <c r="G66" s="128" t="n">
        <v>665</v>
      </c>
      <c r="H66" s="128">
        <f>ROUND(F66*G66,2)</f>
        <v/>
      </c>
    </row>
    <row r="67" ht="31.35" customFormat="1" customHeight="1" s="87">
      <c r="A67" s="123" t="n">
        <v>53</v>
      </c>
      <c r="B67" s="123" t="n"/>
      <c r="C67" s="18" t="inlineStr">
        <is>
          <t>204-0100</t>
        </is>
      </c>
      <c r="D67" s="124" t="inlineStr">
        <is>
          <t>Горячекатаная арматурная сталь класса А-I, А-II, А-III</t>
        </is>
      </c>
      <c r="E67" s="123" t="inlineStr">
        <is>
          <t>т</t>
        </is>
      </c>
      <c r="F67" s="123" t="n">
        <v>4.6749</v>
      </c>
      <c r="G67" s="128" t="n">
        <v>5650</v>
      </c>
      <c r="H67" s="128">
        <f>ROUND(F67*G67,2)</f>
        <v/>
      </c>
    </row>
    <row r="68" ht="31.35" customFormat="1" customHeight="1" s="87">
      <c r="A68" s="123" t="n">
        <v>54</v>
      </c>
      <c r="B68" s="123" t="n"/>
      <c r="C68" s="18" t="inlineStr">
        <is>
          <t>203-8084</t>
        </is>
      </c>
      <c r="D68" s="124" t="inlineStr">
        <is>
          <t>Блоки дверные наружные или тамбурные с заполнением стеклопакетами (ГОСТ 30970-2002)</t>
        </is>
      </c>
      <c r="E68" s="123" t="inlineStr">
        <is>
          <t>м2</t>
        </is>
      </c>
      <c r="F68" s="123" t="n">
        <v>3.78</v>
      </c>
      <c r="G68" s="128" t="n">
        <v>1529.15</v>
      </c>
      <c r="H68" s="128">
        <f>ROUND(F68*G68,2)</f>
        <v/>
      </c>
    </row>
    <row r="69" ht="15.6" customFormat="1" customHeight="1" s="87">
      <c r="A69" s="123" t="n">
        <v>55</v>
      </c>
      <c r="B69" s="123" t="n"/>
      <c r="C69" s="18" t="inlineStr">
        <is>
          <t>401-0006</t>
        </is>
      </c>
      <c r="D69" s="124" t="inlineStr">
        <is>
          <t>Бетон тяжелый, класс В15 (М200)</t>
        </is>
      </c>
      <c r="E69" s="123" t="inlineStr">
        <is>
          <t>м3</t>
        </is>
      </c>
      <c r="F69" s="123" t="n">
        <v>6.0992</v>
      </c>
      <c r="G69" s="128" t="n">
        <v>592.76</v>
      </c>
      <c r="H69" s="128">
        <f>ROUND(F69*G69,2)</f>
        <v/>
      </c>
    </row>
    <row r="70" ht="31.35" customFormat="1" customHeight="1" s="87">
      <c r="A70" s="123" t="n">
        <v>56</v>
      </c>
      <c r="B70" s="123" t="n"/>
      <c r="C70" s="18" t="inlineStr">
        <is>
          <t>203-8146</t>
        </is>
      </c>
      <c r="D70" s="124" t="inlineStr">
        <is>
          <t>Блок дверной стальной внутренний однопольный ДСВ, площадь 2,1 м2 (ГОСТ 31173-2003)</t>
        </is>
      </c>
      <c r="E70" s="123" t="inlineStr">
        <is>
          <t>м2</t>
        </is>
      </c>
      <c r="F70" s="123" t="n">
        <v>1.89</v>
      </c>
      <c r="G70" s="128" t="n">
        <v>1799.14</v>
      </c>
      <c r="H70" s="128">
        <f>ROUND(F70*G70,2)</f>
        <v/>
      </c>
    </row>
    <row r="71" ht="31.35" customFormat="1" customHeight="1" s="87">
      <c r="A71" s="123" t="n">
        <v>57</v>
      </c>
      <c r="B71" s="123" t="n"/>
      <c r="C71" s="18" t="inlineStr">
        <is>
          <t>203-8120</t>
        </is>
      </c>
      <c r="D71" s="124" t="inlineStr">
        <is>
          <t>Дверь противопожарная металлическая однопольная ДПМ-01/60, размером 900х1600 мм</t>
        </is>
      </c>
      <c r="E71" s="123" t="inlineStr">
        <is>
          <t>шт.</t>
        </is>
      </c>
      <c r="F71" s="123" t="n">
        <v>1</v>
      </c>
      <c r="G71" s="128" t="n">
        <v>2954.72</v>
      </c>
      <c r="H71" s="128">
        <f>ROUND(F71*G71,2)</f>
        <v/>
      </c>
    </row>
    <row r="72" ht="31.35" customFormat="1" customHeight="1" s="87">
      <c r="A72" s="123" t="n">
        <v>58</v>
      </c>
      <c r="B72" s="123" t="n"/>
      <c r="C72" s="18" t="inlineStr">
        <is>
          <t>410-0105</t>
        </is>
      </c>
      <c r="D72" s="124" t="inlineStr">
        <is>
          <t>Мастика гидроизоляционная асфальтовая холодная, марка БСХА</t>
        </is>
      </c>
      <c r="E72" s="123" t="inlineStr">
        <is>
          <t>т</t>
        </is>
      </c>
      <c r="F72" s="123" t="n">
        <v>0.8100000000000001</v>
      </c>
      <c r="G72" s="128" t="n">
        <v>3601.3</v>
      </c>
      <c r="H72" s="128">
        <f>ROUND(F72*G72,2)</f>
        <v/>
      </c>
    </row>
    <row r="73" ht="31.35" customFormat="1" customHeight="1" s="87">
      <c r="A73" s="123" t="n">
        <v>59</v>
      </c>
      <c r="B73" s="123" t="n"/>
      <c r="C73" s="18" t="inlineStr">
        <is>
          <t>203-8116</t>
        </is>
      </c>
      <c r="D73" s="124" t="inlineStr">
        <is>
          <t>Дверь противопожарная металлическая однопольная ДПМ-01/30, размером 900х2100 мм</t>
        </is>
      </c>
      <c r="E73" s="123" t="inlineStr">
        <is>
          <t>шт.</t>
        </is>
      </c>
      <c r="F73" s="123" t="n">
        <v>1</v>
      </c>
      <c r="G73" s="128" t="n">
        <v>2640.46</v>
      </c>
      <c r="H73" s="128">
        <f>ROUND(F73*G73,2)</f>
        <v/>
      </c>
    </row>
    <row r="74" ht="31.35" customFormat="1" customHeight="1" s="87">
      <c r="A74" s="123" t="n">
        <v>60</v>
      </c>
      <c r="B74" s="123" t="n"/>
      <c r="C74" s="18" t="inlineStr">
        <is>
          <t>402-0005</t>
        </is>
      </c>
      <c r="D74" s="124" t="inlineStr">
        <is>
          <t>Раствор готовый кладочный цементный марки 150</t>
        </is>
      </c>
      <c r="E74" s="123" t="inlineStr">
        <is>
          <t>м3</t>
        </is>
      </c>
      <c r="F74" s="123" t="n">
        <v>4.6009</v>
      </c>
      <c r="G74" s="128" t="n">
        <v>548.3</v>
      </c>
      <c r="H74" s="128">
        <f>ROUND(F74*G74,2)</f>
        <v/>
      </c>
    </row>
    <row r="75" ht="31.35" customFormat="1" customHeight="1" s="87">
      <c r="A75" s="123" t="n">
        <v>61</v>
      </c>
      <c r="B75" s="123" t="n"/>
      <c r="C75" s="18" t="inlineStr">
        <is>
          <t>401-0061</t>
        </is>
      </c>
      <c r="D75" s="124" t="inlineStr">
        <is>
          <t>Бетон тяжелый, крупность заполнителя 20 мм, класс В3,5 (М50)</t>
        </is>
      </c>
      <c r="E75" s="123" t="inlineStr">
        <is>
          <t>м3</t>
        </is>
      </c>
      <c r="F75" s="123" t="n">
        <v>4.337</v>
      </c>
      <c r="G75" s="128" t="n">
        <v>520</v>
      </c>
      <c r="H75" s="128">
        <f>ROUND(F75*G75,2)</f>
        <v/>
      </c>
    </row>
    <row r="76" ht="15.6" customFormat="1" customHeight="1" s="87">
      <c r="A76" s="123" t="n">
        <v>62</v>
      </c>
      <c r="B76" s="123" t="n"/>
      <c r="C76" s="18" t="inlineStr">
        <is>
          <t>401-0003</t>
        </is>
      </c>
      <c r="D76" s="124" t="inlineStr">
        <is>
          <t>Бетон тяжелый, класс В7,5 (М100)</t>
        </is>
      </c>
      <c r="E76" s="123" t="inlineStr">
        <is>
          <t>м3</t>
        </is>
      </c>
      <c r="F76" s="123" t="n">
        <v>2.8558</v>
      </c>
      <c r="G76" s="128" t="n">
        <v>560</v>
      </c>
      <c r="H76" s="128">
        <f>ROUND(F76*G76,2)</f>
        <v/>
      </c>
    </row>
    <row r="77" ht="31.35" customFormat="1" customHeight="1" s="87">
      <c r="A77" s="123" t="n">
        <v>63</v>
      </c>
      <c r="B77" s="123" t="n"/>
      <c r="C77" s="18" t="inlineStr">
        <is>
          <t>204-0021</t>
        </is>
      </c>
      <c r="D77" s="124" t="inlineStr">
        <is>
          <t>Горячекатаная арматурная сталь периодического профиля класса А-III, диаметром 10 мм</t>
        </is>
      </c>
      <c r="E77" s="123" t="inlineStr">
        <is>
          <t>т</t>
        </is>
      </c>
      <c r="F77" s="123" t="n">
        <v>0.195</v>
      </c>
      <c r="G77" s="128" t="n">
        <v>8014.15</v>
      </c>
      <c r="H77" s="128">
        <f>ROUND(F77*G77,2)</f>
        <v/>
      </c>
    </row>
    <row r="78" ht="15.6" customFormat="1" customHeight="1" s="87">
      <c r="A78" s="123" t="n">
        <v>64</v>
      </c>
      <c r="B78" s="123" t="n"/>
      <c r="C78" s="18" t="inlineStr">
        <is>
          <t>101-1959</t>
        </is>
      </c>
      <c r="D78" s="124" t="inlineStr">
        <is>
          <t>Краска водоэмульсионная ВЭАК-1180</t>
        </is>
      </c>
      <c r="E78" s="123" t="inlineStr">
        <is>
          <t>т</t>
        </is>
      </c>
      <c r="F78" s="123" t="n">
        <v>0.0988</v>
      </c>
      <c r="G78" s="128" t="n">
        <v>15481</v>
      </c>
      <c r="H78" s="128">
        <f>ROUND(F78*G78,2)</f>
        <v/>
      </c>
    </row>
    <row r="79" ht="15.6" customFormat="1" customHeight="1" s="87">
      <c r="A79" s="123" t="n">
        <v>65</v>
      </c>
      <c r="B79" s="123" t="n"/>
      <c r="C79" s="18" t="inlineStr">
        <is>
          <t>203-0511</t>
        </is>
      </c>
      <c r="D79" s="124" t="inlineStr">
        <is>
          <t>Щиты из досок толщиной 25 мм</t>
        </is>
      </c>
      <c r="E79" s="123" t="inlineStr">
        <is>
          <t>м2</t>
        </is>
      </c>
      <c r="F79" s="123" t="n">
        <v>36.6516</v>
      </c>
      <c r="G79" s="128" t="n">
        <v>35.53</v>
      </c>
      <c r="H79" s="128">
        <f>ROUND(F79*G79,2)</f>
        <v/>
      </c>
    </row>
    <row r="80" ht="31.35" customFormat="1" customHeight="1" s="87">
      <c r="A80" s="123" t="n">
        <v>66</v>
      </c>
      <c r="B80" s="123" t="n"/>
      <c r="C80" s="18" t="inlineStr">
        <is>
          <t>101-1875</t>
        </is>
      </c>
      <c r="D80" s="124" t="inlineStr">
        <is>
          <t>Сталь листовая оцинкованная толщиной листа 0,7 мм</t>
        </is>
      </c>
      <c r="E80" s="123" t="inlineStr">
        <is>
          <t>т</t>
        </is>
      </c>
      <c r="F80" s="123" t="n">
        <v>0.114</v>
      </c>
      <c r="G80" s="128" t="n">
        <v>11200</v>
      </c>
      <c r="H80" s="128">
        <f>ROUND(F80*G80,2)</f>
        <v/>
      </c>
    </row>
    <row r="81" ht="31.35" customFormat="1" customHeight="1" s="87">
      <c r="A81" s="123" t="n">
        <v>67</v>
      </c>
      <c r="B81" s="123" t="n"/>
      <c r="C81" s="18" t="inlineStr">
        <is>
          <t>204-0030</t>
        </is>
      </c>
      <c r="D81" s="124" t="inlineStr">
        <is>
          <t>Проволока арматурная из низкоуглеродистой стали Вр-I, диаметром 5 мм</t>
        </is>
      </c>
      <c r="E81" s="123" t="inlineStr">
        <is>
          <t>т</t>
        </is>
      </c>
      <c r="F81" s="123" t="n">
        <v>0.153</v>
      </c>
      <c r="G81" s="128" t="n">
        <v>7170.98</v>
      </c>
      <c r="H81" s="128">
        <f>ROUND(F81*G81,2)</f>
        <v/>
      </c>
    </row>
    <row r="82" ht="31.35" customFormat="1" customHeight="1" s="87">
      <c r="A82" s="123" t="n">
        <v>68</v>
      </c>
      <c r="B82" s="123" t="n"/>
      <c r="C82" s="18" t="inlineStr">
        <is>
          <t>101-1755</t>
        </is>
      </c>
      <c r="D82" s="124" t="inlineStr">
        <is>
          <t>Сталь полосовая, марка стали Ст3сп шириной 50-200 мм толщиной 4-5 мм</t>
        </is>
      </c>
      <c r="E82" s="123" t="inlineStr">
        <is>
          <t>т</t>
        </is>
      </c>
      <c r="F82" s="123" t="n">
        <v>0.189</v>
      </c>
      <c r="G82" s="128" t="n">
        <v>5000</v>
      </c>
      <c r="H82" s="128">
        <f>ROUND(F82*G82,2)</f>
        <v/>
      </c>
    </row>
    <row r="83" ht="31.35" customFormat="1" customHeight="1" s="87">
      <c r="A83" s="123" t="n">
        <v>69</v>
      </c>
      <c r="B83" s="123" t="n"/>
      <c r="C83" s="18" t="inlineStr">
        <is>
          <t>408-0021</t>
        </is>
      </c>
      <c r="D83" s="124" t="inlineStr">
        <is>
          <t>Щебень из природного камня для строительных работ марка 400, фракция 5(3)-10 мм</t>
        </is>
      </c>
      <c r="E83" s="123" t="inlineStr">
        <is>
          <t>м3</t>
        </is>
      </c>
      <c r="F83" s="123" t="n">
        <v>6.6846</v>
      </c>
      <c r="G83" s="128" t="n">
        <v>131.08</v>
      </c>
      <c r="H83" s="128">
        <f>ROUND(F83*G83,2)</f>
        <v/>
      </c>
    </row>
    <row r="84" ht="46.9" customFormat="1" customHeight="1" s="87">
      <c r="A84" s="123" t="n">
        <v>70</v>
      </c>
      <c r="B84" s="123" t="n"/>
      <c r="C84" s="18" t="inlineStr">
        <is>
          <t>102-0061</t>
        </is>
      </c>
      <c r="D84" s="124" t="inlineStr">
        <is>
          <t>Доски обрезные хвойных пород длиной 4-6,5 м, шириной 75-150 мм, толщиной 44 мм и более, III сорта</t>
        </is>
      </c>
      <c r="E84" s="123" t="inlineStr">
        <is>
          <t>м3</t>
        </is>
      </c>
      <c r="F84" s="123" t="n">
        <v>0.8164</v>
      </c>
      <c r="G84" s="128" t="n">
        <v>1056</v>
      </c>
      <c r="H84" s="128">
        <f>ROUND(F84*G84,2)</f>
        <v/>
      </c>
    </row>
    <row r="85" ht="15.6" customFormat="1" customHeight="1" s="87">
      <c r="A85" s="123" t="n">
        <v>71</v>
      </c>
      <c r="B85" s="123" t="n"/>
      <c r="C85" s="18" t="inlineStr">
        <is>
          <t>101-0594</t>
        </is>
      </c>
      <c r="D85" s="124" t="inlineStr">
        <is>
          <t>Мастика битумная кровельная горячая</t>
        </is>
      </c>
      <c r="E85" s="123" t="inlineStr">
        <is>
          <t>т</t>
        </is>
      </c>
      <c r="F85" s="123" t="n">
        <v>0.2424</v>
      </c>
      <c r="G85" s="128" t="n">
        <v>3390</v>
      </c>
      <c r="H85" s="128">
        <f>ROUND(F85*G85,2)</f>
        <v/>
      </c>
    </row>
    <row r="86" ht="31.35" customFormat="1" customHeight="1" s="87">
      <c r="A86" s="123" t="n">
        <v>72</v>
      </c>
      <c r="B86" s="123" t="n"/>
      <c r="C86" s="18" t="inlineStr">
        <is>
          <t>402-0004</t>
        </is>
      </c>
      <c r="D86" s="124" t="inlineStr">
        <is>
          <t>Раствор готовый кладочный цементный марки 100</t>
        </is>
      </c>
      <c r="E86" s="123" t="inlineStr">
        <is>
          <t>м3</t>
        </is>
      </c>
      <c r="F86" s="123" t="n">
        <v>1.377</v>
      </c>
      <c r="G86" s="128" t="n">
        <v>519.8</v>
      </c>
      <c r="H86" s="128">
        <f>ROUND(F86*G86,2)</f>
        <v/>
      </c>
    </row>
    <row r="87" ht="31.35" customFormat="1" customHeight="1" s="87">
      <c r="A87" s="123" t="n">
        <v>73</v>
      </c>
      <c r="B87" s="123" t="n"/>
      <c r="C87" s="18" t="inlineStr">
        <is>
          <t>401-0086</t>
        </is>
      </c>
      <c r="D87" s="124" t="inlineStr">
        <is>
          <t>Бетон тяжелый, крупность заполнителя 10 мм, класс В15 (М200)</t>
        </is>
      </c>
      <c r="E87" s="123" t="inlineStr">
        <is>
          <t>м3</t>
        </is>
      </c>
      <c r="F87" s="123" t="n">
        <v>1.0649</v>
      </c>
      <c r="G87" s="128" t="n">
        <v>665</v>
      </c>
      <c r="H87" s="128">
        <f>ROUND(F87*G87,2)</f>
        <v/>
      </c>
    </row>
    <row r="88" ht="78" customFormat="1" customHeight="1" s="87">
      <c r="A88" s="123" t="n">
        <v>74</v>
      </c>
      <c r="B88" s="123" t="n"/>
      <c r="C88" s="18" t="inlineStr">
        <is>
          <t>204-0064</t>
        </is>
      </c>
      <c r="D88" s="12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88" s="123" t="inlineStr">
        <is>
          <t>т</t>
        </is>
      </c>
      <c r="F88" s="123" t="n">
        <v>0.0994</v>
      </c>
      <c r="G88" s="128" t="n">
        <v>6800</v>
      </c>
      <c r="H88" s="128">
        <f>ROUND(F88*G88,2)</f>
        <v/>
      </c>
    </row>
    <row r="89" ht="31.35" customFormat="1" customHeight="1" s="87">
      <c r="A89" s="123" t="n">
        <v>75</v>
      </c>
      <c r="B89" s="123" t="n"/>
      <c r="C89" s="18" t="inlineStr">
        <is>
          <t>401-0046</t>
        </is>
      </c>
      <c r="D89" s="124" t="inlineStr">
        <is>
          <t>Бетон тяжелый, крупность заполнителя 40 мм, класс В15 (М200)</t>
        </is>
      </c>
      <c r="E89" s="123" t="inlineStr">
        <is>
          <t>м3</t>
        </is>
      </c>
      <c r="F89" s="123" t="n">
        <v>1.005</v>
      </c>
      <c r="G89" s="128" t="n">
        <v>665</v>
      </c>
      <c r="H89" s="128">
        <f>ROUND(F89*G89,2)</f>
        <v/>
      </c>
    </row>
    <row r="90" ht="31.35" customFormat="1" customHeight="1" s="87">
      <c r="A90" s="123" t="n">
        <v>76</v>
      </c>
      <c r="B90" s="123" t="n"/>
      <c r="C90" s="18" t="inlineStr">
        <is>
          <t>204-0034</t>
        </is>
      </c>
      <c r="D90" s="124" t="inlineStr">
        <is>
          <t>Надбавки к ценам заготовок за сборку и сварку каркасов и сеток плоских, диаметром 5-6 мм</t>
        </is>
      </c>
      <c r="E90" s="123" t="inlineStr">
        <is>
          <t>т</t>
        </is>
      </c>
      <c r="F90" s="123" t="n">
        <v>0.227</v>
      </c>
      <c r="G90" s="128" t="n">
        <v>2476.76</v>
      </c>
      <c r="H90" s="128">
        <f>ROUND(F90*G90,2)</f>
        <v/>
      </c>
    </row>
    <row r="91" ht="31.35" customFormat="1" customHeight="1" s="87">
      <c r="A91" s="123" t="n">
        <v>77</v>
      </c>
      <c r="B91" s="123" t="n"/>
      <c r="C91" s="18" t="inlineStr">
        <is>
          <t>204-0001</t>
        </is>
      </c>
      <c r="D91" s="124" t="inlineStr">
        <is>
          <t>Горячекатаная арматурная сталь гладкая класса А-I, диаметром 6 мм</t>
        </is>
      </c>
      <c r="E91" s="123" t="inlineStr">
        <is>
          <t>т</t>
        </is>
      </c>
      <c r="F91" s="123" t="n">
        <v>0.074</v>
      </c>
      <c r="G91" s="128" t="n">
        <v>7418.82</v>
      </c>
      <c r="H91" s="128">
        <f>ROUND(F91*G91,2)</f>
        <v/>
      </c>
    </row>
    <row r="92" ht="78" customFormat="1" customHeight="1" s="87">
      <c r="A92" s="123" t="n">
        <v>78</v>
      </c>
      <c r="B92" s="123" t="n"/>
      <c r="C92" s="18" t="inlineStr">
        <is>
          <t>501-8483</t>
        </is>
      </c>
      <c r="D92" s="12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92" s="123" t="inlineStr">
        <is>
          <t>1000 м</t>
        </is>
      </c>
      <c r="F92" s="123" t="n">
        <v>0.0765</v>
      </c>
      <c r="G92" s="128" t="n">
        <v>6920.41</v>
      </c>
      <c r="H92" s="128">
        <f>ROUND(F92*G92,2)</f>
        <v/>
      </c>
    </row>
    <row r="93" ht="78" customFormat="1" customHeight="1" s="87">
      <c r="A93" s="123" t="n">
        <v>79</v>
      </c>
      <c r="B93" s="123" t="n"/>
      <c r="C93" s="18" t="inlineStr">
        <is>
          <t>501-8510</t>
        </is>
      </c>
      <c r="D93" s="12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10 мм2</t>
        </is>
      </c>
      <c r="E93" s="123" t="inlineStr">
        <is>
          <t>1000 м</t>
        </is>
      </c>
      <c r="F93" s="123" t="n">
        <v>0.0102</v>
      </c>
      <c r="G93" s="128" t="n">
        <v>45607.75</v>
      </c>
      <c r="H93" s="128">
        <f>ROUND(F93*G93,2)</f>
        <v/>
      </c>
    </row>
    <row r="94" ht="15.6" customFormat="1" customHeight="1" s="87">
      <c r="A94" s="123" t="n">
        <v>80</v>
      </c>
      <c r="B94" s="123" t="n"/>
      <c r="C94" s="18" t="inlineStr">
        <is>
          <t>113-0351</t>
        </is>
      </c>
      <c r="D94" s="124" t="inlineStr">
        <is>
          <t>Органо-силикатная композиция ОС-51-03</t>
        </is>
      </c>
      <c r="E94" s="123" t="inlineStr">
        <is>
          <t>т</t>
        </is>
      </c>
      <c r="F94" s="123" t="n">
        <v>0.0047</v>
      </c>
      <c r="G94" s="128" t="n">
        <v>81720</v>
      </c>
      <c r="H94" s="128">
        <f>ROUND(F94*G94,2)</f>
        <v/>
      </c>
    </row>
    <row r="95" ht="46.9" customFormat="1" customHeight="1" s="87">
      <c r="A95" s="123" t="n">
        <v>81</v>
      </c>
      <c r="B95" s="123" t="n"/>
      <c r="C95" s="18" t="inlineStr">
        <is>
          <t>102-0025</t>
        </is>
      </c>
      <c r="D95" s="124" t="inlineStr">
        <is>
          <t>Бруски обрезные хвойных пород длиной 4-6,5 м, шириной 75-150 мм, толщиной 40-75 мм, III сорта</t>
        </is>
      </c>
      <c r="E95" s="123" t="inlineStr">
        <is>
          <t>м3</t>
        </is>
      </c>
      <c r="F95" s="123" t="n">
        <v>0.2935</v>
      </c>
      <c r="G95" s="128" t="n">
        <v>1287</v>
      </c>
      <c r="H95" s="128">
        <f>ROUND(F95*G95,2)</f>
        <v/>
      </c>
    </row>
    <row r="96" ht="15.6" customFormat="1" customHeight="1" s="87">
      <c r="A96" s="123" t="n">
        <v>82</v>
      </c>
      <c r="B96" s="123" t="n"/>
      <c r="C96" s="18" t="inlineStr">
        <is>
          <t>101-1805</t>
        </is>
      </c>
      <c r="D96" s="124" t="inlineStr">
        <is>
          <t>Гвозди строительные</t>
        </is>
      </c>
      <c r="E96" s="123" t="inlineStr">
        <is>
          <t>т</t>
        </is>
      </c>
      <c r="F96" s="123" t="n">
        <v>0.0311</v>
      </c>
      <c r="G96" s="128" t="n">
        <v>11978</v>
      </c>
      <c r="H96" s="128">
        <f>ROUND(F96*G96,2)</f>
        <v/>
      </c>
    </row>
    <row r="97" ht="15.6" customFormat="1" customHeight="1" s="87">
      <c r="A97" s="123" t="n">
        <v>83</v>
      </c>
      <c r="B97" s="123" t="n"/>
      <c r="C97" s="18" t="inlineStr">
        <is>
          <t>101-1513</t>
        </is>
      </c>
      <c r="D97" s="124" t="inlineStr">
        <is>
          <t>Электроды диаметром 4 мм Э42</t>
        </is>
      </c>
      <c r="E97" s="123" t="inlineStr">
        <is>
          <t>т</t>
        </is>
      </c>
      <c r="F97" s="123" t="n">
        <v>0.0347</v>
      </c>
      <c r="G97" s="128" t="n">
        <v>10315</v>
      </c>
      <c r="H97" s="128">
        <f>ROUND(F97*G97,2)</f>
        <v/>
      </c>
    </row>
    <row r="98" ht="15.6" customFormat="1" customHeight="1" s="87">
      <c r="A98" s="123" t="n">
        <v>84</v>
      </c>
      <c r="B98" s="123" t="n"/>
      <c r="C98" s="18" t="inlineStr">
        <is>
          <t>101-1714</t>
        </is>
      </c>
      <c r="D98" s="124" t="inlineStr">
        <is>
          <t>Болты с гайками и шайбами строительные</t>
        </is>
      </c>
      <c r="E98" s="123" t="inlineStr">
        <is>
          <t>т</t>
        </is>
      </c>
      <c r="F98" s="123" t="n">
        <v>0.039</v>
      </c>
      <c r="G98" s="128" t="n">
        <v>9040</v>
      </c>
      <c r="H98" s="128">
        <f>ROUND(F98*G98,2)</f>
        <v/>
      </c>
    </row>
    <row r="99" ht="15.6" customFormat="1" customHeight="1" s="87">
      <c r="A99" s="123" t="n">
        <v>85</v>
      </c>
      <c r="B99" s="123" t="n"/>
      <c r="C99" s="18" t="inlineStr">
        <is>
          <t>101-1712</t>
        </is>
      </c>
      <c r="D99" s="124" t="inlineStr">
        <is>
          <t>Шпатлевка клеевая</t>
        </is>
      </c>
      <c r="E99" s="123" t="inlineStr">
        <is>
          <t>т</t>
        </is>
      </c>
      <c r="F99" s="123" t="n">
        <v>0.07870000000000001</v>
      </c>
      <c r="G99" s="128" t="n">
        <v>4294</v>
      </c>
      <c r="H99" s="128">
        <f>ROUND(F99*G99,2)</f>
        <v/>
      </c>
    </row>
    <row r="100" ht="31.35" customFormat="1" customHeight="1" s="87">
      <c r="A100" s="123" t="n">
        <v>86</v>
      </c>
      <c r="B100" s="123" t="n"/>
      <c r="C100" s="18" t="inlineStr">
        <is>
          <t>101-2055</t>
        </is>
      </c>
      <c r="D100" s="124" t="inlineStr">
        <is>
          <t>Трубы хризотилцементные напорные ВТ9, диаметр условного прохода 100 мм</t>
        </is>
      </c>
      <c r="E100" s="123" t="inlineStr">
        <is>
          <t>м</t>
        </is>
      </c>
      <c r="F100" s="123" t="n">
        <v>16.13</v>
      </c>
      <c r="G100" s="128" t="n">
        <v>19.97</v>
      </c>
      <c r="H100" s="128">
        <f>ROUND(F100*G100,2)</f>
        <v/>
      </c>
    </row>
    <row r="101" ht="46.9" customFormat="1" customHeight="1" s="87">
      <c r="A101" s="123" t="n">
        <v>87</v>
      </c>
      <c r="B101" s="123" t="n"/>
      <c r="C101" s="18" t="inlineStr">
        <is>
          <t>101-2388</t>
        </is>
      </c>
      <c r="D101" s="124" t="inlineStr">
        <is>
          <t>Герметик пенополиуретановый (пена монтажная) типа Makrofleks, Soudal в баллонах по 750 мл</t>
        </is>
      </c>
      <c r="E101" s="123" t="inlineStr">
        <is>
          <t>шт.</t>
        </is>
      </c>
      <c r="F101" s="123" t="n">
        <v>4.668</v>
      </c>
      <c r="G101" s="128" t="n">
        <v>67</v>
      </c>
      <c r="H101" s="128">
        <f>ROUND(F101*G101,2)</f>
        <v/>
      </c>
    </row>
    <row r="102" ht="78" customFormat="1" customHeight="1" s="87">
      <c r="A102" s="123" t="n">
        <v>88</v>
      </c>
      <c r="B102" s="123" t="n"/>
      <c r="C102" s="18" t="inlineStr">
        <is>
          <t>501-8482</t>
        </is>
      </c>
      <c r="D102" s="12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1,5 мм2</t>
        </is>
      </c>
      <c r="E102" s="123" t="inlineStr">
        <is>
          <t>1000 м</t>
        </is>
      </c>
      <c r="F102" s="123" t="n">
        <v>0.0612</v>
      </c>
      <c r="G102" s="128" t="n">
        <v>4832.12</v>
      </c>
      <c r="H102" s="128">
        <f>ROUND(F102*G102,2)</f>
        <v/>
      </c>
    </row>
    <row r="103" ht="15.6" customFormat="1" customHeight="1" s="87">
      <c r="A103" s="123" t="n">
        <v>89</v>
      </c>
      <c r="B103" s="123" t="n"/>
      <c r="C103" s="18" t="inlineStr">
        <is>
          <t>113-0350</t>
        </is>
      </c>
      <c r="D103" s="124" t="inlineStr">
        <is>
          <t>Органо-силикатная композиция ОС-12-01</t>
        </is>
      </c>
      <c r="E103" s="123" t="inlineStr">
        <is>
          <t>т</t>
        </is>
      </c>
      <c r="F103" s="123" t="n">
        <v>0.0054</v>
      </c>
      <c r="G103" s="128" t="n">
        <v>54290</v>
      </c>
      <c r="H103" s="128">
        <f>ROUND(F103*G103,2)</f>
        <v/>
      </c>
    </row>
    <row r="104" ht="31.35" customFormat="1" customHeight="1" s="87">
      <c r="A104" s="123" t="n">
        <v>90</v>
      </c>
      <c r="B104" s="123" t="n"/>
      <c r="C104" s="18" t="inlineStr">
        <is>
          <t>406-0020</t>
        </is>
      </c>
      <c r="D104" s="124" t="inlineStr">
        <is>
          <t>Гравий керамзитовый, фракция 10-20 мм, марка 800</t>
        </is>
      </c>
      <c r="E104" s="123" t="inlineStr">
        <is>
          <t>м3</t>
        </is>
      </c>
      <c r="F104" s="123" t="n">
        <v>1.749</v>
      </c>
      <c r="G104" s="128" t="n">
        <v>166.7</v>
      </c>
      <c r="H104" s="128">
        <f>ROUND(F104*G104,2)</f>
        <v/>
      </c>
    </row>
    <row r="105" ht="31.35" customFormat="1" customHeight="1" s="87">
      <c r="A105" s="123" t="n">
        <v>91</v>
      </c>
      <c r="B105" s="123" t="n"/>
      <c r="C105" s="18" t="inlineStr">
        <is>
          <t>201-0843</t>
        </is>
      </c>
      <c r="D105" s="124" t="inlineStr">
        <is>
          <t>Конструкции стальные индивидуальные решетчатые сварные массой до 0,1 т</t>
        </is>
      </c>
      <c r="E105" s="123" t="inlineStr">
        <is>
          <t>т</t>
        </is>
      </c>
      <c r="F105" s="123" t="n">
        <v>0.025</v>
      </c>
      <c r="G105" s="128" t="n">
        <v>11500</v>
      </c>
      <c r="H105" s="128">
        <f>ROUND(F105*G105,2)</f>
        <v/>
      </c>
    </row>
    <row r="106" ht="31.35" customFormat="1" customHeight="1" s="87">
      <c r="A106" s="123" t="n">
        <v>92</v>
      </c>
      <c r="B106" s="123" t="n"/>
      <c r="C106" s="18" t="inlineStr">
        <is>
          <t>101-1641</t>
        </is>
      </c>
      <c r="D106" s="124" t="inlineStr">
        <is>
          <t>Сталь угловая равнополочная, марка стали ВСт3кп2, размером 50x50x5 мм</t>
        </is>
      </c>
      <c r="E106" s="123" t="inlineStr">
        <is>
          <t>т</t>
        </is>
      </c>
      <c r="F106" s="123" t="n">
        <v>0.0489</v>
      </c>
      <c r="G106" s="128" t="n">
        <v>5763</v>
      </c>
      <c r="H106" s="128">
        <f>ROUND(F106*G106,2)</f>
        <v/>
      </c>
    </row>
    <row r="107" ht="31.35" customFormat="1" customHeight="1" s="87">
      <c r="A107" s="123" t="n">
        <v>93</v>
      </c>
      <c r="B107" s="123" t="n"/>
      <c r="C107" s="18" t="inlineStr">
        <is>
          <t>204-0036</t>
        </is>
      </c>
      <c r="D107" s="124" t="inlineStr">
        <is>
          <t>Надбавки к ценам заготовок за сборку и сварку каркасов и сеток плоских, диаметром 10 мм</t>
        </is>
      </c>
      <c r="E107" s="123" t="inlineStr">
        <is>
          <t>т</t>
        </is>
      </c>
      <c r="F107" s="123" t="n">
        <v>0.195</v>
      </c>
      <c r="G107" s="128" t="n">
        <v>1419.1</v>
      </c>
      <c r="H107" s="128">
        <f>ROUND(F107*G107,2)</f>
        <v/>
      </c>
    </row>
    <row r="108" ht="15.6" customFormat="1" customHeight="1" s="87">
      <c r="A108" s="123" t="n">
        <v>94</v>
      </c>
      <c r="B108" s="123" t="n"/>
      <c r="C108" s="18" t="inlineStr">
        <is>
          <t>101-0069</t>
        </is>
      </c>
      <c r="D108" s="124" t="inlineStr">
        <is>
          <t>Бензин авиационный Б-70</t>
        </is>
      </c>
      <c r="E108" s="123" t="inlineStr">
        <is>
          <t>т</t>
        </is>
      </c>
      <c r="F108" s="123" t="n">
        <v>0.0512</v>
      </c>
      <c r="G108" s="128" t="n">
        <v>4488.4</v>
      </c>
      <c r="H108" s="128">
        <f>ROUND(F108*G108,2)</f>
        <v/>
      </c>
    </row>
    <row r="109" ht="15.6" customFormat="1" customHeight="1" s="87">
      <c r="A109" s="123" t="n">
        <v>95</v>
      </c>
      <c r="B109" s="123" t="n"/>
      <c r="C109" s="18" t="inlineStr">
        <is>
          <t>101-1668</t>
        </is>
      </c>
      <c r="D109" s="124" t="inlineStr">
        <is>
          <t>Рогожа</t>
        </is>
      </c>
      <c r="E109" s="123" t="inlineStr">
        <is>
          <t>м2</t>
        </is>
      </c>
      <c r="F109" s="123" t="n">
        <v>17.6364</v>
      </c>
      <c r="G109" s="128" t="n">
        <v>10.2</v>
      </c>
      <c r="H109" s="128">
        <f>ROUND(F109*G109,2)</f>
        <v/>
      </c>
    </row>
    <row r="110" ht="15.6" customFormat="1" customHeight="1" s="87">
      <c r="A110" s="123" t="n">
        <v>96</v>
      </c>
      <c r="B110" s="123" t="n"/>
      <c r="C110" s="18" t="inlineStr">
        <is>
          <t>101-1924</t>
        </is>
      </c>
      <c r="D110" s="124" t="inlineStr">
        <is>
          <t>Электроды диаметром 4 мм Э42А</t>
        </is>
      </c>
      <c r="E110" s="123" t="inlineStr">
        <is>
          <t>кг</t>
        </is>
      </c>
      <c r="F110" s="123" t="n">
        <v>15.82</v>
      </c>
      <c r="G110" s="128" t="n">
        <v>10.57</v>
      </c>
      <c r="H110" s="128">
        <f>ROUND(F110*G110,2)</f>
        <v/>
      </c>
    </row>
    <row r="111" ht="31.35" customFormat="1" customHeight="1" s="87">
      <c r="A111" s="123" t="n">
        <v>97</v>
      </c>
      <c r="B111" s="123" t="n"/>
      <c r="C111" s="18" t="inlineStr">
        <is>
          <t>408-0015</t>
        </is>
      </c>
      <c r="D111" s="124" t="inlineStr">
        <is>
          <t>Щебень из природного камня для строительных работ марка 800, фракция 20-40 мм</t>
        </is>
      </c>
      <c r="E111" s="123" t="inlineStr">
        <is>
          <t>м3</t>
        </is>
      </c>
      <c r="F111" s="123" t="n">
        <v>1.4279</v>
      </c>
      <c r="G111" s="128" t="n">
        <v>108.4</v>
      </c>
      <c r="H111" s="128">
        <f>ROUND(F111*G111,2)</f>
        <v/>
      </c>
    </row>
    <row r="112" ht="62.45" customFormat="1" customHeight="1" s="87">
      <c r="A112" s="123" t="n">
        <v>98</v>
      </c>
      <c r="B112" s="123" t="n"/>
      <c r="C112" s="18" t="inlineStr">
        <is>
          <t>201-0755</t>
        </is>
      </c>
      <c r="D112" s="12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12" s="123" t="inlineStr">
        <is>
          <t>т</t>
        </is>
      </c>
      <c r="F112" s="123" t="n">
        <v>0.0186</v>
      </c>
      <c r="G112" s="128" t="n">
        <v>8060</v>
      </c>
      <c r="H112" s="128">
        <f>ROUND(F112*G112,2)</f>
        <v/>
      </c>
    </row>
    <row r="113" ht="46.9" customFormat="1" customHeight="1" s="87">
      <c r="A113" s="123" t="n">
        <v>99</v>
      </c>
      <c r="B113" s="123" t="n"/>
      <c r="C113" s="18" t="inlineStr">
        <is>
          <t>101-1328</t>
        </is>
      </c>
      <c r="D113" s="124" t="inlineStr">
        <is>
          <t>Шлакопортландцемент общестроительного и специального назначения марки 400 сульфатостойкий</t>
        </is>
      </c>
      <c r="E113" s="123" t="inlineStr">
        <is>
          <t>т</t>
        </is>
      </c>
      <c r="F113" s="123" t="n">
        <v>0.2791</v>
      </c>
      <c r="G113" s="128" t="n">
        <v>535.79</v>
      </c>
      <c r="H113" s="128">
        <f>ROUND(F113*G113,2)</f>
        <v/>
      </c>
    </row>
    <row r="114" ht="31.35" customFormat="1" customHeight="1" s="87">
      <c r="A114" s="123" t="n">
        <v>100</v>
      </c>
      <c r="B114" s="123" t="n"/>
      <c r="C114" s="18" t="inlineStr">
        <is>
          <t>506-1362</t>
        </is>
      </c>
      <c r="D114" s="124" t="inlineStr">
        <is>
          <t>Припои оловянно-свинцовые бессурьмянистые марки ПОС30</t>
        </is>
      </c>
      <c r="E114" s="123" t="inlineStr">
        <is>
          <t>кг</t>
        </is>
      </c>
      <c r="F114" s="123" t="n">
        <v>1.9125</v>
      </c>
      <c r="G114" s="128" t="n">
        <v>68.05</v>
      </c>
      <c r="H114" s="128">
        <f>ROUND(F114*G114,2)</f>
        <v/>
      </c>
    </row>
    <row r="115" ht="31.35" customFormat="1" customHeight="1" s="87">
      <c r="A115" s="123" t="n">
        <v>101</v>
      </c>
      <c r="B115" s="123" t="n"/>
      <c r="C115" s="18" t="inlineStr">
        <is>
          <t>401-0086</t>
        </is>
      </c>
      <c r="D115" s="124" t="inlineStr">
        <is>
          <t>Бетон тяжелый, крупность заполнителя 10 мм, класс В15 (М200)</t>
        </is>
      </c>
      <c r="E115" s="123" t="inlineStr">
        <is>
          <t>м3</t>
        </is>
      </c>
      <c r="F115" s="123" t="n">
        <v>0.1735</v>
      </c>
      <c r="G115" s="128" t="n">
        <v>665</v>
      </c>
      <c r="H115" s="128">
        <f>ROUND(F115*G115,2)</f>
        <v/>
      </c>
    </row>
    <row r="116" ht="31.35" customFormat="1" customHeight="1" s="87">
      <c r="A116" s="123" t="n">
        <v>102</v>
      </c>
      <c r="B116" s="123" t="n"/>
      <c r="C116" s="18" t="inlineStr">
        <is>
          <t>101-2598</t>
        </is>
      </c>
      <c r="D116" s="124" t="inlineStr">
        <is>
          <t>Стойки деревометаллические раздвижные инвентарные</t>
        </is>
      </c>
      <c r="E116" s="123" t="inlineStr">
        <is>
          <t>шт.</t>
        </is>
      </c>
      <c r="F116" s="123" t="n">
        <v>0.1039</v>
      </c>
      <c r="G116" s="128" t="n">
        <v>1010</v>
      </c>
      <c r="H116" s="128">
        <f>ROUND(F116*G116,2)</f>
        <v/>
      </c>
    </row>
    <row r="117" ht="15.6" customFormat="1" customHeight="1" s="87">
      <c r="A117" s="123" t="n">
        <v>103</v>
      </c>
      <c r="B117" s="123" t="n"/>
      <c r="C117" s="18" t="inlineStr">
        <is>
          <t>101-2143</t>
        </is>
      </c>
      <c r="D117" s="124" t="inlineStr">
        <is>
          <t>Краска</t>
        </is>
      </c>
      <c r="E117" s="123" t="inlineStr">
        <is>
          <t>кг</t>
        </is>
      </c>
      <c r="F117" s="123" t="n">
        <v>3.553</v>
      </c>
      <c r="G117" s="128" t="n">
        <v>28.6</v>
      </c>
      <c r="H117" s="128">
        <f>ROUND(F117*G117,2)</f>
        <v/>
      </c>
    </row>
    <row r="118" ht="15.6" customFormat="1" customHeight="1" s="87">
      <c r="A118" s="123" t="n">
        <v>104</v>
      </c>
      <c r="B118" s="123" t="n"/>
      <c r="C118" s="18" t="inlineStr">
        <is>
          <t>503-0482</t>
        </is>
      </c>
      <c r="D118" s="124" t="inlineStr">
        <is>
          <t>Розетка штепсельная с заземляющим контактом</t>
        </is>
      </c>
      <c r="E118" s="123" t="inlineStr">
        <is>
          <t>шт.</t>
        </is>
      </c>
      <c r="F118" s="123" t="n">
        <v>5</v>
      </c>
      <c r="G118" s="128" t="n">
        <v>19.83</v>
      </c>
      <c r="H118" s="128">
        <f>ROUND(F118*G118,2)</f>
        <v/>
      </c>
    </row>
    <row r="119" ht="15.6" customFormat="1" customHeight="1" s="87">
      <c r="A119" s="123" t="n">
        <v>105</v>
      </c>
      <c r="B119" s="123" t="n"/>
      <c r="C119" s="18" t="inlineStr">
        <is>
          <t>101-2052</t>
        </is>
      </c>
      <c r="D119" s="124" t="inlineStr">
        <is>
          <t>Лента бутиловая</t>
        </is>
      </c>
      <c r="E119" s="123" t="inlineStr">
        <is>
          <t>м</t>
        </is>
      </c>
      <c r="F119" s="123" t="n">
        <v>15.2</v>
      </c>
      <c r="G119" s="128" t="n">
        <v>6.38</v>
      </c>
      <c r="H119" s="128">
        <f>ROUND(F119*G119,2)</f>
        <v/>
      </c>
    </row>
    <row r="120" ht="15.6" customFormat="1" customHeight="1" s="87">
      <c r="A120" s="123" t="n">
        <v>106</v>
      </c>
      <c r="B120" s="123" t="n"/>
      <c r="C120" s="18" t="inlineStr">
        <is>
          <t>101-3914</t>
        </is>
      </c>
      <c r="D120" s="124" t="inlineStr">
        <is>
          <t>Дюбели распорные полипропиленовые</t>
        </is>
      </c>
      <c r="E120" s="123" t="inlineStr">
        <is>
          <t>100 шт.</t>
        </is>
      </c>
      <c r="F120" s="123" t="n">
        <v>1.0172</v>
      </c>
      <c r="G120" s="128" t="n">
        <v>86</v>
      </c>
      <c r="H120" s="128">
        <f>ROUND(F120*G120,2)</f>
        <v/>
      </c>
    </row>
    <row r="121" ht="31.35" customFormat="1" customHeight="1" s="87">
      <c r="A121" s="123" t="n">
        <v>107</v>
      </c>
      <c r="B121" s="123" t="n"/>
      <c r="C121" s="18" t="inlineStr">
        <is>
          <t>101-1596</t>
        </is>
      </c>
      <c r="D121" s="124" t="inlineStr">
        <is>
          <t>Шкурка шлифовальная двухслойная с зернистостью 40-25</t>
        </is>
      </c>
      <c r="E121" s="123" t="inlineStr">
        <is>
          <t>м2</t>
        </is>
      </c>
      <c r="F121" s="123" t="n">
        <v>1.2018</v>
      </c>
      <c r="G121" s="128" t="n">
        <v>72.31999999999999</v>
      </c>
      <c r="H121" s="128">
        <f>ROUND(F121*G121,2)</f>
        <v/>
      </c>
    </row>
    <row r="122" ht="31.35" customFormat="1" customHeight="1" s="87">
      <c r="A122" s="123" t="n">
        <v>108</v>
      </c>
      <c r="B122" s="123" t="n"/>
      <c r="C122" s="18" t="inlineStr">
        <is>
          <t>509-0041</t>
        </is>
      </c>
      <c r="D122" s="124" t="inlineStr">
        <is>
          <t>Наконечники кабельные медные для электротехнических установок</t>
        </is>
      </c>
      <c r="E122" s="123" t="inlineStr">
        <is>
          <t>шт.</t>
        </is>
      </c>
      <c r="F122" s="123" t="n">
        <v>2.04</v>
      </c>
      <c r="G122" s="128" t="n">
        <v>39.86</v>
      </c>
      <c r="H122" s="128">
        <f>ROUND(F122*G122,2)</f>
        <v/>
      </c>
    </row>
    <row r="123" ht="46.9" customFormat="1" customHeight="1" s="87">
      <c r="A123" s="123" t="n">
        <v>109</v>
      </c>
      <c r="B123" s="123" t="n"/>
      <c r="C123" s="18" t="inlineStr">
        <is>
          <t>102-0032</t>
        </is>
      </c>
      <c r="D123" s="124" t="inlineStr">
        <is>
          <t>Бруски обрезные хвойных пород длиной 4-6,5 м, шириной 75-150 мм, толщиной 150 мм и более, II сорта</t>
        </is>
      </c>
      <c r="E123" s="123" t="inlineStr">
        <is>
          <t>м3</t>
        </is>
      </c>
      <c r="F123" s="123" t="n">
        <v>0.0367</v>
      </c>
      <c r="G123" s="128" t="n">
        <v>2156</v>
      </c>
      <c r="H123" s="128">
        <f>ROUND(F123*G123,2)</f>
        <v/>
      </c>
    </row>
    <row r="124" ht="15.6" customFormat="1" customHeight="1" s="87">
      <c r="A124" s="123" t="n">
        <v>110</v>
      </c>
      <c r="B124" s="123" t="n"/>
      <c r="C124" s="18" t="inlineStr">
        <is>
          <t>101-1929</t>
        </is>
      </c>
      <c r="D124" s="124" t="inlineStr">
        <is>
          <t>Болты анкерные</t>
        </is>
      </c>
      <c r="E124" s="123" t="inlineStr">
        <is>
          <t>т</t>
        </is>
      </c>
      <c r="F124" s="123" t="n">
        <v>0.0078</v>
      </c>
      <c r="G124" s="128" t="n">
        <v>10068</v>
      </c>
      <c r="H124" s="128">
        <f>ROUND(F124*G124,2)</f>
        <v/>
      </c>
    </row>
    <row r="125" ht="31.35" customFormat="1" customHeight="1" s="87">
      <c r="A125" s="123" t="n">
        <v>111</v>
      </c>
      <c r="B125" s="123" t="n"/>
      <c r="C125" s="18" t="inlineStr">
        <is>
          <t>101-3661</t>
        </is>
      </c>
      <c r="D125" s="124" t="inlineStr">
        <is>
          <t>Пена монтажная противопожарная полиуретановая NULLIFIRE (0,88 л)</t>
        </is>
      </c>
      <c r="E125" s="123" t="inlineStr">
        <is>
          <t>шт.</t>
        </is>
      </c>
      <c r="F125" s="123" t="n">
        <v>0.7047</v>
      </c>
      <c r="G125" s="128" t="n">
        <v>110.11</v>
      </c>
      <c r="H125" s="128">
        <f>ROUND(F125*G125,2)</f>
        <v/>
      </c>
    </row>
    <row r="126" ht="31.35" customFormat="1" customHeight="1" s="87">
      <c r="A126" s="123" t="n">
        <v>112</v>
      </c>
      <c r="B126" s="123" t="n"/>
      <c r="C126" s="18" t="inlineStr">
        <is>
          <t>401-0023</t>
        </is>
      </c>
      <c r="D126" s="124" t="inlineStr">
        <is>
          <t>Бетон тяжелый, крупность заполнителя более 40 мм, класс В7,5 (М 100)</t>
        </is>
      </c>
      <c r="E126" s="123" t="inlineStr">
        <is>
          <t>м3</t>
        </is>
      </c>
      <c r="F126" s="123" t="n">
        <v>0.1377</v>
      </c>
      <c r="G126" s="128" t="n">
        <v>560</v>
      </c>
      <c r="H126" s="128">
        <f>ROUND(F126*G126,2)</f>
        <v/>
      </c>
    </row>
    <row r="127" ht="31.35" customFormat="1" customHeight="1" s="87">
      <c r="A127" s="123" t="n">
        <v>113</v>
      </c>
      <c r="B127" s="123" t="n"/>
      <c r="C127" s="18" t="inlineStr">
        <is>
          <t>999-9950</t>
        </is>
      </c>
      <c r="D127" s="124" t="inlineStr">
        <is>
          <t>Вспомогательные ненормируемые материальные ресурсы (2% от оплаты труда рабочих)</t>
        </is>
      </c>
      <c r="E127" s="123" t="inlineStr">
        <is>
          <t>руб.</t>
        </is>
      </c>
      <c r="F127" s="123" t="n">
        <v>76.65900000000001</v>
      </c>
      <c r="G127" s="128" t="n">
        <v>1</v>
      </c>
      <c r="H127" s="128">
        <f>ROUND(F127*G127,2)</f>
        <v/>
      </c>
    </row>
    <row r="128" ht="15.6" customFormat="1" customHeight="1" s="87">
      <c r="A128" s="123" t="n">
        <v>114</v>
      </c>
      <c r="B128" s="123" t="n"/>
      <c r="C128" s="18" t="inlineStr">
        <is>
          <t>101-2789</t>
        </is>
      </c>
      <c r="D128" s="124" t="inlineStr">
        <is>
          <t>Лента ПСУЛ</t>
        </is>
      </c>
      <c r="E128" s="123" t="inlineStr">
        <is>
          <t>м</t>
        </is>
      </c>
      <c r="F128" s="123" t="n">
        <v>11.08</v>
      </c>
      <c r="G128" s="128" t="n">
        <v>6.41</v>
      </c>
      <c r="H128" s="128">
        <f>ROUND(F128*G128,2)</f>
        <v/>
      </c>
    </row>
    <row r="129" ht="31.35" customFormat="1" customHeight="1" s="87">
      <c r="A129" s="123" t="n">
        <v>115</v>
      </c>
      <c r="B129" s="123" t="n"/>
      <c r="C129" s="18" t="inlineStr">
        <is>
          <t>101-0322</t>
        </is>
      </c>
      <c r="D129" s="124" t="inlineStr">
        <is>
          <t>Керосин для технических целей марок КТ-1, КТ-2</t>
        </is>
      </c>
      <c r="E129" s="123" t="inlineStr">
        <is>
          <t>т</t>
        </is>
      </c>
      <c r="F129" s="123" t="n">
        <v>0.0242</v>
      </c>
      <c r="G129" s="128" t="n">
        <v>2606.9</v>
      </c>
      <c r="H129" s="128">
        <f>ROUND(F129*G129,2)</f>
        <v/>
      </c>
    </row>
    <row r="130" ht="15.6" customFormat="1" customHeight="1" s="87">
      <c r="A130" s="123" t="n">
        <v>116</v>
      </c>
      <c r="B130" s="123" t="n"/>
      <c r="C130" s="18" t="inlineStr">
        <is>
          <t>101-2278</t>
        </is>
      </c>
      <c r="D130" s="124" t="inlineStr">
        <is>
          <t>Пропан-бутан, смесь техническая</t>
        </is>
      </c>
      <c r="E130" s="123" t="inlineStr">
        <is>
          <t>кг</t>
        </is>
      </c>
      <c r="F130" s="123" t="n">
        <v>9.6</v>
      </c>
      <c r="G130" s="128" t="n">
        <v>6.09</v>
      </c>
      <c r="H130" s="128">
        <f>ROUND(F130*G130,2)</f>
        <v/>
      </c>
    </row>
    <row r="131" ht="15.6" customFormat="1" customHeight="1" s="87">
      <c r="A131" s="123" t="n">
        <v>117</v>
      </c>
      <c r="B131" s="123" t="n"/>
      <c r="C131" s="18" t="inlineStr">
        <is>
          <t>101-2073</t>
        </is>
      </c>
      <c r="D131" s="124" t="inlineStr">
        <is>
          <t>Нитки суровые</t>
        </is>
      </c>
      <c r="E131" s="123" t="inlineStr">
        <is>
          <t>кг</t>
        </is>
      </c>
      <c r="F131" s="123" t="n">
        <v>0.35</v>
      </c>
      <c r="G131" s="128" t="n">
        <v>155</v>
      </c>
      <c r="H131" s="128">
        <f>ROUND(F131*G131,2)</f>
        <v/>
      </c>
    </row>
    <row r="132" ht="15.6" customFormat="1" customHeight="1" s="87">
      <c r="A132" s="123" t="n">
        <v>118</v>
      </c>
      <c r="B132" s="123" t="n"/>
      <c r="C132" s="18" t="inlineStr">
        <is>
          <t>101-0595</t>
        </is>
      </c>
      <c r="D132" s="124" t="inlineStr">
        <is>
          <t>Мастика битумно-латексная кровельная</t>
        </is>
      </c>
      <c r="E132" s="123" t="inlineStr">
        <is>
          <t>т</t>
        </is>
      </c>
      <c r="F132" s="123" t="n">
        <v>0.0176</v>
      </c>
      <c r="G132" s="128" t="n">
        <v>3039.7</v>
      </c>
      <c r="H132" s="128">
        <f>ROUND(F132*G132,2)</f>
        <v/>
      </c>
    </row>
    <row r="133" ht="15.6" customFormat="1" customHeight="1" s="87">
      <c r="A133" s="123" t="n">
        <v>119</v>
      </c>
      <c r="B133" s="123" t="n"/>
      <c r="C133" s="18" t="inlineStr">
        <is>
          <t>101-0816</t>
        </is>
      </c>
      <c r="D133" s="124" t="inlineStr">
        <is>
          <t>Проволока светлая диаметром 1,1 мм</t>
        </is>
      </c>
      <c r="E133" s="123" t="inlineStr">
        <is>
          <t>т</t>
        </is>
      </c>
      <c r="F133" s="123" t="n">
        <v>0.0047</v>
      </c>
      <c r="G133" s="128" t="n">
        <v>10200</v>
      </c>
      <c r="H133" s="128">
        <f>ROUND(F133*G133,2)</f>
        <v/>
      </c>
    </row>
    <row r="134" ht="15.6" customFormat="1" customHeight="1" s="87">
      <c r="A134" s="123" t="n">
        <v>120</v>
      </c>
      <c r="B134" s="123" t="n"/>
      <c r="C134" s="18" t="inlineStr">
        <is>
          <t>101-2478</t>
        </is>
      </c>
      <c r="D134" s="124" t="inlineStr">
        <is>
          <t>Лента К226</t>
        </is>
      </c>
      <c r="E134" s="123" t="inlineStr">
        <is>
          <t>100 м</t>
        </is>
      </c>
      <c r="F134" s="123" t="n">
        <v>0.3025</v>
      </c>
      <c r="G134" s="128" t="n">
        <v>120</v>
      </c>
      <c r="H134" s="128">
        <f>ROUND(F134*G134,2)</f>
        <v/>
      </c>
    </row>
    <row r="135" ht="31.35" customFormat="1" customHeight="1" s="87">
      <c r="A135" s="123" t="n">
        <v>121</v>
      </c>
      <c r="B135" s="123" t="n"/>
      <c r="C135" s="18" t="inlineStr">
        <is>
          <t>101-2232</t>
        </is>
      </c>
      <c r="D135" s="124" t="inlineStr">
        <is>
          <t>Муфты хризотилцементные САМ 9, для напорных труб условным проходом 100 мм</t>
        </is>
      </c>
      <c r="E135" s="123" t="inlineStr">
        <is>
          <t>шт.</t>
        </is>
      </c>
      <c r="F135" s="123" t="n">
        <v>4.032</v>
      </c>
      <c r="G135" s="128" t="n">
        <v>8.6</v>
      </c>
      <c r="H135" s="128">
        <f>ROUND(F135*G135,2)</f>
        <v/>
      </c>
    </row>
    <row r="136" ht="46.9" customFormat="1" customHeight="1" s="87">
      <c r="A136" s="123" t="n">
        <v>122</v>
      </c>
      <c r="B136" s="123" t="n"/>
      <c r="C136" s="18" t="inlineStr">
        <is>
          <t>204-0062</t>
        </is>
      </c>
      <c r="D136" s="124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136" s="123" t="inlineStr">
        <is>
          <t>т</t>
        </is>
      </c>
      <c r="F136" s="123" t="n">
        <v>0.0057</v>
      </c>
      <c r="G136" s="128" t="n">
        <v>5804</v>
      </c>
      <c r="H136" s="128">
        <f>ROUND(F136*G136,2)</f>
        <v/>
      </c>
    </row>
    <row r="137" ht="15.6" customFormat="1" customHeight="1" s="87">
      <c r="A137" s="123" t="n">
        <v>123</v>
      </c>
      <c r="B137" s="123" t="n"/>
      <c r="C137" s="18" t="inlineStr">
        <is>
          <t>203-0512</t>
        </is>
      </c>
      <c r="D137" s="124" t="inlineStr">
        <is>
          <t>Щиты из досок толщиной 40 мм</t>
        </is>
      </c>
      <c r="E137" s="123" t="inlineStr">
        <is>
          <t>м2</t>
        </is>
      </c>
      <c r="F137" s="123" t="n">
        <v>0.5348000000000001</v>
      </c>
      <c r="G137" s="128" t="n">
        <v>57.63</v>
      </c>
      <c r="H137" s="128">
        <f>ROUND(F137*G137,2)</f>
        <v/>
      </c>
    </row>
    <row r="138" ht="31.35" customFormat="1" customHeight="1" s="87">
      <c r="A138" s="123" t="n">
        <v>124</v>
      </c>
      <c r="B138" s="123" t="n"/>
      <c r="C138" s="18" t="inlineStr">
        <is>
          <t>101-2441</t>
        </is>
      </c>
      <c r="D138" s="124" t="inlineStr">
        <is>
          <t>Кольца резиновые для хризотилцементных напорных муфт САМ</t>
        </is>
      </c>
      <c r="E138" s="123" t="inlineStr">
        <is>
          <t>кг</t>
        </is>
      </c>
      <c r="F138" s="123" t="n">
        <v>1.088</v>
      </c>
      <c r="G138" s="128" t="n">
        <v>28.33</v>
      </c>
      <c r="H138" s="128">
        <f>ROUND(F138*G138,2)</f>
        <v/>
      </c>
    </row>
    <row r="139" ht="31.35" customFormat="1" customHeight="1" s="87">
      <c r="A139" s="123" t="n">
        <v>125</v>
      </c>
      <c r="B139" s="123" t="n"/>
      <c r="C139" s="18" t="inlineStr">
        <is>
          <t>506-1361</t>
        </is>
      </c>
      <c r="D139" s="124" t="inlineStr">
        <is>
          <t>Припои оловянно-свинцовые бессурьмянистые марки ПОС40</t>
        </is>
      </c>
      <c r="E139" s="123" t="inlineStr">
        <is>
          <t>кг</t>
        </is>
      </c>
      <c r="F139" s="123" t="n">
        <v>0.42</v>
      </c>
      <c r="G139" s="128" t="n">
        <v>65.75</v>
      </c>
      <c r="H139" s="128">
        <f>ROUND(F139*G139,2)</f>
        <v/>
      </c>
    </row>
    <row r="140" ht="15.6" customFormat="1" customHeight="1" s="87">
      <c r="A140" s="123" t="n">
        <v>126</v>
      </c>
      <c r="B140" s="123" t="n"/>
      <c r="C140" s="18" t="inlineStr">
        <is>
          <t>113-1786</t>
        </is>
      </c>
      <c r="D140" s="124" t="inlineStr">
        <is>
          <t>Лак битумный БТ-123</t>
        </is>
      </c>
      <c r="E140" s="123" t="inlineStr">
        <is>
          <t>т</t>
        </is>
      </c>
      <c r="F140" s="123" t="n">
        <v>0.0033</v>
      </c>
      <c r="G140" s="128" t="n">
        <v>7826.9</v>
      </c>
      <c r="H140" s="128">
        <f>ROUND(F140*G140,2)</f>
        <v/>
      </c>
    </row>
    <row r="141" ht="31.35" customFormat="1" customHeight="1" s="87">
      <c r="A141" s="123" t="n">
        <v>127</v>
      </c>
      <c r="B141" s="123" t="n"/>
      <c r="C141" s="18" t="inlineStr">
        <is>
          <t>101-1755</t>
        </is>
      </c>
      <c r="D141" s="124" t="inlineStr">
        <is>
          <t>Сталь полосовая, марка стали Ст3сп шириной 50-200 мм толщиной 4-5 мм</t>
        </is>
      </c>
      <c r="E141" s="123" t="inlineStr">
        <is>
          <t>т</t>
        </is>
      </c>
      <c r="F141" s="123" t="n">
        <v>0.0049</v>
      </c>
      <c r="G141" s="128" t="n">
        <v>5000</v>
      </c>
      <c r="H141" s="128">
        <f>ROUND(F141*G141,2)</f>
        <v/>
      </c>
    </row>
    <row r="142" ht="15.6" customFormat="1" customHeight="1" s="87">
      <c r="A142" s="123" t="n">
        <v>128</v>
      </c>
      <c r="B142" s="123" t="n"/>
      <c r="C142" s="18" t="inlineStr">
        <is>
          <t>101-1481</t>
        </is>
      </c>
      <c r="D142" s="124" t="inlineStr">
        <is>
          <t>Шурупы с полукруглой головкой 4x40 мм</t>
        </is>
      </c>
      <c r="E142" s="123" t="inlineStr">
        <is>
          <t>т</t>
        </is>
      </c>
      <c r="F142" s="123" t="n">
        <v>0.0019</v>
      </c>
      <c r="G142" s="128" t="n">
        <v>12430</v>
      </c>
      <c r="H142" s="128">
        <f>ROUND(F142*G142,2)</f>
        <v/>
      </c>
    </row>
    <row r="143" ht="31.35" customFormat="1" customHeight="1" s="87">
      <c r="A143" s="123" t="n">
        <v>129</v>
      </c>
      <c r="B143" s="123" t="n"/>
      <c r="C143" s="18" t="inlineStr">
        <is>
          <t>101-1627</t>
        </is>
      </c>
      <c r="D143" s="124" t="inlineStr">
        <is>
          <t>Сталь листовая углеродистая обыкновенного качества марки ВСт3пс5 толщиной 4-6 мм</t>
        </is>
      </c>
      <c r="E143" s="123" t="inlineStr">
        <is>
          <t>т</t>
        </is>
      </c>
      <c r="F143" s="123" t="n">
        <v>0.004</v>
      </c>
      <c r="G143" s="128" t="n">
        <v>5763</v>
      </c>
      <c r="H143" s="128">
        <f>ROUND(F143*G143,2)</f>
        <v/>
      </c>
    </row>
    <row r="144" ht="15.6" customFormat="1" customHeight="1" s="87">
      <c r="A144" s="123" t="n">
        <v>130</v>
      </c>
      <c r="B144" s="123" t="n"/>
      <c r="C144" s="18" t="inlineStr">
        <is>
          <t>411-0001</t>
        </is>
      </c>
      <c r="D144" s="124" t="inlineStr">
        <is>
          <t>Вода</t>
        </is>
      </c>
      <c r="E144" s="123" t="inlineStr">
        <is>
          <t>м3</t>
        </is>
      </c>
      <c r="F144" s="123" t="n">
        <v>9.1972</v>
      </c>
      <c r="G144" s="128" t="n">
        <v>2.44</v>
      </c>
      <c r="H144" s="128">
        <f>ROUND(F144*G144,2)</f>
        <v/>
      </c>
    </row>
    <row r="145" ht="15.6" customFormat="1" customHeight="1" s="87">
      <c r="A145" s="123" t="n">
        <v>131</v>
      </c>
      <c r="B145" s="123" t="n"/>
      <c r="C145" s="18" t="inlineStr">
        <is>
          <t>101-0073</t>
        </is>
      </c>
      <c r="D145" s="124" t="inlineStr">
        <is>
          <t>Битумы нефтяные строительные марки БН-90/10</t>
        </is>
      </c>
      <c r="E145" s="123" t="inlineStr">
        <is>
          <t>т</t>
        </is>
      </c>
      <c r="F145" s="123" t="n">
        <v>0.0162</v>
      </c>
      <c r="G145" s="128" t="n">
        <v>1383.1</v>
      </c>
      <c r="H145" s="128">
        <f>ROUND(F145*G145,2)</f>
        <v/>
      </c>
    </row>
    <row r="146" ht="31.35" customFormat="1" customHeight="1" s="87">
      <c r="A146" s="123" t="n">
        <v>132</v>
      </c>
      <c r="B146" s="123" t="n"/>
      <c r="C146" s="18" t="inlineStr">
        <is>
          <t>102-0053</t>
        </is>
      </c>
      <c r="D146" s="124" t="inlineStr">
        <is>
          <t>Доски обрезные хвойных пород длиной 4-6,5 м, шириной 75-150 мм, толщиной 25 мм, III сорта</t>
        </is>
      </c>
      <c r="E146" s="123" t="inlineStr">
        <is>
          <t>м3</t>
        </is>
      </c>
      <c r="F146" s="123" t="n">
        <v>0.02</v>
      </c>
      <c r="G146" s="128" t="n">
        <v>1100</v>
      </c>
      <c r="H146" s="128">
        <f>ROUND(F146*G146,2)</f>
        <v/>
      </c>
    </row>
    <row r="147" ht="15.6" customFormat="1" customHeight="1" s="87">
      <c r="A147" s="123" t="n">
        <v>133</v>
      </c>
      <c r="B147" s="123" t="n"/>
      <c r="C147" s="18" t="inlineStr">
        <is>
          <t>405-0253</t>
        </is>
      </c>
      <c r="D147" s="124" t="inlineStr">
        <is>
          <t>Известь строительная негашеная комовая, сорт I</t>
        </is>
      </c>
      <c r="E147" s="123" t="inlineStr">
        <is>
          <t>т</t>
        </is>
      </c>
      <c r="F147" s="123" t="n">
        <v>0.0293</v>
      </c>
      <c r="G147" s="128" t="n">
        <v>734.5</v>
      </c>
      <c r="H147" s="128">
        <f>ROUND(F147*G147,2)</f>
        <v/>
      </c>
    </row>
    <row r="148" ht="15.6" customFormat="1" customHeight="1" s="87">
      <c r="A148" s="123" t="n">
        <v>134</v>
      </c>
      <c r="B148" s="123" t="n"/>
      <c r="C148" s="18" t="inlineStr">
        <is>
          <t>101-4173</t>
        </is>
      </c>
      <c r="D148" s="124" t="inlineStr">
        <is>
          <t>Дюбели монтажные 10х130 (10х132, 10х150) мм</t>
        </is>
      </c>
      <c r="E148" s="123" t="inlineStr">
        <is>
          <t>10 шт.</t>
        </is>
      </c>
      <c r="F148" s="123" t="n">
        <v>2.465</v>
      </c>
      <c r="G148" s="128" t="n">
        <v>7.03</v>
      </c>
      <c r="H148" s="128">
        <f>ROUND(F148*G148,2)</f>
        <v/>
      </c>
    </row>
    <row r="149" ht="31.35" customFormat="1" customHeight="1" s="87">
      <c r="A149" s="123" t="n">
        <v>135</v>
      </c>
      <c r="B149" s="123" t="n"/>
      <c r="C149" s="18" t="inlineStr">
        <is>
          <t>204-0004</t>
        </is>
      </c>
      <c r="D149" s="124" t="inlineStr">
        <is>
          <t>Горячекатаная арматурная сталь гладкая класса А-I, диаметром 12 мм</t>
        </is>
      </c>
      <c r="E149" s="123" t="inlineStr">
        <is>
          <t>т</t>
        </is>
      </c>
      <c r="F149" s="123" t="n">
        <v>0.0026</v>
      </c>
      <c r="G149" s="128" t="n">
        <v>6508.75</v>
      </c>
      <c r="H149" s="128">
        <f>ROUND(F149*G149,2)</f>
        <v/>
      </c>
    </row>
    <row r="150" ht="15.6" customFormat="1" customHeight="1" s="87">
      <c r="A150" s="123" t="n">
        <v>136</v>
      </c>
      <c r="B150" s="123" t="n"/>
      <c r="C150" s="18" t="inlineStr">
        <is>
          <t>509-0860</t>
        </is>
      </c>
      <c r="D150" s="124" t="inlineStr">
        <is>
          <t>Прессшпан листовой, марки А</t>
        </is>
      </c>
      <c r="E150" s="123" t="inlineStr">
        <is>
          <t>кг</t>
        </is>
      </c>
      <c r="F150" s="123" t="n">
        <v>0.35</v>
      </c>
      <c r="G150" s="128" t="n">
        <v>47.57</v>
      </c>
      <c r="H150" s="128">
        <f>ROUND(F150*G150,2)</f>
        <v/>
      </c>
    </row>
    <row r="151" ht="46.9" customFormat="1" customHeight="1" s="87">
      <c r="A151" s="123" t="n">
        <v>137</v>
      </c>
      <c r="B151" s="123" t="n"/>
      <c r="C151" s="18" t="inlineStr">
        <is>
          <t>101-2493</t>
        </is>
      </c>
      <c r="D151" s="124" t="inlineStr">
        <is>
          <t>Лента липкая изоляционная на поликасиновом компаунде марки ЛСЭПЛ, шириной 20-30 мм, толщиной от 0,14 до 0,19 мм</t>
        </is>
      </c>
      <c r="E151" s="123" t="inlineStr">
        <is>
          <t>кг</t>
        </is>
      </c>
      <c r="F151" s="123" t="n">
        <v>0.175</v>
      </c>
      <c r="G151" s="128" t="n">
        <v>91.29000000000001</v>
      </c>
      <c r="H151" s="128">
        <f>ROUND(F151*G151,2)</f>
        <v/>
      </c>
    </row>
    <row r="152" ht="15.6" customFormat="1" customHeight="1" s="87">
      <c r="A152" s="123" t="n">
        <v>138</v>
      </c>
      <c r="B152" s="123" t="n"/>
      <c r="C152" s="18" t="inlineStr">
        <is>
          <t>102-0303</t>
        </is>
      </c>
      <c r="D152" s="124" t="inlineStr">
        <is>
          <t>Клинья пластиковые монтажные</t>
        </is>
      </c>
      <c r="E152" s="123" t="inlineStr">
        <is>
          <t>шт.</t>
        </is>
      </c>
      <c r="F152" s="123" t="n">
        <v>30.24</v>
      </c>
      <c r="G152" s="128" t="n">
        <v>0.5</v>
      </c>
      <c r="H152" s="128">
        <f>ROUND(F152*G152,2)</f>
        <v/>
      </c>
    </row>
    <row r="153" ht="31.35" customFormat="1" customHeight="1" s="87">
      <c r="A153" s="123" t="n">
        <v>139</v>
      </c>
      <c r="B153" s="123" t="n"/>
      <c r="C153" s="18" t="inlineStr">
        <is>
          <t>101-1921</t>
        </is>
      </c>
      <c r="D153" s="124" t="inlineStr">
        <is>
          <t>Пена монтажная для герметизации стыков в баллончике емкостью 0,85 л</t>
        </is>
      </c>
      <c r="E153" s="123" t="inlineStr">
        <is>
          <t>шт.</t>
        </is>
      </c>
      <c r="F153" s="123" t="n">
        <v>0.189</v>
      </c>
      <c r="G153" s="128" t="n">
        <v>72.8</v>
      </c>
      <c r="H153" s="128">
        <f>ROUND(F153*G153,2)</f>
        <v/>
      </c>
    </row>
    <row r="154" ht="15.6" customFormat="1" customHeight="1" s="87">
      <c r="A154" s="123" t="n">
        <v>140</v>
      </c>
      <c r="B154" s="123" t="n"/>
      <c r="C154" s="18" t="inlineStr">
        <is>
          <t>101-1782</t>
        </is>
      </c>
      <c r="D154" s="124" t="inlineStr">
        <is>
          <t>Ткань мешочная</t>
        </is>
      </c>
      <c r="E154" s="123" t="inlineStr">
        <is>
          <t>10 м2</t>
        </is>
      </c>
      <c r="F154" s="123" t="n">
        <v>0.1592</v>
      </c>
      <c r="G154" s="128" t="n">
        <v>84.75</v>
      </c>
      <c r="H154" s="128">
        <f>ROUND(F154*G154,2)</f>
        <v/>
      </c>
    </row>
    <row r="155" ht="15.6" customFormat="1" customHeight="1" s="87">
      <c r="A155" s="123" t="n">
        <v>141</v>
      </c>
      <c r="B155" s="123" t="n"/>
      <c r="C155" s="18" t="inlineStr">
        <is>
          <t>101-2054</t>
        </is>
      </c>
      <c r="D155" s="124" t="inlineStr">
        <is>
          <t>Лента бутиловая диффузионная</t>
        </is>
      </c>
      <c r="E155" s="123" t="inlineStr">
        <is>
          <t>м</t>
        </is>
      </c>
      <c r="F155" s="123" t="n">
        <v>1.625</v>
      </c>
      <c r="G155" s="128" t="n">
        <v>7.95</v>
      </c>
      <c r="H155" s="128">
        <f>ROUND(F155*G155,2)</f>
        <v/>
      </c>
    </row>
    <row r="156" ht="15.6" customFormat="1" customHeight="1" s="87">
      <c r="A156" s="123" t="n">
        <v>142</v>
      </c>
      <c r="B156" s="123" t="n"/>
      <c r="C156" s="18" t="inlineStr">
        <is>
          <t>111-0109</t>
        </is>
      </c>
      <c r="D156" s="124" t="inlineStr">
        <is>
          <t>Бирки маркировочные пластмассовые</t>
        </is>
      </c>
      <c r="E156" s="123" t="inlineStr">
        <is>
          <t>100 шт.</t>
        </is>
      </c>
      <c r="F156" s="123" t="n">
        <v>0.42</v>
      </c>
      <c r="G156" s="128" t="n">
        <v>30.74</v>
      </c>
      <c r="H156" s="128">
        <f>ROUND(F156*G156,2)</f>
        <v/>
      </c>
    </row>
    <row r="157" ht="15.6" customFormat="1" customHeight="1" s="87">
      <c r="A157" s="123" t="n">
        <v>143</v>
      </c>
      <c r="B157" s="123" t="n"/>
      <c r="C157" s="18" t="inlineStr">
        <is>
          <t>509-0167</t>
        </is>
      </c>
      <c r="D157" s="124" t="inlineStr">
        <is>
          <t>Сжимы соединительные</t>
        </is>
      </c>
      <c r="E157" s="123" t="inlineStr">
        <is>
          <t>100 шт.</t>
        </is>
      </c>
      <c r="F157" s="123" t="n">
        <v>0.09180000000000001</v>
      </c>
      <c r="G157" s="128" t="n">
        <v>100</v>
      </c>
      <c r="H157" s="128">
        <f>ROUND(F157*G157,2)</f>
        <v/>
      </c>
    </row>
    <row r="158" ht="15.6" customFormat="1" customHeight="1" s="87">
      <c r="A158" s="123" t="n">
        <v>144</v>
      </c>
      <c r="B158" s="123" t="n"/>
      <c r="C158" s="18" t="inlineStr">
        <is>
          <t>101-1977</t>
        </is>
      </c>
      <c r="D158" s="124" t="inlineStr">
        <is>
          <t>Болты с гайками и шайбами строительные</t>
        </is>
      </c>
      <c r="E158" s="123" t="inlineStr">
        <is>
          <t>кг</t>
        </is>
      </c>
      <c r="F158" s="123" t="n">
        <v>0.9399999999999999</v>
      </c>
      <c r="G158" s="128" t="n">
        <v>9.039999999999999</v>
      </c>
      <c r="H158" s="128">
        <f>ROUND(F158*G158,2)</f>
        <v/>
      </c>
    </row>
    <row r="159" ht="15.6" customFormat="1" customHeight="1" s="87">
      <c r="A159" s="123" t="n">
        <v>145</v>
      </c>
      <c r="B159" s="123" t="n"/>
      <c r="C159" s="18" t="inlineStr">
        <is>
          <t>101-1522</t>
        </is>
      </c>
      <c r="D159" s="124" t="inlineStr">
        <is>
          <t>Электроды диаметром 5 мм Э42А</t>
        </is>
      </c>
      <c r="E159" s="123" t="inlineStr">
        <is>
          <t>т</t>
        </is>
      </c>
      <c r="F159" s="123" t="n">
        <v>0.0007</v>
      </c>
      <c r="G159" s="128" t="n">
        <v>10362</v>
      </c>
      <c r="H159" s="128">
        <f>ROUND(F159*G159,2)</f>
        <v/>
      </c>
    </row>
    <row r="160" ht="31.35" customFormat="1" customHeight="1" s="87">
      <c r="A160" s="123" t="n">
        <v>146</v>
      </c>
      <c r="B160" s="123" t="n"/>
      <c r="C160" s="18" t="inlineStr">
        <is>
          <t>402-0004</t>
        </is>
      </c>
      <c r="D160" s="124" t="inlineStr">
        <is>
          <t>Раствор готовый кладочный цементный марки 100</t>
        </is>
      </c>
      <c r="E160" s="123" t="inlineStr">
        <is>
          <t>м3</t>
        </is>
      </c>
      <c r="F160" s="123" t="n">
        <v>0.0124</v>
      </c>
      <c r="G160" s="128" t="n">
        <v>519.8</v>
      </c>
      <c r="H160" s="128">
        <f>ROUND(F160*G160,2)</f>
        <v/>
      </c>
    </row>
    <row r="161" ht="31.35" customFormat="1" customHeight="1" s="87">
      <c r="A161" s="123" t="n">
        <v>147</v>
      </c>
      <c r="B161" s="123" t="n"/>
      <c r="C161" s="18" t="inlineStr">
        <is>
          <t>102-0138</t>
        </is>
      </c>
      <c r="D161" s="124" t="inlineStr">
        <is>
          <t>Доски необрезные хвойных пород длиной 2-3,75 м, все ширины, толщиной 32-40 мм, IV сорта</t>
        </is>
      </c>
      <c r="E161" s="123" t="inlineStr">
        <is>
          <t>м3</t>
        </is>
      </c>
      <c r="F161" s="123" t="n">
        <v>0.008800000000000001</v>
      </c>
      <c r="G161" s="128" t="n">
        <v>602</v>
      </c>
      <c r="H161" s="128">
        <f>ROUND(F161*G161,2)</f>
        <v/>
      </c>
    </row>
    <row r="162" ht="31.35" customFormat="1" customHeight="1" s="87">
      <c r="A162" s="123" t="n">
        <v>148</v>
      </c>
      <c r="B162" s="123" t="n"/>
      <c r="C162" s="18" t="inlineStr">
        <is>
          <t>101-0797</t>
        </is>
      </c>
      <c r="D162" s="124" t="inlineStr">
        <is>
          <t>Проволока горячекатаная в мотках, диаметром 6,3-6,5 мм</t>
        </is>
      </c>
      <c r="E162" s="123" t="inlineStr">
        <is>
          <t>т</t>
        </is>
      </c>
      <c r="F162" s="123" t="n">
        <v>0.0011</v>
      </c>
      <c r="G162" s="128" t="n">
        <v>4455.2</v>
      </c>
      <c r="H162" s="128">
        <f>ROUND(F162*G162,2)</f>
        <v/>
      </c>
    </row>
    <row r="163" ht="15.6" customFormat="1" customHeight="1" s="87">
      <c r="A163" s="123" t="n">
        <v>149</v>
      </c>
      <c r="B163" s="123" t="n"/>
      <c r="C163" s="18" t="inlineStr">
        <is>
          <t>509-1206</t>
        </is>
      </c>
      <c r="D163" s="124" t="inlineStr">
        <is>
          <t>Парафины нефтяные твердые марки Т-1</t>
        </is>
      </c>
      <c r="E163" s="123" t="inlineStr">
        <is>
          <t>т</t>
        </is>
      </c>
      <c r="F163" s="123" t="n">
        <v>0.0005999999999999999</v>
      </c>
      <c r="G163" s="128" t="n">
        <v>8105.71</v>
      </c>
      <c r="H163" s="128">
        <f>ROUND(F163*G163,2)</f>
        <v/>
      </c>
    </row>
    <row r="164" ht="15.6" customFormat="1" customHeight="1" s="87">
      <c r="A164" s="123" t="n">
        <v>150</v>
      </c>
      <c r="B164" s="123" t="n"/>
      <c r="C164" s="18" t="inlineStr">
        <is>
          <t>101-1757</t>
        </is>
      </c>
      <c r="D164" s="124" t="inlineStr">
        <is>
          <t>Ветошь</t>
        </is>
      </c>
      <c r="E164" s="123" t="inlineStr">
        <is>
          <t>кг</t>
        </is>
      </c>
      <c r="F164" s="123" t="n">
        <v>2.5246</v>
      </c>
      <c r="G164" s="128" t="n">
        <v>1.82</v>
      </c>
      <c r="H164" s="128">
        <f>ROUND(F164*G164,2)</f>
        <v/>
      </c>
    </row>
    <row r="165" ht="15.6" customFormat="1" customHeight="1" s="87">
      <c r="A165" s="123" t="n">
        <v>151</v>
      </c>
      <c r="B165" s="123" t="n"/>
      <c r="C165" s="18" t="inlineStr">
        <is>
          <t>101-1290</t>
        </is>
      </c>
      <c r="D165" s="124" t="inlineStr">
        <is>
          <t>Толуол каменноугольный и сланцевый марки А</t>
        </is>
      </c>
      <c r="E165" s="123" t="inlineStr">
        <is>
          <t>т</t>
        </is>
      </c>
      <c r="F165" s="123" t="n">
        <v>0.0011</v>
      </c>
      <c r="G165" s="128" t="n">
        <v>3922</v>
      </c>
      <c r="H165" s="128">
        <f>ROUND(F165*G165,2)</f>
        <v/>
      </c>
    </row>
    <row r="166" ht="15.6" customFormat="1" customHeight="1" s="87">
      <c r="A166" s="123" t="n">
        <v>152</v>
      </c>
      <c r="B166" s="123" t="n"/>
      <c r="C166" s="18" t="inlineStr">
        <is>
          <t>509-0090</t>
        </is>
      </c>
      <c r="D166" s="124" t="inlineStr">
        <is>
          <t>Перемычки гибкие, тип ПГС-50</t>
        </is>
      </c>
      <c r="E166" s="123" t="inlineStr">
        <is>
          <t>шт.</t>
        </is>
      </c>
      <c r="F166" s="123" t="n">
        <v>1</v>
      </c>
      <c r="G166" s="128" t="n">
        <v>3.9</v>
      </c>
      <c r="H166" s="128">
        <f>ROUND(F166*G166,2)</f>
        <v/>
      </c>
    </row>
    <row r="167" ht="31.35" customFormat="1" customHeight="1" s="87">
      <c r="A167" s="123" t="n">
        <v>153</v>
      </c>
      <c r="B167" s="123" t="n"/>
      <c r="C167" s="18" t="inlineStr">
        <is>
          <t>101-0173</t>
        </is>
      </c>
      <c r="D167" s="124" t="inlineStr">
        <is>
          <t>Гвозди проволочные оцинкованные для асбестоцементной кровли 4,5х120 мм</t>
        </is>
      </c>
      <c r="E167" s="123" t="inlineStr">
        <is>
          <t>т</t>
        </is>
      </c>
      <c r="F167" s="123" t="n">
        <v>0.0003</v>
      </c>
      <c r="G167" s="128" t="n">
        <v>11978</v>
      </c>
      <c r="H167" s="128">
        <f>ROUND(F167*G167,2)</f>
        <v/>
      </c>
    </row>
    <row r="168" ht="15.6" customFormat="1" customHeight="1" s="87">
      <c r="A168" s="123" t="n">
        <v>154</v>
      </c>
      <c r="B168" s="123" t="n"/>
      <c r="C168" s="18" t="inlineStr">
        <is>
          <t>507-0701</t>
        </is>
      </c>
      <c r="D168" s="124" t="inlineStr">
        <is>
          <t>Трубка полихлорвиниловая</t>
        </is>
      </c>
      <c r="E168" s="123" t="inlineStr">
        <is>
          <t>кг</t>
        </is>
      </c>
      <c r="F168" s="123" t="n">
        <v>0.09180000000000001</v>
      </c>
      <c r="G168" s="128" t="n">
        <v>35.7</v>
      </c>
      <c r="H168" s="128">
        <f>ROUND(F168*G168,2)</f>
        <v/>
      </c>
    </row>
    <row r="169" ht="15.6" customFormat="1" customHeight="1" s="87">
      <c r="A169" s="123" t="n">
        <v>155</v>
      </c>
      <c r="B169" s="123" t="n"/>
      <c r="C169" s="18" t="inlineStr">
        <is>
          <t>101-1665</t>
        </is>
      </c>
      <c r="D169" s="124" t="inlineStr">
        <is>
          <t>Лак электроизоляционный 318</t>
        </is>
      </c>
      <c r="E169" s="123" t="inlineStr">
        <is>
          <t>кг</t>
        </is>
      </c>
      <c r="F169" s="123" t="n">
        <v>0.07000000000000001</v>
      </c>
      <c r="G169" s="128" t="n">
        <v>35.63</v>
      </c>
      <c r="H169" s="128">
        <f>ROUND(F169*G169,2)</f>
        <v/>
      </c>
    </row>
    <row r="170" ht="15.6" customFormat="1" customHeight="1" s="87">
      <c r="A170" s="123" t="n">
        <v>156</v>
      </c>
      <c r="B170" s="123" t="n"/>
      <c r="C170" s="18" t="inlineStr">
        <is>
          <t>101-4621</t>
        </is>
      </c>
      <c r="D170" s="124" t="inlineStr">
        <is>
          <t>Шуруп самонарезающий (LN) 3,5/11 мм</t>
        </is>
      </c>
      <c r="E170" s="123" t="inlineStr">
        <is>
          <t>шт.</t>
        </is>
      </c>
      <c r="F170" s="123" t="n">
        <v>82.40000000000001</v>
      </c>
      <c r="G170" s="128" t="n">
        <v>0.02</v>
      </c>
      <c r="H170" s="128">
        <f>ROUND(F170*G170,2)</f>
        <v/>
      </c>
    </row>
    <row r="171" ht="46.9" customFormat="1" customHeight="1" s="87">
      <c r="A171" s="123" t="n">
        <v>157</v>
      </c>
      <c r="B171" s="123" t="n"/>
      <c r="C171" s="18" t="inlineStr">
        <is>
          <t>101-2499</t>
        </is>
      </c>
      <c r="D171" s="124" t="inlineStr">
        <is>
          <t>Лента изоляционная прорезиненная односторонняя ширина 20 мм, толщина 0,25-0,35 мм</t>
        </is>
      </c>
      <c r="E171" s="123" t="inlineStr">
        <is>
          <t>кг</t>
        </is>
      </c>
      <c r="F171" s="123" t="n">
        <v>0.04</v>
      </c>
      <c r="G171" s="128" t="n">
        <v>30.4</v>
      </c>
      <c r="H171" s="128">
        <f>ROUND(F171*G171,2)</f>
        <v/>
      </c>
    </row>
    <row r="172" ht="15.6" customFormat="1" customHeight="1" s="87">
      <c r="A172" s="123" t="n">
        <v>158</v>
      </c>
      <c r="B172" s="123" t="n"/>
      <c r="C172" s="18" t="inlineStr">
        <is>
          <t>507-0700</t>
        </is>
      </c>
      <c r="D172" s="124" t="inlineStr">
        <is>
          <t>Трубка поливинилхлоридная ХВТ</t>
        </is>
      </c>
      <c r="E172" s="123" t="inlineStr">
        <is>
          <t>кг</t>
        </is>
      </c>
      <c r="F172" s="123" t="n">
        <v>0.016</v>
      </c>
      <c r="G172" s="128" t="n">
        <v>41.7</v>
      </c>
      <c r="H172" s="128">
        <f>ROUND(F172*G172,2)</f>
        <v/>
      </c>
    </row>
    <row r="173" ht="15.6" customFormat="1" customHeight="1" s="87">
      <c r="A173" s="123" t="n">
        <v>159</v>
      </c>
      <c r="B173" s="123" t="n"/>
      <c r="C173" s="18" t="inlineStr">
        <is>
          <t>405-0219</t>
        </is>
      </c>
      <c r="D173" s="124" t="inlineStr">
        <is>
          <t>Гипсовые вяжущие, марка Г3</t>
        </is>
      </c>
      <c r="E173" s="123" t="inlineStr">
        <is>
          <t>т</t>
        </is>
      </c>
      <c r="F173" s="123" t="n">
        <v>0.0003</v>
      </c>
      <c r="G173" s="128" t="n">
        <v>729.98</v>
      </c>
      <c r="H173" s="128">
        <f>ROUND(F173*G173,2)</f>
        <v/>
      </c>
    </row>
    <row r="174" ht="15.6" customFormat="1" customHeight="1" s="87">
      <c r="A174" s="123" t="n">
        <v>160</v>
      </c>
      <c r="B174" s="123" t="n"/>
      <c r="C174" s="18" t="inlineStr">
        <is>
          <t>411-0041</t>
        </is>
      </c>
      <c r="D174" s="124" t="inlineStr">
        <is>
          <t>Электроэнергия</t>
        </is>
      </c>
      <c r="E174" s="123" t="inlineStr">
        <is>
          <t>кВт-ч</t>
        </is>
      </c>
      <c r="F174" s="123" t="n">
        <v>0.42</v>
      </c>
      <c r="G174" s="128" t="n">
        <v>0.4</v>
      </c>
      <c r="H174" s="128">
        <f>ROUND(F174*G174,2)</f>
        <v/>
      </c>
    </row>
    <row r="175" ht="46.9" customFormat="1" customHeight="1" s="87">
      <c r="A175" s="123" t="n">
        <v>161</v>
      </c>
      <c r="B175" s="123" t="n"/>
      <c r="C175" s="18" t="inlineStr">
        <is>
          <t>КП№60 ЗАО "Томсккабель" п.137</t>
        </is>
      </c>
      <c r="D175" s="124" t="inlineStr">
        <is>
          <t>Кабель силовой ВБШвнг(А)-FRLS-0,66 сеч.3х4мм2</t>
        </is>
      </c>
      <c r="E175" s="123" t="inlineStr">
        <is>
          <t>м</t>
        </is>
      </c>
      <c r="F175" s="123" t="n">
        <v>280.5</v>
      </c>
      <c r="G175" s="128" t="n"/>
      <c r="H175" s="128">
        <f>ROUND(F175*G175,2)</f>
        <v/>
      </c>
    </row>
    <row r="176" ht="46.9" customFormat="1" customHeight="1" s="87">
      <c r="A176" s="123" t="n">
        <v>162</v>
      </c>
      <c r="B176" s="123" t="n"/>
      <c r="C176" s="18" t="inlineStr">
        <is>
          <t>КП№60 ЗАО "Томсккабель" п.135</t>
        </is>
      </c>
      <c r="D176" s="124" t="inlineStr">
        <is>
          <t>Кабель силовой ВВГнг(А)-FRLS-0,66 сеч.3х1,5мм2</t>
        </is>
      </c>
      <c r="E176" s="123" t="inlineStr">
        <is>
          <t>м</t>
        </is>
      </c>
      <c r="F176" s="123" t="n">
        <v>30.6</v>
      </c>
      <c r="G176" s="128" t="n"/>
      <c r="H176" s="128">
        <f>ROUND(F176*G176,2)</f>
        <v/>
      </c>
    </row>
    <row r="177" ht="46.9" customFormat="1" customHeight="1" s="87">
      <c r="A177" s="123" t="n">
        <v>163</v>
      </c>
      <c r="B177" s="123" t="n"/>
      <c r="C177" s="18" t="inlineStr">
        <is>
          <t>КП№60 ЗАО "Томсккабель" п.126</t>
        </is>
      </c>
      <c r="D177" s="124" t="inlineStr">
        <is>
          <t>Кабель силовой ВБбШвнг(А)-LS-0,66 сеч.5х10мм2</t>
        </is>
      </c>
      <c r="E177" s="123" t="inlineStr">
        <is>
          <t>м</t>
        </is>
      </c>
      <c r="F177" s="123" t="n">
        <v>586.5</v>
      </c>
      <c r="G177" s="128" t="n"/>
      <c r="H177" s="128">
        <f>ROUND(F177*G177,2)</f>
        <v/>
      </c>
    </row>
    <row r="178" ht="46.9" customFormat="1" customHeight="1" s="87">
      <c r="A178" s="123" t="n">
        <v>164</v>
      </c>
      <c r="B178" s="123" t="n"/>
      <c r="C178" s="18" t="inlineStr">
        <is>
          <t>КП№58  п.1 ООО "ФБМ-партнер"</t>
        </is>
      </c>
      <c r="D178" s="124" t="inlineStr">
        <is>
          <t>Винт 4х35 с дюбелем С6</t>
        </is>
      </c>
      <c r="E178" s="123" t="inlineStr">
        <is>
          <t>шт.</t>
        </is>
      </c>
      <c r="F178" s="123" t="n">
        <v>500</v>
      </c>
      <c r="G178" s="128" t="n"/>
      <c r="H178" s="128">
        <f>ROUND(F178*G178,2)</f>
        <v/>
      </c>
    </row>
    <row r="179" ht="46.9" customFormat="1" customHeight="1" s="87">
      <c r="A179" s="123" t="n">
        <v>165</v>
      </c>
      <c r="B179" s="123" t="n"/>
      <c r="C179" s="18" t="inlineStr">
        <is>
          <t>КП№57 ООО "Электроснаб" п.18</t>
        </is>
      </c>
      <c r="D179" s="124" t="inlineStr">
        <is>
          <t>Коробки распределительные          SDN 1</t>
        </is>
      </c>
      <c r="E179" s="123" t="inlineStr">
        <is>
          <t>шт.</t>
        </is>
      </c>
      <c r="F179" s="123" t="n">
        <v>7</v>
      </c>
      <c r="G179" s="128" t="n"/>
      <c r="H179" s="128">
        <f>ROUND(F179*G179,2)</f>
        <v/>
      </c>
    </row>
    <row r="180" ht="62.45" customFormat="1" customHeight="1" s="87">
      <c r="A180" s="123" t="n">
        <v>166</v>
      </c>
      <c r="B180" s="123" t="n"/>
      <c r="C180" s="18" t="inlineStr">
        <is>
          <t>КП№57  п.9 ООО "ЭЛЕКТРОСНАБ"</t>
        </is>
      </c>
      <c r="D180" s="124" t="inlineStr">
        <is>
          <t>Короб серии ТА-EN 40х40мм L=2м,материал ПВХ</t>
        </is>
      </c>
      <c r="E180" s="123" t="inlineStr">
        <is>
          <t>шт.</t>
        </is>
      </c>
      <c r="F180" s="123" t="n">
        <v>15</v>
      </c>
      <c r="G180" s="128" t="n"/>
      <c r="H180" s="128">
        <f>ROUND(F180*G180,2)</f>
        <v/>
      </c>
    </row>
    <row r="181" ht="62.45" customFormat="1" customHeight="1" s="87">
      <c r="A181" s="123" t="n">
        <v>167</v>
      </c>
      <c r="B181" s="123" t="n"/>
      <c r="C181" s="18" t="inlineStr">
        <is>
          <t>КП№57  п.8 ООО "ЭЛЕКТРОСНАБ"</t>
        </is>
      </c>
      <c r="D181" s="124" t="inlineStr">
        <is>
          <t>Короб серии ТА-EN 25х30мм L=2м,материал ПВХ</t>
        </is>
      </c>
      <c r="E181" s="123" t="inlineStr">
        <is>
          <t>шт.</t>
        </is>
      </c>
      <c r="F181" s="123" t="n">
        <v>88</v>
      </c>
      <c r="G181" s="128" t="n"/>
      <c r="H181" s="128">
        <f>ROUND(F181*G181,2)</f>
        <v/>
      </c>
    </row>
    <row r="182" ht="62.45" customFormat="1" customHeight="1" s="87">
      <c r="A182" s="123" t="n">
        <v>168</v>
      </c>
      <c r="B182" s="123" t="n"/>
      <c r="C182" s="18" t="inlineStr">
        <is>
          <t>КП№57  п.5 ООО "ЭЛЕКТРОСНАБ"</t>
        </is>
      </c>
      <c r="D182" s="124" t="inlineStr">
        <is>
          <t>Колодки клемные</t>
        </is>
      </c>
      <c r="E182" s="123" t="inlineStr">
        <is>
          <t>шт.</t>
        </is>
      </c>
      <c r="F182" s="123" t="n">
        <v>7</v>
      </c>
      <c r="G182" s="128" t="n"/>
      <c r="H182" s="128">
        <f>ROUND(F182*G182,2)</f>
        <v/>
      </c>
    </row>
    <row r="183" ht="62.45" customFormat="1" customHeight="1" s="87">
      <c r="A183" s="123" t="n">
        <v>169</v>
      </c>
      <c r="B183" s="123" t="n"/>
      <c r="C183" s="18" t="inlineStr">
        <is>
          <t>КП№57  п.3 ООО "ЭЛЕКТРОСНАБ"</t>
        </is>
      </c>
      <c r="D183" s="124" t="inlineStr">
        <is>
          <t>Выключатель одноклавишный для открытой установки Viko palmiye 10А,IP 54</t>
        </is>
      </c>
      <c r="E183" s="123" t="inlineStr">
        <is>
          <t>шт.</t>
        </is>
      </c>
      <c r="F183" s="123" t="n">
        <v>4</v>
      </c>
      <c r="G183" s="128" t="n"/>
      <c r="H183" s="128">
        <f>ROUND(F183*G183,2)</f>
        <v/>
      </c>
    </row>
    <row r="184" ht="62.45" customFormat="1" customHeight="1" s="87">
      <c r="A184" s="123" t="n">
        <v>170</v>
      </c>
      <c r="B184" s="123" t="n"/>
      <c r="C184" s="18" t="inlineStr">
        <is>
          <t>КП№57  п.23 ООО "ЭЛЕКТРОСНАБ"</t>
        </is>
      </c>
      <c r="D184" s="124" t="inlineStr">
        <is>
          <t>Переключатель одноклавишный проходной для открытой установки Viko palmiye</t>
        </is>
      </c>
      <c r="E184" s="123" t="inlineStr">
        <is>
          <t>шт.</t>
        </is>
      </c>
      <c r="F184" s="123" t="n">
        <v>2</v>
      </c>
      <c r="G184" s="128" t="n"/>
      <c r="H184" s="128">
        <f>ROUND(F184*G184,2)</f>
        <v/>
      </c>
    </row>
    <row r="185" ht="46.9" customFormat="1" customHeight="1" s="87">
      <c r="A185" s="123" t="n">
        <v>171</v>
      </c>
      <c r="B185" s="123" t="n"/>
      <c r="C185" s="18" t="inlineStr">
        <is>
          <t>КП№57  ООО "Электроснаб" п.42</t>
        </is>
      </c>
      <c r="D185" s="124" t="inlineStr">
        <is>
          <t>Влагозащищенный светодиодный светильник /Sveteco/</t>
        </is>
      </c>
      <c r="E185" s="123" t="inlineStr">
        <is>
          <t>шт.</t>
        </is>
      </c>
      <c r="F185" s="123" t="n">
        <v>9</v>
      </c>
      <c r="G185" s="128" t="n"/>
      <c r="H185" s="128">
        <f>ROUND(F185*G185,2)</f>
        <v/>
      </c>
    </row>
    <row r="186" ht="46.9" customFormat="1" customHeight="1" s="87">
      <c r="A186" s="123" t="n">
        <v>172</v>
      </c>
      <c r="B186" s="123" t="n"/>
      <c r="C186" s="18" t="inlineStr">
        <is>
          <t>КП№55 ООО "Росэнергосервис" п.31</t>
        </is>
      </c>
      <c r="D186" s="124" t="inlineStr">
        <is>
          <t>Ящик автоматического включения резерва /ЯАВР 3-20-2-21 У3/</t>
        </is>
      </c>
      <c r="E186" s="123" t="inlineStr">
        <is>
          <t>шт.</t>
        </is>
      </c>
      <c r="F186" s="123" t="n">
        <v>1</v>
      </c>
      <c r="G186" s="128" t="n"/>
      <c r="H186" s="128">
        <f>ROUND(F186*G186,2)</f>
        <v/>
      </c>
    </row>
    <row r="187" ht="46.9" customFormat="1" customHeight="1" s="87">
      <c r="A187" s="123" t="n">
        <v>173</v>
      </c>
      <c r="B187" s="123" t="n"/>
      <c r="C187" s="18" t="inlineStr">
        <is>
          <t>КП№2 ТД "ЭНЕРГОСТРОЙ М.Н." п.14</t>
        </is>
      </c>
      <c r="D187" s="124" t="inlineStr">
        <is>
          <t>Литурин 1с (расход  0,2 л/м2)</t>
        </is>
      </c>
      <c r="E187" s="123" t="inlineStr">
        <is>
          <t>л</t>
        </is>
      </c>
      <c r="F187" s="123" t="n">
        <v>5.22</v>
      </c>
      <c r="G187" s="128" t="n"/>
      <c r="H187" s="128">
        <f>ROUND(F187*G187,2)</f>
        <v/>
      </c>
    </row>
    <row r="188" ht="46.9" customFormat="1" customHeight="1" s="87">
      <c r="A188" s="123" t="n">
        <v>174</v>
      </c>
      <c r="B188" s="123" t="n"/>
      <c r="C188" s="18" t="inlineStr">
        <is>
          <t>КП№2 ТД "ЭНЕРГОСТРОЙ М.Н." п.14</t>
        </is>
      </c>
      <c r="D188" s="124" t="inlineStr">
        <is>
          <t>Литурин 1с (расход  0,4 л/м2)</t>
        </is>
      </c>
      <c r="E188" s="123" t="inlineStr">
        <is>
          <t>л</t>
        </is>
      </c>
      <c r="F188" s="123" t="n">
        <v>10.44</v>
      </c>
      <c r="G188" s="128" t="n"/>
      <c r="H188" s="128">
        <f>ROUND(F188*G188,2)</f>
        <v/>
      </c>
    </row>
    <row r="189" ht="62.45" customFormat="1" customHeight="1" s="87">
      <c r="A189" s="123" t="n">
        <v>175</v>
      </c>
      <c r="B189" s="123" t="n"/>
      <c r="C189" s="18" t="inlineStr">
        <is>
          <t>КП №3 ООО Комплекс СтройМонтаж п.41</t>
        </is>
      </c>
      <c r="D189" s="124" t="inlineStr">
        <is>
          <t>Решетка жалюзийная АРН 400х400</t>
        </is>
      </c>
      <c r="E189" s="123" t="inlineStr">
        <is>
          <t>шт</t>
        </is>
      </c>
      <c r="F189" s="123" t="n">
        <v>6</v>
      </c>
      <c r="G189" s="128" t="n"/>
      <c r="H189" s="128">
        <f>ROUND(F189*G189,2)</f>
        <v/>
      </c>
    </row>
    <row r="190" ht="15.6" customFormat="1" customHeight="1" s="87">
      <c r="A190" s="123" t="n">
        <v>176</v>
      </c>
      <c r="B190" s="123" t="n"/>
      <c r="C190" s="18" t="inlineStr">
        <is>
          <t>999-0005</t>
        </is>
      </c>
      <c r="D190" s="124" t="inlineStr">
        <is>
          <t>Масса</t>
        </is>
      </c>
      <c r="E190" s="123" t="inlineStr">
        <is>
          <t>т</t>
        </is>
      </c>
      <c r="F190" s="123" t="n">
        <v>0.0105</v>
      </c>
      <c r="G190" s="128" t="n"/>
      <c r="H190" s="128">
        <f>ROUND(F190*G190,2)</f>
        <v/>
      </c>
    </row>
    <row r="191" ht="15.6" customFormat="1" customHeight="1" s="87"/>
    <row r="192" ht="15.6" customFormat="1" customHeight="1" s="87"/>
    <row r="193" ht="15.6" customFormat="1" customHeight="1" s="87"/>
    <row r="194" ht="15.6" customFormat="1" customHeight="1" s="87"/>
    <row r="195" ht="15.6" customFormat="1" customHeight="1" s="87">
      <c r="B195" s="87" t="inlineStr">
        <is>
          <t>Составил ______________________        М.С. Колотиевская</t>
        </is>
      </c>
    </row>
    <row r="196" ht="15.6" customFormat="1" customHeight="1" s="87">
      <c r="B196" s="5" t="inlineStr">
        <is>
          <t xml:space="preserve">                         (подпись, инициалы, фамилия)</t>
        </is>
      </c>
    </row>
    <row r="197" ht="15.6" customFormat="1" customHeight="1" s="87"/>
    <row r="198" ht="15.6" customFormat="1" customHeight="1" s="87">
      <c r="B198" s="87" t="inlineStr">
        <is>
          <t>Проверил ______________________       М.С. Колотиевская</t>
        </is>
      </c>
    </row>
    <row r="199" ht="15.6" customFormat="1" customHeight="1" s="87">
      <c r="B199" s="5" t="inlineStr">
        <is>
          <t xml:space="preserve">                        (подпись, инициалы, фамилия)</t>
        </is>
      </c>
    </row>
    <row r="200" ht="15.6" customFormat="1" customHeight="1" s="87"/>
  </sheetData>
  <mergeCells count="15">
    <mergeCell ref="A3:H3"/>
    <mergeCell ref="A8:A9"/>
    <mergeCell ref="A65:E65"/>
    <mergeCell ref="E8:E9"/>
    <mergeCell ref="C8:C9"/>
    <mergeCell ref="F8:F9"/>
    <mergeCell ref="A2:H2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190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topLeftCell="A31" workbookViewId="0">
      <selection activeCell="C24" sqref="C24"/>
    </sheetView>
  </sheetViews>
  <sheetFormatPr baseColWidth="8" defaultColWidth="9.140625" defaultRowHeight="14.4" outlineLevelRow="0"/>
  <cols>
    <col width="4.140625" customWidth="1" style="85" min="1" max="1"/>
    <col width="36.42578125" customWidth="1" style="85" min="2" max="2"/>
    <col width="18.85546875" customWidth="1" style="85" min="3" max="3"/>
    <col width="18.42578125" customWidth="1" style="85" min="4" max="4"/>
    <col width="20.85546875" customWidth="1" style="85" min="5" max="5"/>
    <col width="13.42578125" customWidth="1" style="85" min="11" max="11"/>
  </cols>
  <sheetData>
    <row r="1" ht="15.6" customHeight="1" s="85">
      <c r="A1" s="40" t="n"/>
      <c r="B1" s="87" t="n"/>
      <c r="C1" s="87" t="n"/>
      <c r="D1" s="87" t="n"/>
      <c r="E1" s="87" t="n"/>
    </row>
    <row r="2" ht="15.6" customHeight="1" s="85">
      <c r="B2" s="87" t="n"/>
      <c r="C2" s="87" t="n"/>
      <c r="D2" s="87" t="n"/>
      <c r="E2" s="129" t="inlineStr">
        <is>
          <t>Приложение № 4</t>
        </is>
      </c>
    </row>
    <row r="3" ht="15.6" customHeight="1" s="85">
      <c r="B3" s="87" t="n"/>
      <c r="C3" s="87" t="n"/>
      <c r="D3" s="87" t="n"/>
      <c r="E3" s="87" t="n"/>
    </row>
    <row r="4" ht="15.6" customHeight="1" s="85">
      <c r="B4" s="87" t="n"/>
      <c r="C4" s="87" t="n"/>
      <c r="D4" s="87" t="n"/>
      <c r="E4" s="87" t="n"/>
    </row>
    <row r="5" ht="15.6" customHeight="1" s="85">
      <c r="B5" s="146" t="inlineStr">
        <is>
          <t>Ресурсная модель</t>
        </is>
      </c>
    </row>
    <row r="6" ht="15.6" customHeight="1" s="85">
      <c r="B6" s="110" t="n"/>
      <c r="C6" s="87" t="n"/>
      <c r="D6" s="87" t="n"/>
      <c r="E6" s="87" t="n"/>
    </row>
    <row r="7" ht="15.6" customHeight="1" s="85">
      <c r="B7" s="121" t="inlineStr">
        <is>
          <t>Наименование разрабатываемой расценки УНЦ —  Демонтаж здания ПРУ</t>
        </is>
      </c>
    </row>
    <row r="8" ht="15.6" customHeight="1" s="85">
      <c r="B8" s="121" t="inlineStr">
        <is>
          <t>Единица измерения  — м2</t>
        </is>
      </c>
    </row>
    <row r="9">
      <c r="B9" s="41" t="n"/>
      <c r="C9" s="73" t="n"/>
      <c r="D9" s="73" t="n"/>
      <c r="E9" s="73" t="n"/>
    </row>
    <row r="10" ht="62.45" customFormat="1" customHeight="1" s="87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 ht="15" customFormat="1" customHeight="1" s="87">
      <c r="B11" s="133" t="inlineStr">
        <is>
          <t>Оплата труда рабочих</t>
        </is>
      </c>
      <c r="C11" s="42">
        <f>'Прил.5 Расчет СМР и ОБ'!J15</f>
        <v/>
      </c>
      <c r="D11" s="43">
        <f>C11/C24</f>
        <v/>
      </c>
      <c r="E11" s="43">
        <f>C11/C40</f>
        <v/>
      </c>
    </row>
    <row r="12" ht="15" customFormat="1" customHeight="1" s="87">
      <c r="B12" s="133" t="inlineStr">
        <is>
          <t>Эксплуатация машин основных</t>
        </is>
      </c>
      <c r="C12" s="42">
        <f>'Прил.5 Расчет СМР и ОБ'!J27</f>
        <v/>
      </c>
      <c r="D12" s="43">
        <f>C12/C24</f>
        <v/>
      </c>
      <c r="E12" s="43">
        <f>C12/C40</f>
        <v/>
      </c>
    </row>
    <row r="13" ht="15" customFormat="1" customHeight="1" s="87">
      <c r="B13" s="133" t="inlineStr">
        <is>
          <t>Эксплуатация машин прочих</t>
        </is>
      </c>
      <c r="C13" s="42">
        <f>'Прил.5 Расчет СМР и ОБ'!J55</f>
        <v/>
      </c>
      <c r="D13" s="43">
        <f>C13/C24</f>
        <v/>
      </c>
      <c r="E13" s="43">
        <f>C13/C40</f>
        <v/>
      </c>
    </row>
    <row r="14" ht="15" customFormat="1" customHeight="1" s="87">
      <c r="B14" s="133" t="inlineStr">
        <is>
          <t>ЭКСПЛУАТАЦИЯ МАШИН, ВСЕГО:</t>
        </is>
      </c>
      <c r="C14" s="42">
        <f>C13+C12</f>
        <v/>
      </c>
      <c r="D14" s="43">
        <f>C14/C24</f>
        <v/>
      </c>
      <c r="E14" s="43">
        <f>C14/C40</f>
        <v/>
      </c>
    </row>
    <row r="15" ht="15" customFormat="1" customHeight="1" s="87">
      <c r="B15" s="133" t="inlineStr">
        <is>
          <t>в том числе зарплата машинистов</t>
        </is>
      </c>
      <c r="C15" s="42">
        <f>'Прил.5 Расчет СМР и ОБ'!J18</f>
        <v/>
      </c>
      <c r="D15" s="43">
        <f>C15/C24</f>
        <v/>
      </c>
      <c r="E15" s="43">
        <f>C15/C40</f>
        <v/>
      </c>
    </row>
    <row r="16" ht="15" customFormat="1" customHeight="1" s="87">
      <c r="B16" s="133" t="inlineStr">
        <is>
          <t>Материалы основные</t>
        </is>
      </c>
      <c r="C16" s="42">
        <f>'Прил.5 Расчет СМР и ОБ'!J66</f>
        <v/>
      </c>
      <c r="D16" s="43">
        <f>C16/C24</f>
        <v/>
      </c>
      <c r="E16" s="43">
        <f>C16/C40</f>
        <v/>
      </c>
    </row>
    <row r="17" ht="15" customFormat="1" customHeight="1" s="87">
      <c r="B17" s="133" t="inlineStr">
        <is>
          <t>Материалы прочие</t>
        </is>
      </c>
      <c r="C17" s="42">
        <f>'Прил.5 Расчет СМР и ОБ'!J67</f>
        <v/>
      </c>
      <c r="D17" s="43">
        <f>C17/C24</f>
        <v/>
      </c>
      <c r="E17" s="43">
        <f>C17/C40</f>
        <v/>
      </c>
    </row>
    <row r="18" ht="15" customFormat="1" customHeight="1" s="87">
      <c r="B18" s="133" t="inlineStr">
        <is>
          <t>МАТЕРИАЛЫ, ВСЕГО:</t>
        </is>
      </c>
      <c r="C18" s="42">
        <f>C17+C16</f>
        <v/>
      </c>
      <c r="D18" s="43">
        <f>C18/C24</f>
        <v/>
      </c>
      <c r="E18" s="43">
        <f>C18/C40</f>
        <v/>
      </c>
    </row>
    <row r="19" ht="15" customFormat="1" customHeight="1" s="87">
      <c r="B19" s="133" t="inlineStr">
        <is>
          <t>ИТОГО</t>
        </is>
      </c>
      <c r="C19" s="42">
        <f>C18+C14+C11</f>
        <v/>
      </c>
      <c r="D19" s="43">
        <f>C19/C24</f>
        <v/>
      </c>
      <c r="E19" s="44">
        <f>C19/C40</f>
        <v/>
      </c>
    </row>
    <row r="20" ht="15" customFormat="1" customHeight="1" s="87">
      <c r="B20" s="133" t="inlineStr">
        <is>
          <t>Сметная прибыль, руб.</t>
        </is>
      </c>
      <c r="C20" s="42">
        <f>'Прил.5 Расчет СМР и ОБ'!J74</f>
        <v/>
      </c>
      <c r="D20" s="43">
        <f>C20/C24</f>
        <v/>
      </c>
      <c r="E20" s="43">
        <f>C20/C40</f>
        <v/>
      </c>
    </row>
    <row r="21" ht="15" customFormat="1" customHeight="1" s="87">
      <c r="B21" s="133" t="inlineStr">
        <is>
          <t>Сметная прибыль, %</t>
        </is>
      </c>
      <c r="C21" s="45">
        <f>C20/(C11+C15)</f>
        <v/>
      </c>
      <c r="D21" s="43" t="n"/>
      <c r="E21" s="44" t="n"/>
    </row>
    <row r="22" ht="15" customFormat="1" customHeight="1" s="87">
      <c r="B22" s="133" t="inlineStr">
        <is>
          <t>Накладные расходы, руб.</t>
        </is>
      </c>
      <c r="C22" s="42">
        <f>'Прил.5 Расчет СМР и ОБ'!J72</f>
        <v/>
      </c>
      <c r="D22" s="43">
        <f>C22/C24</f>
        <v/>
      </c>
      <c r="E22" s="43">
        <f>C22/C40</f>
        <v/>
      </c>
    </row>
    <row r="23" ht="15" customFormat="1" customHeight="1" s="87">
      <c r="B23" s="133" t="inlineStr">
        <is>
          <t>Накладные расходы, %</t>
        </is>
      </c>
      <c r="C23" s="45">
        <f>C22/(C11+C15)</f>
        <v/>
      </c>
      <c r="D23" s="43" t="n"/>
      <c r="E23" s="44" t="n"/>
    </row>
    <row r="24" ht="15" customFormat="1" customHeight="1" s="87">
      <c r="B24" s="133" t="inlineStr">
        <is>
          <t>ВСЕГО СМР с НР и СП</t>
        </is>
      </c>
      <c r="C24" s="42">
        <f>C19+C20+C22</f>
        <v/>
      </c>
      <c r="D24" s="43">
        <f>C24/C24</f>
        <v/>
      </c>
      <c r="E24" s="43">
        <f>C24/C40</f>
        <v/>
      </c>
    </row>
    <row r="25" ht="31.35" customFormat="1" customHeight="1" s="87">
      <c r="B25" s="133" t="inlineStr">
        <is>
          <t>ВСЕГО стоимость оборудования, в том числе</t>
        </is>
      </c>
      <c r="C25" s="42">
        <f>'Прил.5 Расчет СМР и ОБ'!J62</f>
        <v/>
      </c>
      <c r="D25" s="43" t="n"/>
      <c r="E25" s="43">
        <f>C25/C40</f>
        <v/>
      </c>
    </row>
    <row r="26" ht="31.35" customFormat="1" customHeight="1" s="87">
      <c r="B26" s="133" t="inlineStr">
        <is>
          <t>стоимость оборудования технологического</t>
        </is>
      </c>
      <c r="C26" s="42">
        <f>C25</f>
        <v/>
      </c>
      <c r="D26" s="43" t="n"/>
      <c r="E26" s="43">
        <f>C26/C40</f>
        <v/>
      </c>
    </row>
    <row r="27" ht="15" customFormat="1" customHeight="1" s="87">
      <c r="B27" s="133" t="inlineStr">
        <is>
          <t>ИТОГО (СМР + ОБОРУДОВАНИЕ)</t>
        </is>
      </c>
      <c r="C27" s="46">
        <f>C24+C25</f>
        <v/>
      </c>
      <c r="D27" s="43" t="n"/>
      <c r="E27" s="43">
        <f>C27/C40</f>
        <v/>
      </c>
    </row>
    <row r="28" ht="33" customFormat="1" customHeight="1" s="87">
      <c r="B28" s="133" t="inlineStr">
        <is>
          <t>ПРОЧ. ЗАТР., УЧТЕННЫЕ ПОКАЗАТЕЛЕМ,  в том числе</t>
        </is>
      </c>
      <c r="C28" s="133" t="n"/>
      <c r="D28" s="44" t="n"/>
      <c r="E28" s="44" t="n"/>
    </row>
    <row r="29" ht="31.35" customFormat="1" customHeight="1" s="87">
      <c r="B29" s="133" t="inlineStr">
        <is>
          <t>Временные здания и сооружения - 3,9%</t>
        </is>
      </c>
      <c r="C29" s="46">
        <f>ROUND(C24*0.039,2)</f>
        <v/>
      </c>
      <c r="D29" s="44" t="n"/>
      <c r="E29" s="43">
        <f>C29/C40</f>
        <v/>
      </c>
    </row>
    <row r="30" ht="62.45" customFormat="1" customHeight="1" s="87">
      <c r="B30" s="133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ROUND((C24+C29)*0.021,2)</f>
        <v/>
      </c>
      <c r="D30" s="44" t="n"/>
      <c r="E30" s="43">
        <f>C30/C40</f>
        <v/>
      </c>
    </row>
    <row r="31" ht="15.6" customFormat="1" customHeight="1" s="87">
      <c r="B31" s="133" t="inlineStr">
        <is>
          <t>Пусконаладочные работы</t>
        </is>
      </c>
      <c r="C31" s="46">
        <f>ROUND(C25*80%*7%,2)</f>
        <v/>
      </c>
      <c r="D31" s="44" t="n"/>
      <c r="E31" s="43">
        <f>C31/C40</f>
        <v/>
      </c>
    </row>
    <row r="32" ht="31.35" customFormat="1" customHeight="1" s="87">
      <c r="B32" s="133" t="inlineStr">
        <is>
          <t>Затраты по перевозке работников к месту работы и обратно</t>
        </is>
      </c>
      <c r="C32" s="46" t="n">
        <v>0</v>
      </c>
      <c r="D32" s="44" t="n"/>
      <c r="E32" s="43">
        <f>C32/C40</f>
        <v/>
      </c>
    </row>
    <row r="33" ht="46.9" customFormat="1" customHeight="1" s="87">
      <c r="B33" s="133" t="inlineStr">
        <is>
          <t>Затраты, связанные с осуществлением работ вахтовым методом</t>
        </is>
      </c>
      <c r="C33" s="46" t="n">
        <v>0</v>
      </c>
      <c r="D33" s="44" t="n"/>
      <c r="E33" s="43">
        <f>C33/C40</f>
        <v/>
      </c>
    </row>
    <row r="34" ht="62.45" customFormat="1" customHeight="1" s="87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6" t="n">
        <v>0</v>
      </c>
      <c r="D34" s="44" t="n"/>
      <c r="E34" s="43">
        <f>C34/C40</f>
        <v/>
      </c>
    </row>
    <row r="35" ht="93.59999999999999" customFormat="1" customHeight="1" s="87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6" t="n">
        <v>0</v>
      </c>
      <c r="D35" s="44" t="n"/>
      <c r="E35" s="43">
        <f>C35/C40</f>
        <v/>
      </c>
    </row>
    <row r="36" ht="46.9" customFormat="1" customHeight="1" s="87">
      <c r="B36" s="47" t="inlineStr">
        <is>
          <t>Строительный контроль и содержание службы заказчика - 2,14%</t>
        </is>
      </c>
      <c r="C36" s="48">
        <f>ROUND((C27+C29+C31+C30)*0.0214,2)</f>
        <v/>
      </c>
      <c r="D36" s="49" t="n"/>
      <c r="E36" s="50">
        <f>C36/C40</f>
        <v/>
      </c>
      <c r="K36" s="36" t="n"/>
    </row>
    <row r="37" ht="15.6" customFormat="1" customHeight="1" s="87">
      <c r="B37" s="136" t="inlineStr">
        <is>
          <t>Авторский надзор - 0,2%</t>
        </is>
      </c>
      <c r="C37" s="136">
        <f>ROUND((C27+C29+C30+C31)*0.002,2)</f>
        <v/>
      </c>
      <c r="D37" s="51" t="n"/>
      <c r="E37" s="51">
        <f>C37/C40</f>
        <v/>
      </c>
    </row>
    <row r="38" ht="62.45" customFormat="1" customHeight="1" s="87">
      <c r="B38" s="52" t="inlineStr">
        <is>
          <t>ИТОГО (СМР+ОБОРУДОВАНИЕ+ПРОЧ. ЗАТР., УЧТЕННЫЕ ПОКАЗАТЕЛЕМ)</t>
        </is>
      </c>
      <c r="C38" s="53">
        <f>C27+C29+C30+C31+C36+C37</f>
        <v/>
      </c>
      <c r="D38" s="54" t="n"/>
      <c r="E38" s="55">
        <f>C38/C40</f>
        <v/>
      </c>
    </row>
    <row r="39" ht="15.6" customFormat="1" customHeight="1" s="87">
      <c r="B39" s="133" t="inlineStr">
        <is>
          <t>Непредвиденные расходы</t>
        </is>
      </c>
      <c r="C39" s="42">
        <f>ROUND(C38*0.03,2)</f>
        <v/>
      </c>
      <c r="D39" s="44" t="n"/>
      <c r="E39" s="43">
        <f>C39/C40</f>
        <v/>
      </c>
    </row>
    <row r="40" ht="15.6" customFormat="1" customHeight="1" s="87">
      <c r="B40" s="133" t="inlineStr">
        <is>
          <t>ВСЕГО:</t>
        </is>
      </c>
      <c r="C40" s="42">
        <f>C39+C38</f>
        <v/>
      </c>
      <c r="D40" s="44" t="n"/>
      <c r="E40" s="43">
        <f>C40/C40</f>
        <v/>
      </c>
    </row>
    <row r="41" ht="31.35" customFormat="1" customHeight="1" s="87">
      <c r="B41" s="133" t="inlineStr">
        <is>
          <t>ИТОГО ПОКАЗАТЕЛЬ НА ЕД. ИЗМ.</t>
        </is>
      </c>
      <c r="C41" s="42">
        <f>C40/'Прил.5 Расчет СМР и ОБ'!E77</f>
        <v/>
      </c>
      <c r="D41" s="44" t="n"/>
      <c r="E41" s="44" t="n"/>
    </row>
    <row r="42" ht="15.6" customFormat="1" customHeight="1" s="87">
      <c r="B42" s="5" t="n"/>
    </row>
    <row r="43" ht="15.6" customFormat="1" customHeight="1" s="87">
      <c r="B43" s="5" t="inlineStr">
        <is>
          <t>Составил ____________________________ М.С. Колотиевская</t>
        </is>
      </c>
    </row>
    <row r="44" ht="15.6" customFormat="1" customHeight="1" s="87">
      <c r="B44" s="5" t="inlineStr">
        <is>
          <t xml:space="preserve">(должность, подпись, инициалы, фамилия) </t>
        </is>
      </c>
    </row>
    <row r="45" ht="15.6" customFormat="1" customHeight="1" s="87">
      <c r="B45" s="5" t="n"/>
    </row>
    <row r="46" ht="15.6" customFormat="1" customHeight="1" s="87">
      <c r="B46" s="5" t="inlineStr">
        <is>
          <t>Проверил ____________________________ М.С. Колотиевская</t>
        </is>
      </c>
    </row>
    <row r="47" ht="15.6" customFormat="1" customHeight="1" s="87">
      <c r="B47" s="121" t="inlineStr">
        <is>
          <t>(должность, подпись, инициалы, фамилия)</t>
        </is>
      </c>
      <c r="C47" s="121" t="n"/>
    </row>
    <row r="48" ht="15.6" customFormat="1" customHeight="1" s="87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4"/>
  <sheetViews>
    <sheetView showGridLines="1" showRowColHeaders="1" tabSelected="0" view="pageBreakPreview" topLeftCell="A54" workbookViewId="0">
      <selection activeCell="J71" sqref="J71"/>
    </sheetView>
  </sheetViews>
  <sheetFormatPr baseColWidth="8" defaultColWidth="9.140625" defaultRowHeight="14.4" outlineLevelRow="1"/>
  <cols>
    <col width="5.5703125" customWidth="1" style="82" min="1" max="1"/>
    <col width="22.42578125" customWidth="1" style="82" min="2" max="2"/>
    <col width="39.140625" customWidth="1" style="82" min="3" max="3"/>
    <col width="10.5703125" customWidth="1" style="82" min="4" max="4"/>
    <col width="12.5703125" customWidth="1" style="82" min="5" max="5"/>
    <col width="14.42578125" customWidth="1" style="82" min="6" max="6"/>
    <col width="13.42578125" customWidth="1" style="82" min="7" max="7"/>
    <col width="12.5703125" customWidth="1" style="82" min="8" max="8"/>
    <col width="14.42578125" customWidth="1" style="82" min="9" max="9"/>
    <col width="15.140625" customWidth="1" style="82" min="10" max="10"/>
    <col width="22.42578125" customWidth="1" style="82" min="11" max="11"/>
    <col width="16.42578125" customWidth="1" style="82" min="12" max="12"/>
    <col width="10.85546875" customWidth="1" style="82" min="13" max="13"/>
    <col width="9.140625" customWidth="1" style="82" min="14" max="14"/>
  </cols>
  <sheetData>
    <row r="1" ht="13.7" customFormat="1" customHeight="1" s="82">
      <c r="A1" s="73" t="n"/>
    </row>
    <row r="2" ht="15.6" customFormat="1" customHeight="1" s="82">
      <c r="A2" s="87" t="n"/>
      <c r="B2" s="87" t="n"/>
      <c r="C2" s="87" t="n"/>
      <c r="D2" s="87" t="n"/>
      <c r="E2" s="87" t="n"/>
      <c r="F2" s="87" t="n"/>
      <c r="G2" s="87" t="n"/>
      <c r="H2" s="129" t="inlineStr">
        <is>
          <t>Приложение №5</t>
        </is>
      </c>
    </row>
    <row r="3" ht="15.6" customFormat="1" customHeight="1" s="82">
      <c r="A3" s="87" t="n"/>
      <c r="B3" s="87" t="n"/>
      <c r="C3" s="87" t="n"/>
      <c r="D3" s="87" t="n"/>
      <c r="E3" s="87" t="n"/>
      <c r="F3" s="87" t="n"/>
      <c r="G3" s="87" t="n"/>
      <c r="H3" s="87" t="n"/>
      <c r="I3" s="87" t="n"/>
      <c r="J3" s="87" t="n"/>
    </row>
    <row r="4" ht="15.6" customFormat="1" customHeight="1" s="73">
      <c r="A4" s="146" t="inlineStr">
        <is>
          <t>Расчет стоимости СМР и оборудования</t>
        </is>
      </c>
      <c r="I4" s="146" t="n"/>
      <c r="J4" s="146" t="n"/>
    </row>
    <row r="5" ht="15.6" customFormat="1" customHeight="1" s="73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customFormat="1" s="73">
      <c r="A6" s="130" t="inlineStr">
        <is>
          <t xml:space="preserve">Наименование разрабатываемого показателя УНЦ — </t>
        </is>
      </c>
      <c r="D6" s="130" t="inlineStr">
        <is>
          <t>Демонтаж здания ПРУ</t>
        </is>
      </c>
    </row>
    <row r="7" ht="15.6" customFormat="1" customHeight="1" s="73">
      <c r="A7" s="130" t="inlineStr">
        <is>
          <t>Единица измерения  — м2</t>
        </is>
      </c>
      <c r="D7" s="25" t="n"/>
      <c r="E7" s="25" t="n"/>
      <c r="F7" s="25" t="n"/>
      <c r="G7" s="25" t="n"/>
      <c r="H7" s="25" t="n"/>
      <c r="I7" s="25" t="n"/>
      <c r="J7" s="25" t="n"/>
    </row>
    <row r="8" ht="15.6" customFormat="1" customHeight="1" s="73">
      <c r="A8" s="87" t="n"/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</row>
    <row r="9" ht="27" customFormat="1" customHeight="1" s="87">
      <c r="A9" s="133" t="inlineStr">
        <is>
          <t>№ пп.</t>
        </is>
      </c>
      <c r="B9" s="145" t="inlineStr">
        <is>
          <t>Код ресурса</t>
        </is>
      </c>
      <c r="C9" s="145" t="inlineStr">
        <is>
          <t>Наименование</t>
        </is>
      </c>
      <c r="D9" s="145" t="inlineStr">
        <is>
          <t>Ед. изм.</t>
        </is>
      </c>
      <c r="E9" s="145" t="inlineStr">
        <is>
          <t>Кол-во единиц по проектным данным</t>
        </is>
      </c>
      <c r="F9" s="145" t="inlineStr">
        <is>
          <t>Сметная стоимость в ценах на 01.01.2000 (руб.)</t>
        </is>
      </c>
      <c r="G9" s="148" t="n"/>
      <c r="H9" s="145" t="inlineStr">
        <is>
          <t>Удельный вес, %</t>
        </is>
      </c>
      <c r="I9" s="145" t="inlineStr">
        <is>
          <t>Сметная стоимость в ценах на 01.01.2023 (руб.)</t>
        </is>
      </c>
      <c r="J9" s="148" t="n"/>
      <c r="K9" s="3" t="n"/>
    </row>
    <row r="10" ht="28.5" customFormat="1" customHeight="1" s="87">
      <c r="A10" s="150" t="n"/>
      <c r="B10" s="150" t="n"/>
      <c r="C10" s="150" t="n"/>
      <c r="D10" s="150" t="n"/>
      <c r="E10" s="150" t="n"/>
      <c r="F10" s="145" t="inlineStr">
        <is>
          <t>на ед. изм.</t>
        </is>
      </c>
      <c r="G10" s="145" t="inlineStr">
        <is>
          <t>общая</t>
        </is>
      </c>
      <c r="H10" s="150" t="n"/>
      <c r="I10" s="145" t="inlineStr">
        <is>
          <t>на ед. изм.</t>
        </is>
      </c>
      <c r="J10" s="145" t="inlineStr">
        <is>
          <t>общая</t>
        </is>
      </c>
    </row>
    <row r="11" ht="15.6" customFormat="1" customHeight="1" s="87">
      <c r="A11" s="133" t="n">
        <v>1</v>
      </c>
      <c r="B11" s="145" t="n">
        <v>2</v>
      </c>
      <c r="C11" s="145" t="n">
        <v>3</v>
      </c>
      <c r="D11" s="145" t="n">
        <v>4</v>
      </c>
      <c r="E11" s="145" t="n">
        <v>5</v>
      </c>
      <c r="F11" s="145" t="n">
        <v>6</v>
      </c>
      <c r="G11" s="145" t="n">
        <v>7</v>
      </c>
      <c r="H11" s="145" t="n">
        <v>8</v>
      </c>
      <c r="I11" s="145" t="n">
        <v>9</v>
      </c>
      <c r="J11" s="145" t="n">
        <v>10</v>
      </c>
    </row>
    <row r="12" ht="15.6" customFormat="1" customHeight="1" s="87">
      <c r="A12" s="136" t="n"/>
      <c r="B12" s="134" t="inlineStr">
        <is>
          <t>Затраты труда рабочих-строителей</t>
        </is>
      </c>
      <c r="C12" s="147" t="n"/>
      <c r="D12" s="147" t="n"/>
      <c r="E12" s="147" t="n"/>
      <c r="F12" s="147" t="n"/>
      <c r="G12" s="147" t="n"/>
      <c r="H12" s="148" t="n"/>
      <c r="I12" s="136" t="n"/>
      <c r="J12" s="136" t="n"/>
    </row>
    <row r="13" ht="31.35" customFormat="1" customHeight="1" s="87">
      <c r="A13" s="123" t="n">
        <v>1</v>
      </c>
      <c r="B13" s="123" t="inlineStr">
        <is>
          <t>1-100-33</t>
        </is>
      </c>
      <c r="C13" s="124" t="inlineStr">
        <is>
          <t>Затраты труда рабочих (Средний разряд работы 3,3)</t>
        </is>
      </c>
      <c r="D13" s="123" t="inlineStr">
        <is>
          <t>чел.-ч</t>
        </is>
      </c>
      <c r="E13" s="123" t="n">
        <v>1291.1884875847</v>
      </c>
      <c r="F13" s="128" t="n">
        <v>8.859999999999999</v>
      </c>
      <c r="G13" s="128">
        <f>ROUND(E13*F13,2)</f>
        <v/>
      </c>
      <c r="H13" s="28">
        <f>G13/G14</f>
        <v/>
      </c>
      <c r="I13" s="128">
        <f>ФОТр.тек.!E13</f>
        <v/>
      </c>
      <c r="J13" s="128">
        <f>ROUND(E13*I13,2)</f>
        <v/>
      </c>
    </row>
    <row r="14" ht="31.35" customFormat="1" customHeight="1" s="87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8" t="n"/>
      <c r="G14" s="128">
        <f>SUM(G13:G13)</f>
        <v/>
      </c>
      <c r="H14" s="28" t="n">
        <v>1</v>
      </c>
      <c r="I14" s="128" t="n"/>
      <c r="J14" s="128">
        <f>SUM(J13:J13)</f>
        <v/>
      </c>
    </row>
    <row r="15" ht="44.25" customFormat="1" customHeight="1" s="82">
      <c r="A15" s="123" t="n"/>
      <c r="B15" s="123" t="n"/>
      <c r="C15" s="124" t="inlineStr">
        <is>
          <t>Итого по разделу "Затраты труда рабочих-строителей" 
(с коэффициентом на демонтаж 0,7)</t>
        </is>
      </c>
      <c r="D15" s="123" t="inlineStr">
        <is>
          <t>чел.-ч.</t>
        </is>
      </c>
      <c r="E15" s="123" t="n"/>
      <c r="F15" s="128" t="n"/>
      <c r="G15" s="128">
        <f>SUM(G14)*0.7</f>
        <v/>
      </c>
      <c r="H15" s="28" t="n">
        <v>1</v>
      </c>
      <c r="I15" s="128" t="n"/>
      <c r="J15" s="128">
        <f>SUM(J14)*0.7</f>
        <v/>
      </c>
    </row>
    <row r="16" ht="15.6" customFormat="1" customHeight="1" s="87">
      <c r="A16" s="123" t="n"/>
      <c r="B16" s="123" t="inlineStr">
        <is>
          <t>Затраты труда машинистов</t>
        </is>
      </c>
      <c r="C16" s="147" t="n"/>
      <c r="D16" s="147" t="n"/>
      <c r="E16" s="147" t="n"/>
      <c r="F16" s="147" t="n"/>
      <c r="G16" s="147" t="n"/>
      <c r="H16" s="148" t="n"/>
      <c r="I16" s="128" t="n"/>
      <c r="J16" s="128" t="n"/>
    </row>
    <row r="17" ht="15.6" customFormat="1" customHeight="1" s="87">
      <c r="A17" s="123" t="n">
        <v>2</v>
      </c>
      <c r="B17" s="123" t="n">
        <v>2</v>
      </c>
      <c r="C17" s="124" t="inlineStr">
        <is>
          <t>Затраты труда машинистов</t>
        </is>
      </c>
      <c r="D17" s="123" t="inlineStr">
        <is>
          <t>чел.час</t>
        </is>
      </c>
      <c r="E17" s="123" t="n">
        <v>61.62</v>
      </c>
      <c r="F17" s="128" t="n">
        <v>13.19</v>
      </c>
      <c r="G17" s="128">
        <f>ROUND(E17*F17,2)</f>
        <v/>
      </c>
      <c r="H17" s="28" t="n">
        <v>1</v>
      </c>
      <c r="I17" s="128">
        <f>ROUND(F17*'Прил. 10'!$D$10,2)</f>
        <v/>
      </c>
      <c r="J17" s="128">
        <f>ROUND(E17*I17,2)</f>
        <v/>
      </c>
    </row>
    <row r="18" ht="28.5" customFormat="1" customHeight="1" s="82">
      <c r="A18" s="108" t="n"/>
      <c r="B18" s="123" t="n"/>
      <c r="C18" s="124" t="inlineStr">
        <is>
          <t>Затраты труда машинистов 
(с коэффициентом на демонтаж 0,7)</t>
        </is>
      </c>
      <c r="D18" s="123" t="n"/>
      <c r="E18" s="123" t="n"/>
      <c r="F18" s="128" t="n"/>
      <c r="G18" s="128">
        <f>G17*0.7</f>
        <v/>
      </c>
      <c r="H18" s="28">
        <f>H17</f>
        <v/>
      </c>
      <c r="I18" s="128" t="n"/>
      <c r="J18" s="128">
        <f>J17*0.7</f>
        <v/>
      </c>
    </row>
    <row r="19" ht="15.6" customFormat="1" customHeight="1" s="87">
      <c r="A19" s="123" t="n"/>
      <c r="B19" s="122" t="inlineStr">
        <is>
          <t>Машины и механизмы</t>
        </is>
      </c>
      <c r="C19" s="147" t="n"/>
      <c r="D19" s="147" t="n"/>
      <c r="E19" s="147" t="n"/>
      <c r="F19" s="147" t="n"/>
      <c r="G19" s="147" t="n"/>
      <c r="H19" s="148" t="n"/>
      <c r="I19" s="128" t="n"/>
      <c r="J19" s="128" t="n"/>
    </row>
    <row r="20" ht="15.6" customFormat="1" customHeight="1" s="87">
      <c r="A20" s="123" t="n"/>
      <c r="B20" s="123" t="inlineStr">
        <is>
          <t>Основные Машины и механизмы</t>
        </is>
      </c>
      <c r="C20" s="147" t="n"/>
      <c r="D20" s="147" t="n"/>
      <c r="E20" s="147" t="n"/>
      <c r="F20" s="147" t="n"/>
      <c r="G20" s="147" t="n"/>
      <c r="H20" s="148" t="n"/>
      <c r="I20" s="128" t="n"/>
      <c r="J20" s="128" t="n"/>
    </row>
    <row r="21" ht="31.35" customFormat="1" customHeight="1" s="87">
      <c r="A21" s="123" t="n">
        <v>3</v>
      </c>
      <c r="B21" s="137" t="n">
        <v>400001</v>
      </c>
      <c r="C21" s="139" t="inlineStr">
        <is>
          <t>Автомобили бортовые, грузоподъемность до 5 т</t>
        </is>
      </c>
      <c r="D21" s="142" t="inlineStr">
        <is>
          <t>маш.час</t>
        </is>
      </c>
      <c r="E21" s="140" t="n">
        <v>41.25</v>
      </c>
      <c r="F21" s="31" t="n">
        <v>87.17</v>
      </c>
      <c r="G21" s="31">
        <f>ROUND(E21*F21,2)</f>
        <v/>
      </c>
      <c r="H21" s="28">
        <f>G21/G56</f>
        <v/>
      </c>
      <c r="I21" s="128">
        <f>ROUND(F21*'Прил. 10'!$D$11,2)</f>
        <v/>
      </c>
      <c r="J21" s="128">
        <f>ROUND(E21*I21,2)</f>
        <v/>
      </c>
    </row>
    <row r="22" ht="46.9" customFormat="1" customHeight="1" s="87">
      <c r="A22" s="123" t="n">
        <v>4</v>
      </c>
      <c r="B22" s="137" t="inlineStr">
        <is>
          <t>021102</t>
        </is>
      </c>
      <c r="C22" s="139" t="inlineStr">
        <is>
          <t>Краны на автомобильном ходу при работе на монтаже технологического оборудования 10 т</t>
        </is>
      </c>
      <c r="D22" s="142" t="inlineStr">
        <is>
          <t>маш.час</t>
        </is>
      </c>
      <c r="E22" s="140" t="n">
        <v>17.77</v>
      </c>
      <c r="F22" s="31" t="n">
        <v>134.65</v>
      </c>
      <c r="G22" s="31">
        <f>ROUND(E22*F22,2)</f>
        <v/>
      </c>
      <c r="H22" s="28">
        <f>G22/G56</f>
        <v/>
      </c>
      <c r="I22" s="128">
        <f>ROUND(F22*'Прил. 10'!$D$11,2)</f>
        <v/>
      </c>
      <c r="J22" s="128">
        <f>ROUND(E22*I22,2)</f>
        <v/>
      </c>
    </row>
    <row r="23" ht="31.35" customFormat="1" customHeight="1" s="87">
      <c r="A23" s="123" t="n">
        <v>5</v>
      </c>
      <c r="B23" s="137" t="inlineStr">
        <is>
          <t>020129</t>
        </is>
      </c>
      <c r="C23" s="139" t="inlineStr">
        <is>
          <t>Краны башенные при работе на других видах строительства 8 т</t>
        </is>
      </c>
      <c r="D23" s="142" t="inlineStr">
        <is>
          <t>маш.час</t>
        </is>
      </c>
      <c r="E23" s="140" t="n">
        <v>16.15</v>
      </c>
      <c r="F23" s="31" t="n">
        <v>86.40000000000001</v>
      </c>
      <c r="G23" s="31">
        <f>ROUND(E23*F23,2)</f>
        <v/>
      </c>
      <c r="H23" s="28">
        <f>G23/G56</f>
        <v/>
      </c>
      <c r="I23" s="128">
        <f>ROUND(F23*'Прил. 10'!$D$11,2)</f>
        <v/>
      </c>
      <c r="J23" s="128">
        <f>ROUND(E23*I23,2)</f>
        <v/>
      </c>
    </row>
    <row r="24" ht="62.45" customFormat="1" customHeight="1" s="87">
      <c r="A24" s="123" t="n">
        <v>6</v>
      </c>
      <c r="B24" s="137" t="inlineStr">
        <is>
          <t>050101</t>
        </is>
      </c>
      <c r="C24" s="139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24" s="142" t="inlineStr">
        <is>
          <t>маш.час</t>
        </is>
      </c>
      <c r="E24" s="140" t="n">
        <v>10.6</v>
      </c>
      <c r="F24" s="31" t="n">
        <v>90</v>
      </c>
      <c r="G24" s="31">
        <f>ROUND(E24*F24,2)</f>
        <v/>
      </c>
      <c r="H24" s="28">
        <f>G24/G56</f>
        <v/>
      </c>
      <c r="I24" s="128">
        <f>ROUND(F24*'Прил. 10'!$D$11,2)</f>
        <v/>
      </c>
      <c r="J24" s="128">
        <f>ROUND(E24*I24,2)</f>
        <v/>
      </c>
    </row>
    <row r="25" ht="46.9" customFormat="1" customHeight="1" s="87">
      <c r="A25" s="123" t="n">
        <v>7</v>
      </c>
      <c r="B25" s="137" t="inlineStr">
        <is>
          <t>060249</t>
        </is>
      </c>
      <c r="C25" s="139" t="inlineStr">
        <is>
          <t>Экскаваторы одноковшовые дизельные на гусеничном ходу при работе на других видах строительства 1 м3</t>
        </is>
      </c>
      <c r="D25" s="142" t="inlineStr">
        <is>
          <t>маш.час</t>
        </is>
      </c>
      <c r="E25" s="140" t="n">
        <v>5.91</v>
      </c>
      <c r="F25" s="31" t="n">
        <v>122.9</v>
      </c>
      <c r="G25" s="31">
        <f>ROUND(E25*F25,2)</f>
        <v/>
      </c>
      <c r="H25" s="28">
        <f>G25/G56</f>
        <v/>
      </c>
      <c r="I25" s="128">
        <f>ROUND(F25*'Прил. 10'!$D$11,2)</f>
        <v/>
      </c>
      <c r="J25" s="128">
        <f>ROUND(E25*I25,2)</f>
        <v/>
      </c>
    </row>
    <row r="26" ht="15.6" customFormat="1" customHeight="1" s="87">
      <c r="A26" s="123" t="n"/>
      <c r="B26" s="137" t="inlineStr">
        <is>
          <t>Итого основные Машины и механизмы</t>
        </is>
      </c>
      <c r="C26" s="147" t="n"/>
      <c r="D26" s="147" t="n"/>
      <c r="E26" s="147" t="n"/>
      <c r="F26" s="148" t="n"/>
      <c r="G26" s="31">
        <f>SUM(G21:G25)</f>
        <v/>
      </c>
      <c r="H26" s="28">
        <f>SUM(H21:H25)</f>
        <v/>
      </c>
      <c r="I26" s="128" t="n"/>
      <c r="J26" s="128">
        <f>SUM(J21:J25)</f>
        <v/>
      </c>
    </row>
    <row r="27" ht="31.5" customFormat="1" customHeight="1" s="87">
      <c r="A27" s="123" t="n"/>
      <c r="B27" s="137" t="inlineStr">
        <is>
          <t>Итого основные Машины и механизмы 
(с коэффициентом на демонтаж 0,7)</t>
        </is>
      </c>
      <c r="C27" s="147" t="n"/>
      <c r="D27" s="147" t="n"/>
      <c r="E27" s="147" t="n"/>
      <c r="F27" s="148" t="n"/>
      <c r="G27" s="31">
        <f>G26*0.7</f>
        <v/>
      </c>
      <c r="H27" s="28">
        <f>G27/G57</f>
        <v/>
      </c>
      <c r="I27" s="128" t="n"/>
      <c r="J27" s="128">
        <f>J26*0.7</f>
        <v/>
      </c>
    </row>
    <row r="28" hidden="1" outlineLevel="1" ht="31.35" customFormat="1" customHeight="1" s="87">
      <c r="A28" s="123" t="n">
        <v>8</v>
      </c>
      <c r="B28" s="137" t="inlineStr">
        <is>
          <t>040502</t>
        </is>
      </c>
      <c r="C28" s="139" t="inlineStr">
        <is>
          <t>Установки для сварки ручной дуговой (постоянного тока)</t>
        </is>
      </c>
      <c r="D28" s="142" t="inlineStr">
        <is>
          <t>маш.час</t>
        </is>
      </c>
      <c r="E28" s="140" t="n">
        <v>41.2</v>
      </c>
      <c r="F28" s="31" t="n">
        <v>8.1</v>
      </c>
      <c r="G28" s="31">
        <f>ROUND(E28*F28,2)</f>
        <v/>
      </c>
      <c r="H28" s="28">
        <f>G28/G56</f>
        <v/>
      </c>
      <c r="I28" s="128">
        <f>ROUND(F28*'Прил. 10'!$D$11,2)</f>
        <v/>
      </c>
      <c r="J28" s="128">
        <f>ROUND(E28*I28,2)</f>
        <v/>
      </c>
    </row>
    <row r="29" hidden="1" outlineLevel="1" ht="31.35" customFormat="1" customHeight="1" s="87">
      <c r="A29" s="123" t="n">
        <v>9</v>
      </c>
      <c r="B29" s="137" t="inlineStr">
        <is>
          <t>070148</t>
        </is>
      </c>
      <c r="C29" s="139" t="inlineStr">
        <is>
          <t>Бульдозеры при работе на других видах строительства 59 кВт (80 л.с.)</t>
        </is>
      </c>
      <c r="D29" s="142" t="inlineStr">
        <is>
          <t>маш.час</t>
        </is>
      </c>
      <c r="E29" s="140" t="n">
        <v>3.45</v>
      </c>
      <c r="F29" s="31" t="n">
        <v>59.47</v>
      </c>
      <c r="G29" s="31">
        <f>ROUND(E29*F29,2)</f>
        <v/>
      </c>
      <c r="H29" s="28">
        <f>G29/G56</f>
        <v/>
      </c>
      <c r="I29" s="128">
        <f>ROUND(F29*'Прил. 10'!$D$11,2)</f>
        <v/>
      </c>
      <c r="J29" s="128">
        <f>ROUND(E29*I29,2)</f>
        <v/>
      </c>
    </row>
    <row r="30" hidden="1" outlineLevel="1" ht="46.9" customFormat="1" customHeight="1" s="87">
      <c r="A30" s="123" t="n">
        <v>10</v>
      </c>
      <c r="B30" s="137" t="inlineStr">
        <is>
          <t>030954</t>
        </is>
      </c>
      <c r="C30" s="139" t="inlineStr">
        <is>
          <t>Подъемники грузоподъемностью до 500 кг одномачтовые, высота подъема 45 м</t>
        </is>
      </c>
      <c r="D30" s="142" t="inlineStr">
        <is>
          <t>маш.час</t>
        </is>
      </c>
      <c r="E30" s="140" t="n">
        <v>4.08</v>
      </c>
      <c r="F30" s="31" t="n">
        <v>31.26</v>
      </c>
      <c r="G30" s="31">
        <f>ROUND(E30*F30,2)</f>
        <v/>
      </c>
      <c r="H30" s="28">
        <f>G30/G56</f>
        <v/>
      </c>
      <c r="I30" s="128">
        <f>ROUND(F30*'Прил. 10'!$D$11,2)</f>
        <v/>
      </c>
      <c r="J30" s="128">
        <f>ROUND(E30*I30,2)</f>
        <v/>
      </c>
    </row>
    <row r="31" hidden="1" outlineLevel="1" ht="93.59999999999999" customFormat="1" customHeight="1" s="87">
      <c r="A31" s="123" t="n">
        <v>11</v>
      </c>
      <c r="B31" s="137" t="inlineStr">
        <is>
          <t>ФССЦпг03-21-01-010</t>
        </is>
      </c>
      <c r="C31" s="139" t="inlineStr">
        <is>
          <t>Перевозка грузов автомобилями-самосвалами грузоподъемностью 10 т, работающих вне карьера, на расстояние: до 10 км I класс груза(перевозка щебня свыше 30 км по ПОС)</t>
        </is>
      </c>
      <c r="D31" s="142" t="inlineStr">
        <is>
          <t>1 т груза</t>
        </is>
      </c>
      <c r="E31" s="140" t="n">
        <v>10.35</v>
      </c>
      <c r="F31" s="31" t="n">
        <v>11.42</v>
      </c>
      <c r="G31" s="31">
        <f>ROUND(E31*F31,2)</f>
        <v/>
      </c>
      <c r="H31" s="28">
        <f>G31/G56</f>
        <v/>
      </c>
      <c r="I31" s="128">
        <f>ROUND(F31*'Прил. 10'!$D$11,2)</f>
        <v/>
      </c>
      <c r="J31" s="128">
        <f>ROUND(E31*I31,2)</f>
        <v/>
      </c>
    </row>
    <row r="32" hidden="1" outlineLevel="1" ht="46.9" customFormat="1" customHeight="1" s="87">
      <c r="A32" s="123" t="n">
        <v>12</v>
      </c>
      <c r="B32" s="137" t="inlineStr">
        <is>
          <t>021141</t>
        </is>
      </c>
      <c r="C32" s="139" t="inlineStr">
        <is>
          <t>Краны на автомобильном ходу при работе на других видах строительства 10 т</t>
        </is>
      </c>
      <c r="D32" s="142" t="inlineStr">
        <is>
          <t>маш.час</t>
        </is>
      </c>
      <c r="E32" s="140" t="n">
        <v>1.04</v>
      </c>
      <c r="F32" s="31" t="n">
        <v>111.99</v>
      </c>
      <c r="G32" s="31">
        <f>ROUND(E32*F32,2)</f>
        <v/>
      </c>
      <c r="H32" s="28">
        <f>G32/G56</f>
        <v/>
      </c>
      <c r="I32" s="128">
        <f>ROUND(F32*'Прил. 10'!$D$11,2)</f>
        <v/>
      </c>
      <c r="J32" s="128">
        <f>ROUND(E32*I32,2)</f>
        <v/>
      </c>
    </row>
    <row r="33" hidden="1" outlineLevel="1" ht="31.35" customFormat="1" customHeight="1" s="87">
      <c r="A33" s="123" t="n">
        <v>13</v>
      </c>
      <c r="B33" s="137" t="inlineStr">
        <is>
          <t>030402</t>
        </is>
      </c>
      <c r="C33" s="139" t="inlineStr">
        <is>
          <t>Лебедки электрические тяговым усилием до 12,26 кН (1,25 т)</t>
        </is>
      </c>
      <c r="D33" s="142" t="inlineStr">
        <is>
          <t>маш.час</t>
        </is>
      </c>
      <c r="E33" s="140" t="n">
        <v>28.37</v>
      </c>
      <c r="F33" s="31" t="n">
        <v>3.28</v>
      </c>
      <c r="G33" s="31">
        <f>ROUND(E33*F33,2)</f>
        <v/>
      </c>
      <c r="H33" s="28">
        <f>G33/G56</f>
        <v/>
      </c>
      <c r="I33" s="128">
        <f>ROUND(F33*'Прил. 10'!$D$11,2)</f>
        <v/>
      </c>
      <c r="J33" s="128">
        <f>ROUND(E33*I33,2)</f>
        <v/>
      </c>
    </row>
    <row r="34" hidden="1" outlineLevel="1" ht="15.6" customFormat="1" customHeight="1" s="87">
      <c r="A34" s="123" t="n">
        <v>14</v>
      </c>
      <c r="B34" s="137" t="inlineStr">
        <is>
          <t>030101</t>
        </is>
      </c>
      <c r="C34" s="139" t="inlineStr">
        <is>
          <t>Автопогрузчики 5 т</t>
        </is>
      </c>
      <c r="D34" s="142" t="inlineStr">
        <is>
          <t>маш.час</t>
        </is>
      </c>
      <c r="E34" s="140" t="n">
        <v>0.96</v>
      </c>
      <c r="F34" s="31" t="n">
        <v>89.98999999999999</v>
      </c>
      <c r="G34" s="31">
        <f>ROUND(E34*F34,2)</f>
        <v/>
      </c>
      <c r="H34" s="28">
        <f>G34/G56</f>
        <v/>
      </c>
      <c r="I34" s="128">
        <f>ROUND(F34*'Прил. 10'!$D$11,2)</f>
        <v/>
      </c>
      <c r="J34" s="128">
        <f>ROUND(E34*I34,2)</f>
        <v/>
      </c>
    </row>
    <row r="35" hidden="1" outlineLevel="1" ht="15.6" customFormat="1" customHeight="1" s="87">
      <c r="A35" s="123" t="n">
        <v>15</v>
      </c>
      <c r="B35" s="137" t="n">
        <v>121011</v>
      </c>
      <c r="C35" s="139" t="inlineStr">
        <is>
          <t>Котлы битумные передвижные 400 л</t>
        </is>
      </c>
      <c r="D35" s="142" t="inlineStr">
        <is>
          <t>маш.час</t>
        </is>
      </c>
      <c r="E35" s="140" t="n">
        <v>1.97</v>
      </c>
      <c r="F35" s="31" t="n">
        <v>30</v>
      </c>
      <c r="G35" s="31">
        <f>ROUND(E35*F35,2)</f>
        <v/>
      </c>
      <c r="H35" s="28">
        <f>G35/G56</f>
        <v/>
      </c>
      <c r="I35" s="128">
        <f>ROUND(F35*'Прил. 10'!$D$11,2)</f>
        <v/>
      </c>
      <c r="J35" s="128">
        <f>ROUND(E35*I35,2)</f>
        <v/>
      </c>
    </row>
    <row r="36" hidden="1" outlineLevel="1" ht="31.35" customFormat="1" customHeight="1" s="87">
      <c r="A36" s="123" t="n">
        <v>16</v>
      </c>
      <c r="B36" s="137" t="inlineStr">
        <is>
          <t>070149</t>
        </is>
      </c>
      <c r="C36" s="139" t="inlineStr">
        <is>
          <t>Бульдозеры при работе на других видах строительства 79 кВт (108 л.с.)</t>
        </is>
      </c>
      <c r="D36" s="142" t="inlineStr">
        <is>
          <t>маш.час</t>
        </is>
      </c>
      <c r="E36" s="140" t="n">
        <v>0.63</v>
      </c>
      <c r="F36" s="31" t="n">
        <v>79.06999999999999</v>
      </c>
      <c r="G36" s="31">
        <f>ROUND(E36*F36,2)</f>
        <v/>
      </c>
      <c r="H36" s="28">
        <f>G36/G56</f>
        <v/>
      </c>
      <c r="I36" s="128">
        <f>ROUND(F36*'Прил. 10'!$D$11,2)</f>
        <v/>
      </c>
      <c r="J36" s="128">
        <f>ROUND(E36*I36,2)</f>
        <v/>
      </c>
    </row>
    <row r="37" hidden="1" outlineLevel="1" ht="46.9" customFormat="1" customHeight="1" s="87">
      <c r="A37" s="123" t="n">
        <v>17</v>
      </c>
      <c r="B37" s="137" t="inlineStr">
        <is>
          <t>031812</t>
        </is>
      </c>
      <c r="C37" s="139" t="inlineStr">
        <is>
          <t>Погрузчики одноковшовые универсальные фронтальные пневмоколесные 3 т</t>
        </is>
      </c>
      <c r="D37" s="142" t="inlineStr">
        <is>
          <t>маш.час</t>
        </is>
      </c>
      <c r="E37" s="140" t="n">
        <v>0.4</v>
      </c>
      <c r="F37" s="31" t="n">
        <v>90.40000000000001</v>
      </c>
      <c r="G37" s="31">
        <f>ROUND(E37*F37,2)</f>
        <v/>
      </c>
      <c r="H37" s="28">
        <f>G37/G56</f>
        <v/>
      </c>
      <c r="I37" s="128">
        <f>ROUND(F37*'Прил. 10'!$D$11,2)</f>
        <v/>
      </c>
      <c r="J37" s="128">
        <f>ROUND(E37*I37,2)</f>
        <v/>
      </c>
    </row>
    <row r="38" hidden="1" outlineLevel="1" ht="15.6" customFormat="1" customHeight="1" s="87">
      <c r="A38" s="123" t="n">
        <v>18</v>
      </c>
      <c r="B38" s="137" t="n">
        <v>111100</v>
      </c>
      <c r="C38" s="139" t="inlineStr">
        <is>
          <t>Вибратор глубинный</t>
        </is>
      </c>
      <c r="D38" s="142" t="inlineStr">
        <is>
          <t>маш.час</t>
        </is>
      </c>
      <c r="E38" s="140" t="n">
        <v>18.77</v>
      </c>
      <c r="F38" s="31" t="n">
        <v>1.9</v>
      </c>
      <c r="G38" s="31">
        <f>ROUND(E38*F38,2)</f>
        <v/>
      </c>
      <c r="H38" s="28">
        <f>G38/G56</f>
        <v/>
      </c>
      <c r="I38" s="128">
        <f>ROUND(F38*'Прил. 10'!$D$11,2)</f>
        <v/>
      </c>
      <c r="J38" s="128">
        <f>ROUND(E38*I38,2)</f>
        <v/>
      </c>
    </row>
    <row r="39" hidden="1" outlineLevel="1" ht="31.35" customFormat="1" customHeight="1" s="87">
      <c r="A39" s="123" t="n">
        <v>19</v>
      </c>
      <c r="B39" s="137" t="inlineStr">
        <is>
          <t>030203</t>
        </is>
      </c>
      <c r="C39" s="139" t="inlineStr">
        <is>
          <t>Домкраты гидравлические грузоподъемностью 63-100 т</t>
        </is>
      </c>
      <c r="D39" s="142" t="inlineStr">
        <is>
          <t>маш.час</t>
        </is>
      </c>
      <c r="E39" s="140" t="n">
        <v>28.37</v>
      </c>
      <c r="F39" s="31" t="n">
        <v>0.9</v>
      </c>
      <c r="G39" s="31">
        <f>ROUND(E39*F39,2)</f>
        <v/>
      </c>
      <c r="H39" s="28">
        <f>G39/G56</f>
        <v/>
      </c>
      <c r="I39" s="128">
        <f>ROUND(F39*'Прил. 10'!$D$11,2)</f>
        <v/>
      </c>
      <c r="J39" s="128">
        <f>ROUND(E39*I39,2)</f>
        <v/>
      </c>
    </row>
    <row r="40" hidden="1" outlineLevel="1" ht="31.35" customFormat="1" customHeight="1" s="87">
      <c r="A40" s="123" t="n">
        <v>20</v>
      </c>
      <c r="B40" s="137" t="n">
        <v>120901</v>
      </c>
      <c r="C40" s="139" t="inlineStr">
        <is>
          <t>Катки дорожные самоходные вибрационные 2,2 т</t>
        </is>
      </c>
      <c r="D40" s="142" t="inlineStr">
        <is>
          <t>маш.час</t>
        </is>
      </c>
      <c r="E40" s="140" t="n">
        <v>0.5600000000000001</v>
      </c>
      <c r="F40" s="31" t="n">
        <v>36.54</v>
      </c>
      <c r="G40" s="31">
        <f>ROUND(E40*F40,2)</f>
        <v/>
      </c>
      <c r="H40" s="28">
        <f>G40/G56</f>
        <v/>
      </c>
      <c r="I40" s="128">
        <f>ROUND(F40*'Прил. 10'!$D$11,2)</f>
        <v/>
      </c>
      <c r="J40" s="128">
        <f>ROUND(E40*I40,2)</f>
        <v/>
      </c>
    </row>
    <row r="41" hidden="1" outlineLevel="1" ht="46.9" customFormat="1" customHeight="1" s="87">
      <c r="A41" s="123" t="n">
        <v>21</v>
      </c>
      <c r="B41" s="137" t="n">
        <v>331100</v>
      </c>
      <c r="C41" s="139" t="inlineStr">
        <is>
          <t>Трамбовки пневматические при работе от передвижных компрессорных станций</t>
        </is>
      </c>
      <c r="D41" s="142" t="inlineStr">
        <is>
          <t>маш.час</t>
        </is>
      </c>
      <c r="E41" s="140" t="n">
        <v>36.67</v>
      </c>
      <c r="F41" s="31" t="n">
        <v>0.55</v>
      </c>
      <c r="G41" s="31">
        <f>ROUND(E41*F41,2)</f>
        <v/>
      </c>
      <c r="H41" s="28">
        <f>G41/G56</f>
        <v/>
      </c>
      <c r="I41" s="128">
        <f>ROUND(F41*'Прил. 10'!$D$11,2)</f>
        <v/>
      </c>
      <c r="J41" s="128">
        <f>ROUND(E41*I41,2)</f>
        <v/>
      </c>
    </row>
    <row r="42" hidden="1" outlineLevel="1" ht="15.6" customFormat="1" customHeight="1" s="87">
      <c r="A42" s="123" t="n">
        <v>22</v>
      </c>
      <c r="B42" s="137" t="n">
        <v>111301</v>
      </c>
      <c r="C42" s="139" t="inlineStr">
        <is>
          <t>Вибратор поверхностный</t>
        </is>
      </c>
      <c r="D42" s="142" t="inlineStr">
        <is>
          <t>маш.час</t>
        </is>
      </c>
      <c r="E42" s="140" t="n">
        <v>30.16</v>
      </c>
      <c r="F42" s="31" t="n">
        <v>0.5</v>
      </c>
      <c r="G42" s="31">
        <f>ROUND(E42*F42,2)</f>
        <v/>
      </c>
      <c r="H42" s="28">
        <f>G42/G56</f>
        <v/>
      </c>
      <c r="I42" s="128">
        <f>ROUND(F42*'Прил. 10'!$D$11,2)</f>
        <v/>
      </c>
      <c r="J42" s="128">
        <f>ROUND(E42*I42,2)</f>
        <v/>
      </c>
    </row>
    <row r="43" hidden="1" outlineLevel="1" ht="15.6" customFormat="1" customHeight="1" s="87">
      <c r="A43" s="123" t="n">
        <v>23</v>
      </c>
      <c r="B43" s="137" t="n">
        <v>331451</v>
      </c>
      <c r="C43" s="139" t="inlineStr">
        <is>
          <t>Перфораторы электрические</t>
        </is>
      </c>
      <c r="D43" s="142" t="inlineStr">
        <is>
          <t>маш.час</t>
        </is>
      </c>
      <c r="E43" s="140" t="n">
        <v>3.43</v>
      </c>
      <c r="F43" s="31" t="n">
        <v>2.08</v>
      </c>
      <c r="G43" s="31">
        <f>ROUND(E43*F43,2)</f>
        <v/>
      </c>
      <c r="H43" s="28">
        <f>G43/G56</f>
        <v/>
      </c>
      <c r="I43" s="128">
        <f>ROUND(F43*'Прил. 10'!$D$11,2)</f>
        <v/>
      </c>
      <c r="J43" s="128">
        <f>ROUND(E43*I43,2)</f>
        <v/>
      </c>
    </row>
    <row r="44" hidden="1" outlineLevel="1" ht="15.6" customFormat="1" customHeight="1" s="87">
      <c r="A44" s="123" t="n">
        <v>24</v>
      </c>
      <c r="B44" s="137" t="n">
        <v>331305</v>
      </c>
      <c r="C44" s="139" t="inlineStr">
        <is>
          <t>Пылесосы промышленные</t>
        </is>
      </c>
      <c r="D44" s="142" t="inlineStr">
        <is>
          <t>маш.час</t>
        </is>
      </c>
      <c r="E44" s="140" t="n">
        <v>2.61</v>
      </c>
      <c r="F44" s="31" t="n">
        <v>2.7</v>
      </c>
      <c r="G44" s="31">
        <f>ROUND(E44*F44,2)</f>
        <v/>
      </c>
      <c r="H44" s="28">
        <f>G44/G56</f>
        <v/>
      </c>
      <c r="I44" s="128">
        <f>ROUND(F44*'Прил. 10'!$D$11,2)</f>
        <v/>
      </c>
      <c r="J44" s="128">
        <f>ROUND(E44*I44,2)</f>
        <v/>
      </c>
    </row>
    <row r="45" hidden="1" outlineLevel="1" ht="62.45" customFormat="1" customHeight="1" s="87">
      <c r="A45" s="123" t="n">
        <v>25</v>
      </c>
      <c r="B45" s="137" t="inlineStr">
        <is>
          <t>ФССЦпг03-21-01-003</t>
        </is>
      </c>
      <c r="C45" s="139" t="inlineStr">
        <is>
          <t>Перевозка грузов автомобилями-самосвалами грузоподъемностью 10 т, работающих вне карьера, на расстояние: до 3 км I класс груза</t>
        </is>
      </c>
      <c r="D45" s="142" t="inlineStr">
        <is>
          <t>1 т груза</t>
        </is>
      </c>
      <c r="E45" s="140" t="n">
        <v>1.3468</v>
      </c>
      <c r="F45" s="31" t="n">
        <v>4.8</v>
      </c>
      <c r="G45" s="31">
        <f>ROUND(E45*F45,2)</f>
        <v/>
      </c>
      <c r="H45" s="28">
        <f>G45/G56</f>
        <v/>
      </c>
      <c r="I45" s="128">
        <f>ROUND(F45*'Прил. 10'!$D$11,2)</f>
        <v/>
      </c>
      <c r="J45" s="128">
        <f>ROUND(E45*I45,2)</f>
        <v/>
      </c>
    </row>
    <row r="46" hidden="1" outlineLevel="1" ht="93.59999999999999" customFormat="1" customHeight="1" s="87">
      <c r="A46" s="123" t="n">
        <v>26</v>
      </c>
      <c r="B46" s="137" t="inlineStr">
        <is>
          <t>042901</t>
        </is>
      </c>
      <c r="C46" s="13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46" s="142" t="inlineStr">
        <is>
          <t>маш.час</t>
        </is>
      </c>
      <c r="E46" s="140" t="n">
        <v>0.24</v>
      </c>
      <c r="F46" s="31" t="n">
        <v>26.32</v>
      </c>
      <c r="G46" s="31">
        <f>ROUND(E46*F46,2)</f>
        <v/>
      </c>
      <c r="H46" s="28">
        <f>G46/G56</f>
        <v/>
      </c>
      <c r="I46" s="128">
        <f>ROUND(F46*'Прил. 10'!$D$11,2)</f>
        <v/>
      </c>
      <c r="J46" s="128">
        <f>ROUND(E46*I46,2)</f>
        <v/>
      </c>
    </row>
    <row r="47" hidden="1" outlineLevel="1" ht="15.6" customFormat="1" customHeight="1" s="87">
      <c r="A47" s="123" t="n">
        <v>27</v>
      </c>
      <c r="B47" s="137" t="n">
        <v>134041</v>
      </c>
      <c r="C47" s="139" t="inlineStr">
        <is>
          <t>Шуруповерт</t>
        </is>
      </c>
      <c r="D47" s="142" t="inlineStr">
        <is>
          <t>маш.час</t>
        </is>
      </c>
      <c r="E47" s="140" t="n">
        <v>1.86</v>
      </c>
      <c r="F47" s="31" t="n">
        <v>3</v>
      </c>
      <c r="G47" s="31">
        <f>ROUND(E47*F47,2)</f>
        <v/>
      </c>
      <c r="H47" s="28">
        <f>G47/G56</f>
        <v/>
      </c>
      <c r="I47" s="128">
        <f>ROUND(F47*'Прил. 10'!$D$11,2)</f>
        <v/>
      </c>
      <c r="J47" s="128">
        <f>ROUND(E47*I47,2)</f>
        <v/>
      </c>
    </row>
    <row r="48" hidden="1" outlineLevel="1" ht="15.6" customFormat="1" customHeight="1" s="87">
      <c r="A48" s="123" t="n">
        <v>28</v>
      </c>
      <c r="B48" s="137" t="n">
        <v>330206</v>
      </c>
      <c r="C48" s="139" t="inlineStr">
        <is>
          <t>Дрели электрические</t>
        </is>
      </c>
      <c r="D48" s="142" t="inlineStr">
        <is>
          <t>маш.час</t>
        </is>
      </c>
      <c r="E48" s="140" t="n">
        <v>2.58</v>
      </c>
      <c r="F48" s="31" t="n">
        <v>1.95</v>
      </c>
      <c r="G48" s="31">
        <f>ROUND(E48*F48,2)</f>
        <v/>
      </c>
      <c r="H48" s="28">
        <f>G48/G56</f>
        <v/>
      </c>
      <c r="I48" s="128">
        <f>ROUND(F48*'Прил. 10'!$D$11,2)</f>
        <v/>
      </c>
      <c r="J48" s="128">
        <f>ROUND(E48*I48,2)</f>
        <v/>
      </c>
    </row>
    <row r="49" hidden="1" outlineLevel="1" ht="46.9" customFormat="1" customHeight="1" s="87">
      <c r="A49" s="123" t="n">
        <v>29</v>
      </c>
      <c r="B49" s="137" t="n">
        <v>340101</v>
      </c>
      <c r="C49" s="139" t="inlineStr">
        <is>
          <t>Агрегаты окрасочные высокого давления для окраски поверхностей конструкций мощностью 1 кВт</t>
        </is>
      </c>
      <c r="D49" s="142" t="inlineStr">
        <is>
          <t>маш.час</t>
        </is>
      </c>
      <c r="E49" s="140" t="n">
        <v>0.63</v>
      </c>
      <c r="F49" s="31" t="n">
        <v>6.82</v>
      </c>
      <c r="G49" s="31">
        <f>ROUND(E49*F49,2)</f>
        <v/>
      </c>
      <c r="H49" s="28">
        <f>G49/G56</f>
        <v/>
      </c>
      <c r="I49" s="128">
        <f>ROUND(F49*'Прил. 10'!$D$11,2)</f>
        <v/>
      </c>
      <c r="J49" s="128">
        <f>ROUND(E49*I49,2)</f>
        <v/>
      </c>
    </row>
    <row r="50" hidden="1" outlineLevel="1" ht="15.6" customFormat="1" customHeight="1" s="87">
      <c r="A50" s="123" t="n">
        <v>30</v>
      </c>
      <c r="B50" s="137" t="n">
        <v>331532</v>
      </c>
      <c r="C50" s="139" t="inlineStr">
        <is>
          <t>Пила цепная электрическая</t>
        </is>
      </c>
      <c r="D50" s="142" t="inlineStr">
        <is>
          <t>маш.час</t>
        </is>
      </c>
      <c r="E50" s="140" t="n">
        <v>0.77</v>
      </c>
      <c r="F50" s="31" t="n">
        <v>3.27</v>
      </c>
      <c r="G50" s="31">
        <f>ROUND(E50*F50,2)</f>
        <v/>
      </c>
      <c r="H50" s="28">
        <f>G50/G56</f>
        <v/>
      </c>
      <c r="I50" s="128">
        <f>ROUND(F50*'Прил. 10'!$D$11,2)</f>
        <v/>
      </c>
      <c r="J50" s="128">
        <f>ROUND(E50*I50,2)</f>
        <v/>
      </c>
    </row>
    <row r="51" hidden="1" outlineLevel="1" ht="31.35" customFormat="1" customHeight="1" s="87">
      <c r="A51" s="123" t="n">
        <v>31</v>
      </c>
      <c r="B51" s="137" t="n">
        <v>153101</v>
      </c>
      <c r="C51" s="139" t="inlineStr">
        <is>
          <t>Катки дорожные самоходные гладкие 5 т</t>
        </is>
      </c>
      <c r="D51" s="142" t="inlineStr">
        <is>
          <t>маш.час</t>
        </is>
      </c>
      <c r="E51" s="140" t="n">
        <v>0.02</v>
      </c>
      <c r="F51" s="31" t="n">
        <v>112.14</v>
      </c>
      <c r="G51" s="31">
        <f>ROUND(E51*F51,2)</f>
        <v/>
      </c>
      <c r="H51" s="28">
        <f>G51/G56</f>
        <v/>
      </c>
      <c r="I51" s="128">
        <f>ROUND(F51*'Прил. 10'!$D$11,2)</f>
        <v/>
      </c>
      <c r="J51" s="128">
        <f>ROUND(E51*I51,2)</f>
        <v/>
      </c>
    </row>
    <row r="52" hidden="1" outlineLevel="1" ht="31.35" customFormat="1" customHeight="1" s="87">
      <c r="A52" s="123" t="n">
        <v>32</v>
      </c>
      <c r="B52" s="137" t="n">
        <v>330301</v>
      </c>
      <c r="C52" s="139" t="inlineStr">
        <is>
          <t>Машины шлифовальные электрические</t>
        </is>
      </c>
      <c r="D52" s="142" t="inlineStr">
        <is>
          <t>маш.час</t>
        </is>
      </c>
      <c r="E52" s="140" t="n">
        <v>0.23</v>
      </c>
      <c r="F52" s="31" t="n">
        <v>5.13</v>
      </c>
      <c r="G52" s="31">
        <f>ROUND(E52*F52,2)</f>
        <v/>
      </c>
      <c r="H52" s="28">
        <f>G52/G56</f>
        <v/>
      </c>
      <c r="I52" s="128">
        <f>ROUND(F52*'Прил. 10'!$D$11,2)</f>
        <v/>
      </c>
      <c r="J52" s="128">
        <f>ROUND(E52*I52,2)</f>
        <v/>
      </c>
    </row>
    <row r="53" hidden="1" outlineLevel="1" ht="15.6" customFormat="1" customHeight="1" s="87">
      <c r="A53" s="123" t="n">
        <v>33</v>
      </c>
      <c r="B53" s="137" t="inlineStr">
        <is>
          <t>040102</t>
        </is>
      </c>
      <c r="C53" s="139" t="inlineStr">
        <is>
          <t>Электростанции передвижные 4 кВт</t>
        </is>
      </c>
      <c r="D53" s="142" t="inlineStr">
        <is>
          <t>маш.час</t>
        </is>
      </c>
      <c r="E53" s="140" t="n">
        <v>0.03</v>
      </c>
      <c r="F53" s="31" t="n">
        <v>27.11</v>
      </c>
      <c r="G53" s="31">
        <f>ROUND(E53*F53,2)</f>
        <v/>
      </c>
      <c r="H53" s="28">
        <f>G53/G56</f>
        <v/>
      </c>
      <c r="I53" s="128">
        <f>ROUND(F53*'Прил. 10'!$D$11,2)</f>
        <v/>
      </c>
      <c r="J53" s="128">
        <f>ROUND(E53*I53,2)</f>
        <v/>
      </c>
    </row>
    <row r="54" collapsed="1" ht="15.6" customFormat="1" customHeight="1" s="87">
      <c r="A54" s="123" t="n"/>
      <c r="B54" s="123" t="inlineStr">
        <is>
          <t>Итого прочие Машины и механизмы</t>
        </is>
      </c>
      <c r="C54" s="147" t="n"/>
      <c r="D54" s="147" t="n"/>
      <c r="E54" s="147" t="n"/>
      <c r="F54" s="148" t="n"/>
      <c r="G54" s="128">
        <f>SUM(G28:G53)</f>
        <v/>
      </c>
      <c r="H54" s="28">
        <f>SUM(H28:H53)</f>
        <v/>
      </c>
      <c r="I54" s="128" t="n"/>
      <c r="J54" s="128">
        <f>SUM(J28:J53)</f>
        <v/>
      </c>
    </row>
    <row r="55" ht="30.75" customFormat="1" customHeight="1" s="87">
      <c r="A55" s="123" t="n"/>
      <c r="B55" s="124" t="inlineStr">
        <is>
          <t>Итого прочие машины и механизмы 
(с коэффициентом на демонтаж 0,7)</t>
        </is>
      </c>
      <c r="C55" s="147" t="n"/>
      <c r="D55" s="147" t="n"/>
      <c r="E55" s="147" t="n"/>
      <c r="F55" s="148" t="n"/>
      <c r="G55" s="128">
        <f>G54*0.7</f>
        <v/>
      </c>
      <c r="H55" s="28">
        <f>G55/G57</f>
        <v/>
      </c>
      <c r="I55" s="128" t="n"/>
      <c r="J55" s="128">
        <f>J54*0.7</f>
        <v/>
      </c>
    </row>
    <row r="56" ht="15.6" customFormat="1" customHeight="1" s="87">
      <c r="A56" s="123" t="n"/>
      <c r="B56" s="123" t="inlineStr">
        <is>
          <t>Итого по разделу "Машины и механизмы"</t>
        </is>
      </c>
      <c r="C56" s="147" t="n"/>
      <c r="D56" s="147" t="n"/>
      <c r="E56" s="147" t="n"/>
      <c r="F56" s="148" t="n"/>
      <c r="G56" s="128">
        <f>G26+G54</f>
        <v/>
      </c>
      <c r="H56" s="28">
        <f>H26+H54</f>
        <v/>
      </c>
      <c r="I56" s="128" t="n"/>
      <c r="J56" s="128">
        <f>J26+J54</f>
        <v/>
      </c>
    </row>
    <row r="57" ht="39" customFormat="1" customHeight="1" s="87">
      <c r="A57" s="123" t="n"/>
      <c r="B57" s="124" t="inlineStr">
        <is>
          <t>Итого по разделу «Машины и механизмы»  
(с коэффициентом на демонтаж 0,7)</t>
        </is>
      </c>
      <c r="C57" s="147" t="n"/>
      <c r="D57" s="147" t="n"/>
      <c r="E57" s="147" t="n"/>
      <c r="F57" s="148" t="n"/>
      <c r="G57" s="128">
        <f>G56*0.7</f>
        <v/>
      </c>
      <c r="H57" s="28">
        <f>G57/G57</f>
        <v/>
      </c>
      <c r="I57" s="128" t="n"/>
      <c r="J57" s="128">
        <f>J56*0.7</f>
        <v/>
      </c>
    </row>
    <row r="58" ht="15.6" customFormat="1" customHeight="1" s="87">
      <c r="A58" s="136" t="n"/>
      <c r="B58" s="134" t="inlineStr">
        <is>
          <t>Оборудование</t>
        </is>
      </c>
      <c r="C58" s="147" t="n"/>
      <c r="D58" s="147" t="n"/>
      <c r="E58" s="147" t="n"/>
      <c r="F58" s="147" t="n"/>
      <c r="G58" s="147" t="n"/>
      <c r="H58" s="147" t="n"/>
      <c r="I58" s="147" t="n"/>
      <c r="J58" s="148" t="n"/>
    </row>
    <row r="59" ht="15.6" customFormat="1" customHeight="1" s="87">
      <c r="A59" s="136" t="n"/>
      <c r="B59" s="136" t="inlineStr">
        <is>
          <t>Основное оборудование</t>
        </is>
      </c>
      <c r="C59" s="147" t="n"/>
      <c r="D59" s="147" t="n"/>
      <c r="E59" s="147" t="n"/>
      <c r="F59" s="147" t="n"/>
      <c r="G59" s="147" t="n"/>
      <c r="H59" s="147" t="n"/>
      <c r="I59" s="147" t="n"/>
      <c r="J59" s="148" t="n"/>
    </row>
    <row r="60" ht="15.6" customFormat="1" customHeight="1" s="87">
      <c r="A60" s="136" t="n"/>
      <c r="B60" s="136" t="n"/>
      <c r="C60" s="136" t="inlineStr">
        <is>
          <t>Итого основное оборудование</t>
        </is>
      </c>
      <c r="D60" s="136" t="n"/>
      <c r="E60" s="136" t="n"/>
      <c r="F60" s="138" t="n"/>
      <c r="G60" s="138" t="n">
        <v>0</v>
      </c>
      <c r="H60" s="136" t="n">
        <v>0</v>
      </c>
      <c r="I60" s="138" t="n"/>
      <c r="J60" s="138" t="n">
        <v>0</v>
      </c>
    </row>
    <row r="61" ht="15.6" customFormat="1" customHeight="1" s="87">
      <c r="A61" s="136" t="n"/>
      <c r="B61" s="136" t="n"/>
      <c r="C61" s="136" t="inlineStr">
        <is>
          <t>Итого прочее оборудование</t>
        </is>
      </c>
      <c r="D61" s="136" t="n"/>
      <c r="E61" s="136" t="n"/>
      <c r="F61" s="138" t="n"/>
      <c r="G61" s="138" t="n">
        <v>0</v>
      </c>
      <c r="H61" s="136" t="n">
        <v>0</v>
      </c>
      <c r="I61" s="138" t="n"/>
      <c r="J61" s="138" t="n">
        <v>0</v>
      </c>
    </row>
    <row r="62" ht="15.6" customFormat="1" customHeight="1" s="87">
      <c r="A62" s="136" t="n"/>
      <c r="B62" s="136" t="n"/>
      <c r="C62" s="134" t="inlineStr">
        <is>
          <t>Итого по разделу «Оборудование»</t>
        </is>
      </c>
      <c r="D62" s="136" t="n"/>
      <c r="E62" s="136" t="n"/>
      <c r="F62" s="138" t="n"/>
      <c r="G62" s="138" t="n">
        <v>0</v>
      </c>
      <c r="H62" s="136" t="n">
        <v>0</v>
      </c>
      <c r="I62" s="138" t="n"/>
      <c r="J62" s="138" t="n">
        <v>0</v>
      </c>
    </row>
    <row r="63" ht="15.6" customFormat="1" customHeight="1" s="87">
      <c r="A63" s="136" t="n"/>
      <c r="B63" s="136" t="n"/>
      <c r="C63" s="136" t="inlineStr">
        <is>
          <t>в том числе технологическое оборудование</t>
        </is>
      </c>
      <c r="D63" s="136" t="n"/>
      <c r="E63" s="136" t="n"/>
      <c r="F63" s="138" t="n"/>
      <c r="G63" s="138" t="n">
        <v>0</v>
      </c>
      <c r="H63" s="136" t="n"/>
      <c r="I63" s="138" t="n"/>
      <c r="J63" s="138" t="n">
        <v>0</v>
      </c>
    </row>
    <row r="64" ht="15.6" customFormat="1" customHeight="1" s="87">
      <c r="A64" s="123" t="n"/>
      <c r="B64" s="122" t="inlineStr">
        <is>
          <t>Материалы</t>
        </is>
      </c>
      <c r="C64" s="147" t="n"/>
      <c r="D64" s="147" t="n"/>
      <c r="E64" s="147" t="n"/>
      <c r="F64" s="147" t="n"/>
      <c r="G64" s="147" t="n"/>
      <c r="H64" s="148" t="n"/>
      <c r="I64" s="128" t="n"/>
      <c r="J64" s="128" t="n"/>
    </row>
    <row r="65" ht="15.6" customFormat="1" customHeight="1" s="87">
      <c r="A65" s="123" t="n"/>
      <c r="B65" s="123" t="inlineStr">
        <is>
          <t>Основные Материалы</t>
        </is>
      </c>
      <c r="C65" s="147" t="n"/>
      <c r="D65" s="147" t="n"/>
      <c r="E65" s="147" t="n"/>
      <c r="F65" s="147" t="n"/>
      <c r="G65" s="147" t="n"/>
      <c r="H65" s="148" t="n"/>
      <c r="I65" s="128" t="n"/>
      <c r="J65" s="128" t="n"/>
    </row>
    <row r="66" ht="15.6" customFormat="1" customHeight="1" s="87">
      <c r="A66" s="123" t="n"/>
      <c r="B66" s="137" t="inlineStr">
        <is>
          <t>Итого основные Материалы</t>
        </is>
      </c>
      <c r="C66" s="147" t="n"/>
      <c r="D66" s="147" t="n"/>
      <c r="E66" s="147" t="n"/>
      <c r="F66" s="148" t="n"/>
      <c r="G66" s="31" t="n">
        <v>0</v>
      </c>
      <c r="H66" s="28" t="n">
        <v>0</v>
      </c>
      <c r="I66" s="128" t="n"/>
      <c r="J66" s="128" t="n">
        <v>0</v>
      </c>
    </row>
    <row r="67" ht="15.6" customFormat="1" customHeight="1" s="87">
      <c r="A67" s="123" t="n"/>
      <c r="B67" s="123" t="inlineStr">
        <is>
          <t>Итого прочие Материалы</t>
        </is>
      </c>
      <c r="C67" s="147" t="n"/>
      <c r="D67" s="147" t="n"/>
      <c r="E67" s="147" t="n"/>
      <c r="F67" s="148" t="n"/>
      <c r="G67" s="128" t="n">
        <v>0</v>
      </c>
      <c r="H67" s="28" t="n">
        <v>0</v>
      </c>
      <c r="I67" s="128" t="n"/>
      <c r="J67" s="128" t="n">
        <v>0</v>
      </c>
    </row>
    <row r="68" ht="15.6" customFormat="1" customHeight="1" s="87">
      <c r="A68" s="123" t="n"/>
      <c r="B68" s="123" t="inlineStr">
        <is>
          <t>Итого по разделу "Материалы"</t>
        </is>
      </c>
      <c r="C68" s="147" t="n"/>
      <c r="D68" s="147" t="n"/>
      <c r="E68" s="147" t="n"/>
      <c r="F68" s="148" t="n"/>
      <c r="G68" s="128">
        <f>G66+G67</f>
        <v/>
      </c>
      <c r="H68" s="28">
        <f>H66+H67</f>
        <v/>
      </c>
      <c r="I68" s="128" t="n"/>
      <c r="J68" s="128">
        <f>J66+J67</f>
        <v/>
      </c>
    </row>
    <row r="69" ht="15.6" customFormat="1" customHeight="1" s="87">
      <c r="A69" s="124" t="n"/>
      <c r="B69" s="142" t="n"/>
      <c r="C69" s="139" t="inlineStr">
        <is>
          <t>ИТОГО ПО РМ</t>
        </is>
      </c>
      <c r="D69" s="142" t="n"/>
      <c r="E69" s="142" t="n"/>
      <c r="F69" s="141" t="n"/>
      <c r="G69" s="141">
        <f>+G14+G56+G68</f>
        <v/>
      </c>
      <c r="H69" s="34" t="n"/>
      <c r="I69" s="128" t="n"/>
      <c r="J69" s="141">
        <f>+J14+J56+J68</f>
        <v/>
      </c>
    </row>
    <row r="70" ht="35.25" customFormat="1" customHeight="1" s="87">
      <c r="A70" s="124" t="n"/>
      <c r="B70" s="142" t="n"/>
      <c r="C70" s="139" t="inlineStr">
        <is>
          <t>ИТОГО ПО РМ
(с коэффициентом на демонтаж 0,7)</t>
        </is>
      </c>
      <c r="D70" s="142" t="n"/>
      <c r="E70" s="142" t="n"/>
      <c r="F70" s="141" t="n"/>
      <c r="G70" s="141">
        <f>G15+G57</f>
        <v/>
      </c>
      <c r="H70" s="34" t="n"/>
      <c r="I70" s="128" t="n"/>
      <c r="J70" s="141">
        <f>J15+J57</f>
        <v/>
      </c>
    </row>
    <row r="71" ht="15.6" customFormat="1" customHeight="1" s="87">
      <c r="A71" s="124" t="n"/>
      <c r="B71" s="142" t="n"/>
      <c r="C71" s="139" t="inlineStr">
        <is>
          <t>Накладные расходы</t>
        </is>
      </c>
      <c r="D71" s="35" t="n">
        <v>1.011368922768</v>
      </c>
      <c r="E71" s="142" t="n"/>
      <c r="F71" s="141" t="n"/>
      <c r="G71" s="141">
        <f>(G14+G17)*D71</f>
        <v/>
      </c>
      <c r="H71" s="34" t="n"/>
      <c r="I71" s="128" t="n"/>
      <c r="J71" s="128">
        <f>(J14+J17)*D71</f>
        <v/>
      </c>
    </row>
    <row r="72" ht="32.25" customFormat="1" customHeight="1" s="87">
      <c r="A72" s="124" t="n"/>
      <c r="B72" s="142" t="n"/>
      <c r="C72" s="139" t="inlineStr">
        <is>
          <t>Накладные расходы 
(с коэффициентом на демонтаж 0,7)</t>
        </is>
      </c>
      <c r="D72" s="35">
        <f>ROUND(G72/(G$18+$G$15),2)</f>
        <v/>
      </c>
      <c r="E72" s="142" t="n"/>
      <c r="F72" s="141" t="n"/>
      <c r="G72" s="141">
        <f>G71*0.7</f>
        <v/>
      </c>
      <c r="H72" s="34" t="n"/>
      <c r="I72" s="128" t="n"/>
      <c r="J72" s="128">
        <f>ROUND(D72*(J15+J18),2)</f>
        <v/>
      </c>
    </row>
    <row r="73" ht="15.6" customFormat="1" customHeight="1" s="87">
      <c r="A73" s="124" t="n"/>
      <c r="B73" s="142" t="n"/>
      <c r="C73" s="139" t="inlineStr">
        <is>
          <t>Сметная прибыль</t>
        </is>
      </c>
      <c r="D73" s="35" t="n">
        <v>0.63634953928522</v>
      </c>
      <c r="E73" s="142" t="n"/>
      <c r="F73" s="141" t="n"/>
      <c r="G73" s="141">
        <f>(G14+G17)*D73</f>
        <v/>
      </c>
      <c r="H73" s="34" t="n"/>
      <c r="I73" s="128" t="n"/>
      <c r="J73" s="128">
        <f>(J14+J17)*D73</f>
        <v/>
      </c>
    </row>
    <row r="74" ht="36" customFormat="1" customHeight="1" s="87">
      <c r="A74" s="124" t="n"/>
      <c r="B74" s="142" t="n"/>
      <c r="C74" s="139" t="inlineStr">
        <is>
          <t>Сметная прибыль 
(с коэффициентом на демонтаж 0,7)</t>
        </is>
      </c>
      <c r="D74" s="35">
        <f>ROUND(G74/(G$15+G$18),2)</f>
        <v/>
      </c>
      <c r="E74" s="142" t="n"/>
      <c r="F74" s="141" t="n"/>
      <c r="G74" s="141">
        <f>G73*0.7</f>
        <v/>
      </c>
      <c r="H74" s="34" t="n"/>
      <c r="I74" s="128" t="n"/>
      <c r="J74" s="128">
        <f>ROUND(D74*(J15+J18),2)</f>
        <v/>
      </c>
    </row>
    <row r="75" ht="33.75" customFormat="1" customHeight="1" s="87">
      <c r="A75" s="124" t="n"/>
      <c r="B75" s="142" t="n"/>
      <c r="C75" s="139" t="inlineStr">
        <is>
          <t>Итого СМР (с НР и СП) 
(с коэффициентом на демонтаж 0,7)</t>
        </is>
      </c>
      <c r="D75" s="142" t="n"/>
      <c r="E75" s="142" t="n"/>
      <c r="F75" s="141" t="n"/>
      <c r="G75" s="141">
        <f>G70+G72+G74</f>
        <v/>
      </c>
      <c r="H75" s="34" t="n"/>
      <c r="I75" s="128" t="n"/>
      <c r="J75" s="141">
        <f>J70+J72+J74</f>
        <v/>
      </c>
    </row>
    <row r="76" ht="30" customFormat="1" customHeight="1" s="87">
      <c r="A76" s="124" t="n"/>
      <c r="B76" s="142" t="n"/>
      <c r="C76" s="139" t="inlineStr">
        <is>
          <t>ВСЕГО СМР + ОБОРУДОВАНИЕ 
(с коэффициентом на демонтаж 0,7)</t>
        </is>
      </c>
      <c r="D76" s="142" t="n"/>
      <c r="E76" s="142" t="n"/>
      <c r="F76" s="141" t="n"/>
      <c r="G76" s="141">
        <f>G62+G75</f>
        <v/>
      </c>
      <c r="H76" s="34" t="n"/>
      <c r="I76" s="128" t="n"/>
      <c r="J76" s="128">
        <f>J62+J75</f>
        <v/>
      </c>
    </row>
    <row r="77" ht="15.6" customFormat="1" customHeight="1" s="87">
      <c r="A77" s="124" t="n"/>
      <c r="B77" s="142" t="n"/>
      <c r="C77" s="139" t="inlineStr">
        <is>
          <t>ИТОГО ПОКАЗАТЕЛЬ НА ЕД. ИЗМ.</t>
        </is>
      </c>
      <c r="D77" s="142" t="inlineStr">
        <is>
          <t>м2</t>
        </is>
      </c>
      <c r="E77" s="142" t="n">
        <v>16</v>
      </c>
      <c r="F77" s="141" t="n"/>
      <c r="G77" s="141">
        <f>G76/E77</f>
        <v/>
      </c>
      <c r="H77" s="34" t="n"/>
      <c r="I77" s="128" t="n"/>
      <c r="J77" s="141">
        <f>J76/E77</f>
        <v/>
      </c>
    </row>
    <row r="78" ht="15.6" customFormat="1" customHeight="1" s="87">
      <c r="A78" s="87" t="n"/>
      <c r="B78" s="87" t="n"/>
      <c r="C78" s="87" t="n"/>
      <c r="E78" s="87" t="n"/>
      <c r="F78" s="36" t="n"/>
      <c r="G78" s="36" t="n"/>
      <c r="I78" s="36" t="n"/>
      <c r="J78" s="36" t="n"/>
    </row>
    <row r="79" ht="15.6" customFormat="1" customHeight="1" s="87">
      <c r="A79" s="87" t="n"/>
      <c r="B79" s="87" t="n"/>
      <c r="C79" s="87" t="n"/>
      <c r="E79" s="87" t="n"/>
      <c r="F79" s="36" t="n"/>
      <c r="G79" s="36" t="n"/>
      <c r="I79" s="36" t="n"/>
      <c r="J79" s="36" t="n"/>
    </row>
    <row r="80" ht="15.6" customFormat="1" customHeight="1" s="87">
      <c r="A80" s="5" t="n"/>
      <c r="B80" s="87" t="n"/>
      <c r="C80" s="87" t="n"/>
      <c r="E80" s="87" t="n"/>
      <c r="F80" s="36" t="n"/>
      <c r="G80" s="36" t="n"/>
      <c r="I80" s="36" t="n"/>
      <c r="J80" s="36" t="n"/>
    </row>
    <row r="81" ht="15.6" customFormat="1" customHeight="1" s="87">
      <c r="A81" s="87" t="n"/>
      <c r="B81" s="87" t="n"/>
      <c r="C81" s="87" t="n"/>
      <c r="E81" s="87" t="n"/>
      <c r="F81" s="36" t="n"/>
      <c r="G81" s="36" t="n"/>
      <c r="I81" s="36" t="n"/>
      <c r="J81" s="36" t="n"/>
    </row>
    <row r="82" ht="15.6" customFormat="1" customHeight="1" s="87">
      <c r="A82" s="87" t="n"/>
      <c r="B82" s="87" t="n"/>
      <c r="C82" s="87" t="n"/>
      <c r="E82" s="87" t="n"/>
      <c r="F82" s="36" t="n"/>
      <c r="G82" s="36" t="n"/>
      <c r="I82" s="36" t="n"/>
      <c r="J82" s="36" t="n"/>
    </row>
    <row r="83" ht="15.6" customFormat="1" customHeight="1" s="87">
      <c r="A83" s="5" t="n"/>
      <c r="B83" s="87" t="n"/>
      <c r="C83" s="87" t="n"/>
      <c r="E83" s="87" t="n"/>
      <c r="F83" s="36" t="n"/>
      <c r="G83" s="36" t="n"/>
      <c r="I83" s="36" t="n"/>
      <c r="J83" s="36" t="n"/>
    </row>
    <row r="84" ht="15.6" customFormat="1" customHeight="1" s="87">
      <c r="A84" s="87" t="n"/>
      <c r="B84" s="87" t="n"/>
      <c r="C84" s="87" t="n"/>
      <c r="E84" s="87" t="n"/>
      <c r="F84" s="36" t="n"/>
      <c r="G84" s="36" t="n"/>
      <c r="I84" s="36" t="n"/>
      <c r="J84" s="36" t="n"/>
    </row>
  </sheetData>
  <mergeCells count="30">
    <mergeCell ref="H9:H10"/>
    <mergeCell ref="B54:F54"/>
    <mergeCell ref="B65:H65"/>
    <mergeCell ref="B66:F66"/>
    <mergeCell ref="B64:H64"/>
    <mergeCell ref="B58:J58"/>
    <mergeCell ref="H2:J2"/>
    <mergeCell ref="B20:H20"/>
    <mergeCell ref="B56:F56"/>
    <mergeCell ref="B27:F27"/>
    <mergeCell ref="C9:C10"/>
    <mergeCell ref="E9:E10"/>
    <mergeCell ref="B67:F67"/>
    <mergeCell ref="B16:H16"/>
    <mergeCell ref="B57:F57"/>
    <mergeCell ref="B9:B10"/>
    <mergeCell ref="D9:D10"/>
    <mergeCell ref="B12:H12"/>
    <mergeCell ref="D6:J6"/>
    <mergeCell ref="F9:G9"/>
    <mergeCell ref="B68:F68"/>
    <mergeCell ref="A4:H4"/>
    <mergeCell ref="B59:J59"/>
    <mergeCell ref="B55:F55"/>
    <mergeCell ref="A9:A10"/>
    <mergeCell ref="A6:C6"/>
    <mergeCell ref="A7:C7"/>
    <mergeCell ref="B19:H19"/>
    <mergeCell ref="B26:F26"/>
    <mergeCell ref="I9:J9"/>
  </mergeCells>
  <conditionalFormatting sqref="E13:E84">
    <cfRule type="expression" priority="1" dxfId="0" stopIfTrue="1">
      <formula>E13&gt;=1/10000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A5" sqref="A5"/>
    </sheetView>
  </sheetViews>
  <sheetFormatPr baseColWidth="8" defaultColWidth="9.140625" defaultRowHeight="14.4" outlineLevelRow="0"/>
  <cols>
    <col width="5.5703125" customWidth="1" style="85" min="1" max="1"/>
    <col width="14.85546875" customWidth="1" style="85" min="2" max="2"/>
    <col width="39.140625" customWidth="1" style="85" min="3" max="3"/>
    <col width="8.42578125" customWidth="1" style="85" min="4" max="4"/>
    <col width="13.42578125" customWidth="1" style="85" min="5" max="5"/>
    <col width="12.42578125" customWidth="1" style="85" min="6" max="6"/>
    <col width="14.140625" customWidth="1" style="85" min="7" max="7"/>
  </cols>
  <sheetData>
    <row r="1" ht="15.6" customHeight="1" s="85">
      <c r="A1" s="129" t="inlineStr">
        <is>
          <t>Приложение №6</t>
        </is>
      </c>
    </row>
    <row r="2" ht="21.75" customHeight="1" s="85">
      <c r="A2" s="129" t="n"/>
      <c r="B2" s="129" t="n"/>
      <c r="C2" s="129" t="n"/>
      <c r="D2" s="129" t="n"/>
      <c r="E2" s="129" t="n"/>
      <c r="F2" s="129" t="n"/>
      <c r="G2" s="129" t="n"/>
    </row>
    <row r="3" ht="15.6" customHeight="1" s="85">
      <c r="A3" s="146" t="inlineStr">
        <is>
          <t>Расчет стоимости оборудования</t>
        </is>
      </c>
    </row>
    <row r="4" ht="25.5" customHeight="1" s="85">
      <c r="A4" s="130" t="inlineStr">
        <is>
          <t>Наименование разрабатываемого показателя УНЦ —  Демонтаж здания ПРУ</t>
        </is>
      </c>
    </row>
    <row r="5" ht="15.6" customHeight="1" s="85">
      <c r="A5" s="87" t="n"/>
      <c r="B5" s="87" t="n"/>
      <c r="C5" s="87" t="n"/>
      <c r="D5" s="87" t="n"/>
      <c r="E5" s="87" t="n"/>
      <c r="F5" s="87" t="n"/>
      <c r="G5" s="87" t="n"/>
    </row>
    <row r="6" ht="30.2" customFormat="1" customHeight="1" s="87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45" t="inlineStr">
        <is>
          <t>Кол-во единиц по проектным данным</t>
        </is>
      </c>
      <c r="F6" s="142" t="inlineStr">
        <is>
          <t>Сметная стоимость в ценах на 01.01.2000 (руб.)</t>
        </is>
      </c>
      <c r="G6" s="148" t="n"/>
    </row>
    <row r="7" ht="15.6" customFormat="1" customHeight="1" s="87">
      <c r="A7" s="150" t="n"/>
      <c r="B7" s="150" t="n"/>
      <c r="C7" s="150" t="n"/>
      <c r="D7" s="150" t="n"/>
      <c r="E7" s="150" t="n"/>
      <c r="F7" s="145" t="inlineStr">
        <is>
          <t>на ед. изм.</t>
        </is>
      </c>
      <c r="G7" s="145" t="inlineStr">
        <is>
          <t>общая</t>
        </is>
      </c>
    </row>
    <row r="8" ht="15.6" customFormat="1" customHeight="1" s="87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.6" customFormat="1" customHeight="1" s="87">
      <c r="A9" s="124" t="n"/>
      <c r="B9" s="139" t="inlineStr">
        <is>
          <t>ИНЖЕНЕРНОЕ ОБОРУДОВАНИЕ</t>
        </is>
      </c>
      <c r="C9" s="147" t="n"/>
      <c r="D9" s="147" t="n"/>
      <c r="E9" s="147" t="n"/>
      <c r="F9" s="147" t="n"/>
      <c r="G9" s="148" t="n"/>
    </row>
    <row r="10" ht="31.35" customFormat="1" customHeight="1" s="87">
      <c r="A10" s="142" t="n"/>
      <c r="B10" s="38" t="n"/>
      <c r="C10" s="139" t="inlineStr">
        <is>
          <t>ИТОГО ИНЖЕНЕРНОЕ ОБОРУДОВАНИЕ</t>
        </is>
      </c>
      <c r="D10" s="38" t="n"/>
      <c r="E10" s="39" t="n"/>
      <c r="F10" s="141" t="n"/>
      <c r="G10" s="141" t="n">
        <v>0</v>
      </c>
    </row>
    <row r="11" ht="15.6" customFormat="1" customHeight="1" s="87">
      <c r="A11" s="142" t="n"/>
      <c r="B11" s="139" t="inlineStr">
        <is>
          <t>ТЕХНОЛОГИЧЕСКОЕ ОБОРУДОВАНИЕ</t>
        </is>
      </c>
      <c r="C11" s="147" t="n"/>
      <c r="D11" s="147" t="n"/>
      <c r="E11" s="147" t="n"/>
      <c r="F11" s="147" t="n"/>
      <c r="G11" s="148" t="n"/>
    </row>
    <row r="12" ht="31.35" customFormat="1" customHeight="1" s="87">
      <c r="A12" s="142" t="n"/>
      <c r="B12" s="139" t="n"/>
      <c r="C12" s="139" t="inlineStr">
        <is>
          <t>ИТОГО ТЕХНОЛОГИЧЕСКОЕ ОБОРУДОВАНИЕ</t>
        </is>
      </c>
      <c r="D12" s="139" t="n"/>
      <c r="E12" s="140" t="n"/>
      <c r="F12" s="141" t="n"/>
      <c r="G12" s="141" t="n">
        <v>0</v>
      </c>
    </row>
    <row r="13" ht="15.6" customFormat="1" customHeight="1" s="87">
      <c r="A13" s="142" t="n"/>
      <c r="B13" s="139" t="n"/>
      <c r="C13" s="139" t="inlineStr">
        <is>
          <t>Итого по разделу "Оборудование"</t>
        </is>
      </c>
      <c r="D13" s="139" t="n"/>
      <c r="E13" s="140" t="n"/>
      <c r="F13" s="141" t="n"/>
      <c r="G13" s="141" t="n">
        <v>0</v>
      </c>
    </row>
    <row r="14" ht="15.6" customFormat="1" customHeight="1" s="87">
      <c r="B14" s="129" t="n"/>
    </row>
    <row r="15" ht="15.6" customFormat="1" customHeight="1" s="87">
      <c r="A15" s="87" t="inlineStr">
        <is>
          <t>Составил ______________________        М.С. Колотиевская</t>
        </is>
      </c>
    </row>
    <row r="16" ht="15.6" customFormat="1" customHeight="1" s="87">
      <c r="A16" s="5" t="inlineStr">
        <is>
          <t xml:space="preserve">                         (подпись, инициалы, фамилия)</t>
        </is>
      </c>
    </row>
    <row r="17" ht="15.6" customFormat="1" customHeight="1" s="87"/>
    <row r="18" ht="15.6" customFormat="1" customHeight="1" s="87">
      <c r="A18" s="87" t="inlineStr">
        <is>
          <t>Проверил ______________________       М.С. Колотиевская</t>
        </is>
      </c>
    </row>
    <row r="19" ht="15.6" customFormat="1" customHeight="1" s="87">
      <c r="A19" s="5" t="inlineStr">
        <is>
          <t xml:space="preserve">                        (подпись, инициалы, фамилия)</t>
        </is>
      </c>
    </row>
    <row r="20" ht="15.6" customFormat="1" customHeight="1" s="8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85" min="1" max="1"/>
    <col width="29.5703125" customWidth="1" style="85" min="2" max="2"/>
    <col width="39.140625" customWidth="1" style="85" min="3" max="3"/>
    <col width="24.42578125" customWidth="1" style="85" min="4" max="4"/>
  </cols>
  <sheetData>
    <row r="1">
      <c r="B1" s="73" t="n"/>
      <c r="C1" s="73" t="n"/>
      <c r="D1" s="74" t="inlineStr">
        <is>
          <t>Приложение №7</t>
        </is>
      </c>
    </row>
    <row r="2">
      <c r="A2" s="74" t="n"/>
      <c r="B2" s="74" t="n"/>
      <c r="C2" s="74" t="n"/>
      <c r="D2" s="74" t="n"/>
    </row>
    <row r="3" ht="24.75" customHeight="1" s="85">
      <c r="A3" s="143" t="inlineStr">
        <is>
          <t>Расчет показателя УНЦ</t>
        </is>
      </c>
    </row>
    <row r="4" ht="24.75" customHeight="1" s="85">
      <c r="A4" s="143" t="n"/>
      <c r="B4" s="143" t="n"/>
      <c r="C4" s="143" t="n"/>
      <c r="D4" s="143" t="n"/>
    </row>
    <row r="5" ht="24.6" customHeight="1" s="85">
      <c r="A5" s="144" t="inlineStr">
        <is>
          <t xml:space="preserve">Наименование разрабатываемого показателя УНЦ - </t>
        </is>
      </c>
      <c r="D5" s="144">
        <f>'Прил.5 Расчет СМР и ОБ'!D6:J6</f>
        <v/>
      </c>
    </row>
    <row r="6" ht="19.9" customHeight="1" s="85">
      <c r="A6" s="144" t="inlineStr">
        <is>
          <t>Единица измерения  — 1 м2</t>
        </is>
      </c>
      <c r="D6" s="144" t="n"/>
    </row>
    <row r="7">
      <c r="A7" s="73" t="n"/>
      <c r="B7" s="73" t="n"/>
      <c r="C7" s="73" t="n"/>
      <c r="D7" s="73" t="n"/>
    </row>
    <row r="8" ht="14.45" customHeight="1" s="85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85">
      <c r="A9" s="150" t="n"/>
      <c r="B9" s="150" t="n"/>
      <c r="C9" s="150" t="n"/>
      <c r="D9" s="150" t="n"/>
    </row>
    <row r="10">
      <c r="A10" s="108" t="n">
        <v>1</v>
      </c>
      <c r="B10" s="108" t="n">
        <v>2</v>
      </c>
      <c r="C10" s="108" t="n">
        <v>3</v>
      </c>
      <c r="D10" s="108" t="n">
        <v>4</v>
      </c>
    </row>
    <row r="11" ht="41.45" customHeight="1" s="85">
      <c r="A11" s="108" t="inlineStr">
        <is>
          <t>М7-13</t>
        </is>
      </c>
      <c r="B11" s="108" t="inlineStr">
        <is>
          <t>УНЦ на демонтаж зданий и сооружений</t>
        </is>
      </c>
      <c r="C11" s="78">
        <f>D5</f>
        <v/>
      </c>
      <c r="D11" s="79">
        <f>'Прил.4 РМ'!C41/1000</f>
        <v/>
      </c>
      <c r="E11" s="72" t="n"/>
    </row>
    <row r="12">
      <c r="A12" s="80" t="n"/>
      <c r="B12" s="81" t="n"/>
      <c r="C12" s="80" t="n"/>
      <c r="D12" s="80" t="n"/>
    </row>
    <row r="13">
      <c r="A13" s="73" t="inlineStr">
        <is>
          <t>Составил ______________________      М.С. Колотиевская</t>
        </is>
      </c>
      <c r="B13" s="82" t="n"/>
      <c r="C13" s="82" t="n"/>
      <c r="D13" s="80" t="n"/>
    </row>
    <row r="14">
      <c r="A14" s="83" t="inlineStr">
        <is>
          <t xml:space="preserve">                         (подпись, инициалы, фамилия)</t>
        </is>
      </c>
      <c r="B14" s="82" t="n"/>
      <c r="C14" s="82" t="n"/>
      <c r="D14" s="80" t="n"/>
    </row>
    <row r="15">
      <c r="A15" s="73" t="n"/>
      <c r="B15" s="82" t="n"/>
      <c r="C15" s="82" t="n"/>
      <c r="D15" s="80" t="n"/>
    </row>
    <row r="16">
      <c r="A16" s="73" t="inlineStr">
        <is>
          <t>Проверил ______________________        А.В. Костянецкая</t>
        </is>
      </c>
      <c r="B16" s="82" t="n"/>
      <c r="C16" s="82" t="n"/>
      <c r="D16" s="80" t="n"/>
    </row>
    <row r="17">
      <c r="A17" s="83" t="inlineStr">
        <is>
          <t xml:space="preserve">                        (подпись, инициалы, фамилия)</t>
        </is>
      </c>
      <c r="B17" s="82" t="n"/>
      <c r="C17" s="82" t="n"/>
      <c r="D17" s="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6" workbookViewId="0">
      <selection activeCell="D16" sqref="D16"/>
    </sheetView>
  </sheetViews>
  <sheetFormatPr baseColWidth="8" defaultColWidth="9.140625" defaultRowHeight="14.4" outlineLevelRow="0"/>
  <cols>
    <col width="40.5703125" customWidth="1" style="85" min="2" max="2"/>
    <col width="37" customWidth="1" style="85" min="3" max="3"/>
    <col width="32" customWidth="1" style="85" min="4" max="4"/>
  </cols>
  <sheetData>
    <row r="4" ht="15.6" customHeight="1" s="85">
      <c r="B4" s="111" t="inlineStr">
        <is>
          <t>Приложение № 10</t>
        </is>
      </c>
    </row>
    <row r="5" ht="18" customHeight="1" s="85">
      <c r="B5" s="6" t="n"/>
    </row>
    <row r="6" ht="15.6" customHeight="1" s="85">
      <c r="B6" s="146" t="inlineStr">
        <is>
          <t>Используемые индексы изменений сметной стоимости и нормы сопутствующих затрат</t>
        </is>
      </c>
    </row>
    <row r="7" ht="18" customHeight="1" s="85">
      <c r="B7" s="7" t="n"/>
    </row>
    <row r="8" ht="46.9" customFormat="1" customHeight="1" s="87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6" customFormat="1" customHeight="1" s="87">
      <c r="B9" s="145" t="n">
        <v>1</v>
      </c>
      <c r="C9" s="145" t="n">
        <v>2</v>
      </c>
      <c r="D9" s="145" t="n">
        <v>3</v>
      </c>
    </row>
    <row r="10" ht="31.35" customFormat="1" customHeight="1" s="87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30.03.2023г. №17106-ИФ/09  прил.1</t>
        </is>
      </c>
      <c r="D10" s="145" t="n">
        <v>44.29</v>
      </c>
    </row>
    <row r="11" ht="31.35" customFormat="1" customHeight="1" s="87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30.03.2023г. №17106-ИФ/09  прил.1</t>
        </is>
      </c>
      <c r="D11" s="145" t="n">
        <v>13.47</v>
      </c>
    </row>
    <row r="12" ht="31.35" customFormat="1" customHeight="1" s="87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30.03.2023г. №17106-ИФ/09  прил.1</t>
        </is>
      </c>
      <c r="D12" s="145" t="n">
        <v>8.039999999999999</v>
      </c>
    </row>
    <row r="13" ht="31.35" customFormat="1" customHeight="1" s="87">
      <c r="B13" s="145" t="inlineStr">
        <is>
          <t>Индекс изменения сметной стоимости на 1 квартал 2023 года. ОБ</t>
        </is>
      </c>
      <c r="C13" s="8" t="inlineStr">
        <is>
          <t>Письмо Минстроя России от 23.02.2023г. №9791-ИФ/09 прил.6</t>
        </is>
      </c>
      <c r="D13" s="145" t="n">
        <v>6.26</v>
      </c>
    </row>
    <row r="14" ht="78" customFormat="1" customHeight="1" s="87">
      <c r="B14" s="145" t="inlineStr">
        <is>
          <t>Временные здания и сооружения</t>
        </is>
      </c>
      <c r="C14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9" t="n">
        <v>0.039</v>
      </c>
    </row>
    <row r="15" ht="78" customFormat="1" customHeight="1" s="87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9" t="n">
        <v>0.021</v>
      </c>
      <c r="E15" s="3" t="n"/>
    </row>
    <row r="16" ht="31.35" customFormat="1" customHeight="1" s="87">
      <c r="B16" s="145" t="inlineStr">
        <is>
          <t>Пусконаладочные работы</t>
        </is>
      </c>
      <c r="C16" s="145" t="n"/>
      <c r="D16" s="145" t="inlineStr">
        <is>
          <t>Расчёт</t>
        </is>
      </c>
    </row>
    <row r="17" ht="31.35" customFormat="1" customHeight="1" s="87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9" t="n">
        <v>0.0214</v>
      </c>
    </row>
    <row r="18" ht="15.6" customFormat="1" customHeight="1" s="87">
      <c r="B18" s="145" t="inlineStr">
        <is>
          <t>Авторский надзор</t>
        </is>
      </c>
      <c r="C18" s="145" t="inlineStr">
        <is>
          <t>Приказ от 4.08.2020 № 421/пр п.173</t>
        </is>
      </c>
      <c r="D18" s="9" t="n">
        <v>0.002</v>
      </c>
    </row>
    <row r="19" ht="15.6" customFormat="1" customHeight="1" s="87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9" t="n">
        <v>0.03</v>
      </c>
    </row>
    <row r="20" ht="15.6" customFormat="1" customHeight="1" s="87">
      <c r="B20" s="110" t="n"/>
    </row>
    <row r="21" ht="15.6" customFormat="1" customHeight="1" s="87">
      <c r="B21" s="110" t="n"/>
    </row>
    <row r="22" ht="15.6" customFormat="1" customHeight="1" s="87">
      <c r="B22" s="110" t="n"/>
    </row>
    <row r="23" ht="15.6" customFormat="1" customHeight="1" s="87">
      <c r="B23" s="110" t="n"/>
    </row>
    <row r="24" ht="15.6" customFormat="1" customHeight="1" s="87"/>
    <row r="25" ht="15.6" customFormat="1" customHeight="1" s="87"/>
    <row r="26" ht="15.6" customFormat="1" customHeight="1" s="87">
      <c r="B26" s="87" t="inlineStr">
        <is>
          <t>Составил ______________________        М.С. Колотиевская</t>
        </is>
      </c>
    </row>
    <row r="27" ht="15.6" customFormat="1" customHeight="1" s="87">
      <c r="B27" s="5" t="inlineStr">
        <is>
          <t xml:space="preserve">                         (подпись, инициалы, фамилия)</t>
        </is>
      </c>
    </row>
    <row r="28" ht="15.6" customFormat="1" customHeight="1" s="87"/>
    <row r="29" ht="15.6" customFormat="1" customHeight="1" s="87">
      <c r="B29" s="87" t="inlineStr">
        <is>
          <t>Проверил ______________________        М.С. Колотиевская</t>
        </is>
      </c>
    </row>
    <row r="30" ht="15.6" customFormat="1" customHeight="1" s="87">
      <c r="B30" s="5" t="inlineStr">
        <is>
          <t xml:space="preserve">                        (подпись, инициалы, фамилия)</t>
        </is>
      </c>
    </row>
    <row r="31" ht="15.6" customFormat="1" customHeight="1" s="87"/>
    <row r="32" ht="15.6" customFormat="1" customHeight="1" s="87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85" min="2" max="2"/>
    <col width="13" customWidth="1" style="85" min="3" max="3"/>
    <col width="22.85546875" customWidth="1" style="85" min="4" max="4"/>
    <col width="21.5703125" customWidth="1" style="85" min="5" max="5"/>
    <col width="43.85546875" customWidth="1" style="85" min="6" max="6"/>
  </cols>
  <sheetData>
    <row r="1" s="85"/>
    <row r="2" ht="17.25" customHeight="1" s="85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3" s="85"/>
    <row r="4" ht="18" customHeight="1" s="85">
      <c r="A4" s="86" t="inlineStr">
        <is>
          <t>Составлен в уровне цен на 01.01.2023 г.</t>
        </is>
      </c>
      <c r="B4" s="87" t="n"/>
      <c r="C4" s="87" t="n"/>
      <c r="D4" s="87" t="n"/>
      <c r="E4" s="87" t="n"/>
      <c r="F4" s="87" t="n"/>
      <c r="G4" s="87" t="n"/>
    </row>
    <row r="5" ht="15.75" customHeight="1" s="85">
      <c r="A5" s="88" t="inlineStr">
        <is>
          <t>№ пп.</t>
        </is>
      </c>
      <c r="B5" s="88" t="inlineStr">
        <is>
          <t>Наименование элемента</t>
        </is>
      </c>
      <c r="C5" s="88" t="inlineStr">
        <is>
          <t>Обозначение</t>
        </is>
      </c>
      <c r="D5" s="88" t="inlineStr">
        <is>
          <t>Формула</t>
        </is>
      </c>
      <c r="E5" s="88" t="inlineStr">
        <is>
          <t>Величина элемента</t>
        </is>
      </c>
      <c r="F5" s="88" t="inlineStr">
        <is>
          <t>Наименования обосновывающих документов</t>
        </is>
      </c>
      <c r="G5" s="87" t="n"/>
    </row>
    <row r="6" ht="15.75" customHeight="1" s="85">
      <c r="A6" s="88" t="n">
        <v>1</v>
      </c>
      <c r="B6" s="88" t="n">
        <v>2</v>
      </c>
      <c r="C6" s="88" t="n">
        <v>3</v>
      </c>
      <c r="D6" s="88" t="n">
        <v>4</v>
      </c>
      <c r="E6" s="88" t="n">
        <v>5</v>
      </c>
      <c r="F6" s="88" t="n">
        <v>6</v>
      </c>
      <c r="G6" s="87" t="n"/>
    </row>
    <row r="7" ht="110.25" customHeight="1" s="85">
      <c r="A7" s="89" t="inlineStr">
        <is>
          <t>1.1</t>
        </is>
      </c>
      <c r="B7" s="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92" t="n">
        <v>47872.94</v>
      </c>
      <c r="F7" s="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7" t="n"/>
    </row>
    <row r="8" ht="31.5" customHeight="1" s="85">
      <c r="A8" s="89" t="inlineStr">
        <is>
          <t>1.2</t>
        </is>
      </c>
      <c r="B8" s="94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93">
        <f>1973/12</f>
        <v/>
      </c>
      <c r="F8" s="94" t="inlineStr">
        <is>
          <t>Производственный календарь 2023 год
(40-часов.неделя)</t>
        </is>
      </c>
      <c r="G8" s="96" t="n"/>
    </row>
    <row r="9" ht="15.75" customHeight="1" s="85">
      <c r="A9" s="89" t="inlineStr">
        <is>
          <t>1.3</t>
        </is>
      </c>
      <c r="B9" s="94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93" t="n">
        <v>1</v>
      </c>
      <c r="F9" s="94" t="n"/>
      <c r="G9" s="96" t="n"/>
    </row>
    <row r="10" ht="15.75" customHeight="1" s="85">
      <c r="A10" s="89" t="inlineStr">
        <is>
          <t>1.4</t>
        </is>
      </c>
      <c r="B10" s="94" t="inlineStr">
        <is>
          <t>Средний разряд работ</t>
        </is>
      </c>
      <c r="C10" s="145" t="n"/>
      <c r="D10" s="145" t="n"/>
      <c r="E10" s="157" t="n">
        <v>3.3</v>
      </c>
      <c r="F10" s="94" t="inlineStr">
        <is>
          <t>РТМ</t>
        </is>
      </c>
      <c r="G10" s="96" t="n"/>
    </row>
    <row r="11" ht="78.75" customHeight="1" s="85">
      <c r="A11" s="89" t="inlineStr">
        <is>
          <t>1.5</t>
        </is>
      </c>
      <c r="B11" s="94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158" t="n">
        <v>1.232</v>
      </c>
      <c r="F11" s="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7" t="n"/>
    </row>
    <row r="12" ht="78.75" customHeight="1" s="85">
      <c r="A12" s="89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45" t="inlineStr">
        <is>
          <t>Кинф</t>
        </is>
      </c>
      <c r="D12" s="145" t="inlineStr">
        <is>
          <t>-</t>
        </is>
      </c>
      <c r="E12" s="159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5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15" t="inlineStr">
        <is>
          <t>ФОТр.тек.</t>
        </is>
      </c>
      <c r="D13" s="115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2023-08-28T11:33:18Z</dcterms:created>
  <dcterms:modified xsi:type="dcterms:W3CDTF">2025-01-24T12:12:22Z</dcterms:modified>
  <cp:lastModifiedBy>Администратор</cp:lastModifiedBy>
</cp:coreProperties>
</file>